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https://emailsc-my.sharepoint.com/personal/ncoli_email_sc_edu/Documents/Documents/R Studio Documents/MSCI399/SBB_IndStudy/data/"/>
    </mc:Choice>
  </mc:AlternateContent>
  <xr:revisionPtr revIDLastSave="1358" documentId="8_{71F505BF-8E0D-4977-AC68-B5700C527E40}" xr6:coauthVersionLast="47" xr6:coauthVersionMax="47" xr10:uidLastSave="{C9E982DD-BD1B-4686-ABE1-86B55C3B34E5}"/>
  <bookViews>
    <workbookView xWindow="-108" yWindow="-108" windowWidth="23256" windowHeight="12816" tabRatio="960" firstSheet="1" activeTab="3" xr2:uid="{7473FA1F-AA7D-4F54-A04E-C2FFB2CCA8D7}"/>
  </bookViews>
  <sheets>
    <sheet name="Modifications" sheetId="19" r:id="rId1"/>
    <sheet name="SBB Sediment Trap 540m - NEW" sheetId="12" r:id="rId2"/>
    <sheet name="Table1" sheetId="28" r:id="rId3"/>
    <sheet name="SBB Sediment Trap 150m - NEW" sheetId="13" r:id="rId4"/>
    <sheet name="DataForBoxPlotsTop_moles" sheetId="26" r:id="rId5"/>
    <sheet name="TOP Trap again" sheetId="30" r:id="rId6"/>
    <sheet name="DataForBoxPlotsBot_moles" sheetId="27" r:id="rId7"/>
    <sheet name="Figures Top Trap" sheetId="20" r:id="rId8"/>
    <sheet name="Figures Bot Trap '09 to Current" sheetId="22" r:id="rId9"/>
    <sheet name="Figures Bot Trap (all)" sheetId="23" r:id="rId10"/>
  </sheets>
  <definedNames>
    <definedName name="_xlnm._FilterDatabase" localSheetId="4" hidden="1">DataForBoxPlotsTop_moles!$N$1:$X$354</definedName>
    <definedName name="ExternalData_1" localSheetId="2" hidden="1">Table1!$A$1:$L$354</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4" i="13" l="1"/>
  <c r="AF35" i="13"/>
  <c r="AF36" i="13"/>
  <c r="AF37" i="13"/>
  <c r="AF38" i="13"/>
  <c r="AF39" i="13"/>
  <c r="AF40" i="13"/>
  <c r="AF41" i="13"/>
  <c r="AF42" i="13"/>
  <c r="AF43" i="13"/>
  <c r="AF44" i="13"/>
  <c r="AF45" i="13"/>
  <c r="AF46" i="13"/>
  <c r="AB45" i="13"/>
  <c r="AF8" i="13"/>
  <c r="AF9" i="13"/>
  <c r="AF10" i="13"/>
  <c r="AF11" i="13"/>
  <c r="AF12" i="13"/>
  <c r="AF13" i="13"/>
  <c r="AF14" i="13"/>
  <c r="AF15" i="13"/>
  <c r="AF16" i="13"/>
  <c r="AF17" i="13"/>
  <c r="AF18" i="13"/>
  <c r="AF19" i="13"/>
  <c r="AF21" i="13"/>
  <c r="AF22" i="13"/>
  <c r="AF23" i="13"/>
  <c r="AF24" i="13"/>
  <c r="AF25" i="13"/>
  <c r="AF26" i="13"/>
  <c r="AF27" i="13"/>
  <c r="AF28" i="13"/>
  <c r="AF29" i="13"/>
  <c r="AF30" i="13"/>
  <c r="AF31" i="13"/>
  <c r="AF32" i="13"/>
  <c r="AF33" i="13"/>
  <c r="AF47" i="13"/>
  <c r="AF48" i="13"/>
  <c r="AF49" i="13"/>
  <c r="AF50" i="13"/>
  <c r="AF51" i="13"/>
  <c r="AF52" i="13"/>
  <c r="AF53" i="13"/>
  <c r="AF54" i="13"/>
  <c r="AF55" i="13"/>
  <c r="AF56" i="13"/>
  <c r="AF57" i="13"/>
  <c r="AF58" i="13"/>
  <c r="AF59" i="13"/>
  <c r="AF60" i="13"/>
  <c r="AF61" i="13"/>
  <c r="AF62" i="13"/>
  <c r="AF63" i="13"/>
  <c r="AF64" i="13"/>
  <c r="AF65" i="13"/>
  <c r="AF66" i="13"/>
  <c r="AF67" i="13"/>
  <c r="AF68" i="13"/>
  <c r="AF69" i="13"/>
  <c r="AF70" i="13"/>
  <c r="AF71" i="13"/>
  <c r="AF72" i="13"/>
  <c r="AF73" i="13"/>
  <c r="AF74" i="13"/>
  <c r="AF75" i="13"/>
  <c r="AF76" i="13"/>
  <c r="AF77" i="13"/>
  <c r="AF78" i="13"/>
  <c r="AF79" i="13"/>
  <c r="AF80" i="13"/>
  <c r="AF81" i="13"/>
  <c r="AF82" i="13"/>
  <c r="AF83" i="13"/>
  <c r="AF84" i="13"/>
  <c r="AF85" i="13"/>
  <c r="AF87" i="13"/>
  <c r="AF88" i="13"/>
  <c r="AF89" i="13"/>
  <c r="AF90" i="13"/>
  <c r="AF91" i="13"/>
  <c r="AF93" i="13"/>
  <c r="AF94" i="13"/>
  <c r="AF95" i="13"/>
  <c r="AF96" i="13"/>
  <c r="AF97" i="13"/>
  <c r="AF98" i="13"/>
  <c r="AF99" i="13"/>
  <c r="AF100" i="13"/>
  <c r="AF101" i="13"/>
  <c r="AF102" i="13"/>
  <c r="AF103" i="13"/>
  <c r="AF104" i="13"/>
  <c r="AF105" i="13"/>
  <c r="AF106" i="13"/>
  <c r="AF107" i="13"/>
  <c r="AF108" i="13"/>
  <c r="AF109" i="13"/>
  <c r="AF110" i="13"/>
  <c r="AF111" i="13"/>
  <c r="AF112" i="13"/>
  <c r="AF113" i="13"/>
  <c r="AF114" i="13"/>
  <c r="AF115" i="13"/>
  <c r="AF116" i="13"/>
  <c r="AF117" i="13"/>
  <c r="AF118" i="13"/>
  <c r="AF119" i="13"/>
  <c r="AF120" i="13"/>
  <c r="AF121" i="13"/>
  <c r="AF122" i="13"/>
  <c r="AF123" i="13"/>
  <c r="AF124" i="13"/>
  <c r="AF125" i="13"/>
  <c r="AF127" i="13"/>
  <c r="AF128" i="13"/>
  <c r="AF129" i="13"/>
  <c r="AF130" i="13"/>
  <c r="AF131" i="13"/>
  <c r="AF132" i="13"/>
  <c r="AF133" i="13"/>
  <c r="AF134" i="13"/>
  <c r="AF135" i="13"/>
  <c r="AF136" i="13"/>
  <c r="AF137" i="13"/>
  <c r="AF138" i="13"/>
  <c r="AF139" i="13"/>
  <c r="AF140" i="13"/>
  <c r="AF141" i="13"/>
  <c r="AF142" i="13"/>
  <c r="AF143" i="13"/>
  <c r="AF149" i="13"/>
  <c r="AF151" i="13"/>
  <c r="AF152" i="13"/>
  <c r="AF153" i="13"/>
  <c r="AF154" i="13"/>
  <c r="AF155" i="13"/>
  <c r="AF156" i="13"/>
  <c r="AF157" i="13"/>
  <c r="AF158" i="13"/>
  <c r="AF159" i="13"/>
  <c r="AF160" i="13"/>
  <c r="AF161" i="13"/>
  <c r="AF162" i="13"/>
  <c r="AF163" i="13"/>
  <c r="AF164" i="13"/>
  <c r="AF165" i="13"/>
  <c r="AF166" i="13"/>
  <c r="AF167" i="13"/>
  <c r="AF168" i="13"/>
  <c r="AF169" i="13"/>
  <c r="AF170" i="13"/>
  <c r="AF171" i="13"/>
  <c r="AF172" i="13"/>
  <c r="AF173" i="13"/>
  <c r="AF177" i="13"/>
  <c r="AF179" i="13"/>
  <c r="AF180" i="13"/>
  <c r="AF181" i="13"/>
  <c r="AF182" i="13"/>
  <c r="AF183" i="13"/>
  <c r="AF184" i="13"/>
  <c r="AF185" i="13"/>
  <c r="AF186" i="13"/>
  <c r="AF187" i="13"/>
  <c r="AF188" i="13"/>
  <c r="AF189" i="13"/>
  <c r="AF190" i="13"/>
  <c r="AF191" i="13"/>
  <c r="AF192" i="13"/>
  <c r="AF193" i="13"/>
  <c r="AF194" i="13"/>
  <c r="AF195" i="13"/>
  <c r="AF196" i="13"/>
  <c r="AF197" i="13"/>
  <c r="AF198" i="13"/>
  <c r="AF199" i="13"/>
  <c r="AF200" i="13"/>
  <c r="AF201" i="13"/>
  <c r="AF202" i="13"/>
  <c r="AF203" i="13"/>
  <c r="AF204" i="13"/>
  <c r="AF205" i="13"/>
  <c r="AF206" i="13"/>
  <c r="AF207" i="13"/>
  <c r="AF208" i="13"/>
  <c r="AF209" i="13"/>
  <c r="AF210" i="13"/>
  <c r="AF211" i="13"/>
  <c r="AF212" i="13"/>
  <c r="AF213" i="13"/>
  <c r="AF214" i="13"/>
  <c r="AF215" i="13"/>
  <c r="AF216" i="13"/>
  <c r="AF217" i="13"/>
  <c r="AF218" i="13"/>
  <c r="AF219" i="13"/>
  <c r="AF220" i="13"/>
  <c r="AF221" i="13"/>
  <c r="AF222" i="13"/>
  <c r="AF223" i="13"/>
  <c r="AF224" i="13"/>
  <c r="AF225" i="13"/>
  <c r="AF226" i="13"/>
  <c r="AF227" i="13"/>
  <c r="AF228" i="13"/>
  <c r="AF229" i="13"/>
  <c r="AF230" i="13"/>
  <c r="AF231" i="13"/>
  <c r="AF232" i="13"/>
  <c r="AF233" i="13"/>
  <c r="AF234" i="13"/>
  <c r="AF235" i="13"/>
  <c r="AF236" i="13"/>
  <c r="AF237" i="13"/>
  <c r="AF238" i="13"/>
  <c r="AF239" i="13"/>
  <c r="AF240" i="13"/>
  <c r="AF241" i="13"/>
  <c r="AF242" i="13"/>
  <c r="AF243" i="13"/>
  <c r="AF244" i="13"/>
  <c r="AF245" i="13"/>
  <c r="AF246" i="13"/>
  <c r="AF247" i="13"/>
  <c r="AF248" i="13"/>
  <c r="AF249" i="13"/>
  <c r="AF250" i="13"/>
  <c r="AF251" i="13"/>
  <c r="AF252" i="13"/>
  <c r="AF253" i="13"/>
  <c r="AF254" i="13"/>
  <c r="AF255" i="13"/>
  <c r="AF256" i="13"/>
  <c r="AF270" i="13"/>
  <c r="AF271" i="13"/>
  <c r="AF272" i="13"/>
  <c r="AF273" i="13"/>
  <c r="AF274" i="13"/>
  <c r="AF275" i="13"/>
  <c r="AF276" i="13"/>
  <c r="AF277" i="13"/>
  <c r="AF278" i="13"/>
  <c r="AF280" i="13"/>
  <c r="AF281" i="13"/>
  <c r="AF282" i="13"/>
  <c r="AF283" i="13"/>
  <c r="AF284" i="13"/>
  <c r="AF285" i="13"/>
  <c r="AF286" i="13"/>
  <c r="AF287" i="13"/>
  <c r="AF288" i="13"/>
  <c r="AF289" i="13"/>
  <c r="AF290" i="13"/>
  <c r="AF291" i="13"/>
  <c r="AF292" i="13"/>
  <c r="AF293" i="13"/>
  <c r="AF296" i="13"/>
  <c r="AF297" i="13"/>
  <c r="AF298" i="13"/>
  <c r="AF299" i="13"/>
  <c r="AF300" i="13"/>
  <c r="AF301" i="13"/>
  <c r="AF302" i="13"/>
  <c r="AF303" i="13"/>
  <c r="AF304" i="13"/>
  <c r="AF305" i="13"/>
  <c r="AF306" i="13"/>
  <c r="AF307" i="13"/>
  <c r="AF308" i="13"/>
  <c r="AF309" i="13"/>
  <c r="AF310" i="13"/>
  <c r="AF311" i="13"/>
  <c r="AF312" i="13"/>
  <c r="AF313" i="13"/>
  <c r="AF314" i="13"/>
  <c r="AF315" i="13"/>
  <c r="AF322" i="13"/>
  <c r="AF323" i="13"/>
  <c r="AF324" i="13"/>
  <c r="AF325" i="13"/>
  <c r="AF326" i="13"/>
  <c r="AF327" i="13"/>
  <c r="AF335" i="13"/>
  <c r="AF336" i="13"/>
  <c r="AF337" i="13"/>
  <c r="AF338" i="13"/>
  <c r="AF339" i="13"/>
  <c r="AF340" i="13"/>
  <c r="AF341" i="13"/>
  <c r="AF342" i="13"/>
  <c r="AF343" i="13"/>
  <c r="AF344" i="13"/>
  <c r="AF345" i="13"/>
  <c r="AF348" i="13"/>
  <c r="AF349" i="13"/>
  <c r="AF350" i="13"/>
  <c r="AF351" i="13"/>
  <c r="AF352" i="13"/>
  <c r="AF353" i="13"/>
  <c r="AF354" i="13"/>
  <c r="AF355" i="13"/>
  <c r="AF356" i="13"/>
  <c r="AF357" i="13"/>
  <c r="AF358" i="13"/>
  <c r="AF359" i="13"/>
  <c r="AF360" i="13"/>
  <c r="AC39" i="13"/>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D58" i="30"/>
  <c r="D59" i="30"/>
  <c r="D60" i="30"/>
  <c r="D61" i="30"/>
  <c r="D62" i="30"/>
  <c r="D63" i="30"/>
  <c r="D64" i="30"/>
  <c r="D65" i="30"/>
  <c r="D66" i="30"/>
  <c r="D67" i="30"/>
  <c r="D68" i="30"/>
  <c r="D69" i="30"/>
  <c r="D70" i="30"/>
  <c r="D71" i="30"/>
  <c r="D72" i="30"/>
  <c r="D73" i="30"/>
  <c r="D74" i="30"/>
  <c r="D75" i="30"/>
  <c r="D76" i="30"/>
  <c r="D77" i="30"/>
  <c r="D78" i="30"/>
  <c r="D79" i="30"/>
  <c r="D80" i="30"/>
  <c r="D81" i="30"/>
  <c r="D82" i="30"/>
  <c r="D83" i="30"/>
  <c r="D84" i="30"/>
  <c r="D85" i="30"/>
  <c r="D86" i="30"/>
  <c r="D87" i="30"/>
  <c r="D88" i="30"/>
  <c r="D89" i="30"/>
  <c r="D90" i="30"/>
  <c r="D91" i="30"/>
  <c r="D92" i="30"/>
  <c r="D93" i="30"/>
  <c r="D94" i="30"/>
  <c r="D95" i="30"/>
  <c r="D96" i="30"/>
  <c r="D97" i="30"/>
  <c r="D98" i="30"/>
  <c r="D99" i="30"/>
  <c r="D100" i="30"/>
  <c r="D101" i="30"/>
  <c r="D102" i="30"/>
  <c r="D103" i="30"/>
  <c r="D104" i="30"/>
  <c r="D105" i="30"/>
  <c r="D106" i="30"/>
  <c r="D107" i="30"/>
  <c r="D108" i="30"/>
  <c r="D109" i="30"/>
  <c r="D110" i="30"/>
  <c r="D111" i="30"/>
  <c r="D112" i="30"/>
  <c r="D113" i="30"/>
  <c r="D114" i="30"/>
  <c r="D115" i="30"/>
  <c r="D116" i="30"/>
  <c r="D117" i="30"/>
  <c r="D118" i="30"/>
  <c r="D119" i="30"/>
  <c r="D120" i="30"/>
  <c r="D121" i="30"/>
  <c r="D122" i="30"/>
  <c r="D123" i="30"/>
  <c r="D124" i="30"/>
  <c r="D125" i="30"/>
  <c r="D126" i="30"/>
  <c r="D127" i="30"/>
  <c r="D128" i="30"/>
  <c r="D129" i="30"/>
  <c r="D130" i="30"/>
  <c r="D131" i="30"/>
  <c r="D132" i="30"/>
  <c r="D133" i="30"/>
  <c r="D134" i="30"/>
  <c r="D135" i="30"/>
  <c r="D136" i="30"/>
  <c r="D137" i="30"/>
  <c r="D138" i="30"/>
  <c r="D139" i="30"/>
  <c r="D140" i="30"/>
  <c r="D141" i="30"/>
  <c r="D142" i="30"/>
  <c r="D143" i="30"/>
  <c r="D144" i="30"/>
  <c r="D145" i="30"/>
  <c r="D146" i="30"/>
  <c r="D147" i="30"/>
  <c r="D148" i="30"/>
  <c r="D149" i="30"/>
  <c r="D150" i="30"/>
  <c r="D151" i="30"/>
  <c r="D152" i="30"/>
  <c r="D153" i="30"/>
  <c r="D154" i="30"/>
  <c r="D155" i="30"/>
  <c r="D156" i="30"/>
  <c r="D157" i="30"/>
  <c r="D158" i="30"/>
  <c r="D159" i="30"/>
  <c r="D160" i="30"/>
  <c r="D161" i="30"/>
  <c r="D162" i="30"/>
  <c r="D163" i="30"/>
  <c r="D164" i="30"/>
  <c r="D165" i="30"/>
  <c r="D166" i="30"/>
  <c r="D167" i="30"/>
  <c r="D168" i="30"/>
  <c r="D169" i="30"/>
  <c r="D170" i="30"/>
  <c r="D171" i="30"/>
  <c r="D172" i="30"/>
  <c r="D173" i="30"/>
  <c r="D174" i="30"/>
  <c r="D175" i="30"/>
  <c r="D176" i="30"/>
  <c r="D177" i="30"/>
  <c r="D178" i="30"/>
  <c r="D179" i="30"/>
  <c r="D180" i="30"/>
  <c r="D181" i="30"/>
  <c r="D182" i="30"/>
  <c r="D183" i="30"/>
  <c r="D184" i="30"/>
  <c r="D185" i="30"/>
  <c r="D186" i="30"/>
  <c r="D187" i="30"/>
  <c r="D188" i="30"/>
  <c r="D189" i="30"/>
  <c r="D190" i="30"/>
  <c r="D191" i="30"/>
  <c r="D192" i="30"/>
  <c r="D193" i="30"/>
  <c r="D194" i="30"/>
  <c r="D195" i="30"/>
  <c r="D196" i="30"/>
  <c r="D197" i="30"/>
  <c r="D198" i="30"/>
  <c r="D199" i="30"/>
  <c r="D200" i="30"/>
  <c r="D201" i="30"/>
  <c r="D202" i="30"/>
  <c r="D203" i="30"/>
  <c r="D204" i="30"/>
  <c r="D205" i="30"/>
  <c r="D206" i="30"/>
  <c r="D207" i="30"/>
  <c r="D208" i="30"/>
  <c r="D209" i="30"/>
  <c r="D210" i="30"/>
  <c r="D211" i="30"/>
  <c r="D212" i="30"/>
  <c r="D213" i="30"/>
  <c r="D214" i="30"/>
  <c r="D215" i="30"/>
  <c r="D216" i="30"/>
  <c r="D217" i="30"/>
  <c r="D218" i="30"/>
  <c r="D219" i="30"/>
  <c r="D220" i="30"/>
  <c r="D221" i="30"/>
  <c r="D222" i="30"/>
  <c r="D223" i="30"/>
  <c r="D224" i="30"/>
  <c r="D225" i="30"/>
  <c r="D226" i="30"/>
  <c r="D227" i="30"/>
  <c r="D228" i="30"/>
  <c r="D229" i="30"/>
  <c r="D230" i="30"/>
  <c r="D231" i="30"/>
  <c r="D232" i="30"/>
  <c r="D233" i="30"/>
  <c r="D234" i="30"/>
  <c r="D235" i="30"/>
  <c r="D236" i="30"/>
  <c r="D237" i="30"/>
  <c r="D238" i="30"/>
  <c r="D239" i="30"/>
  <c r="D240" i="30"/>
  <c r="D241" i="30"/>
  <c r="D242" i="30"/>
  <c r="D243" i="30"/>
  <c r="D244" i="30"/>
  <c r="D245" i="30"/>
  <c r="D246" i="30"/>
  <c r="D247" i="30"/>
  <c r="D248" i="30"/>
  <c r="D249" i="30"/>
  <c r="D250" i="30"/>
  <c r="D251" i="30"/>
  <c r="D252" i="30"/>
  <c r="D253" i="30"/>
  <c r="D254" i="30"/>
  <c r="D255" i="30"/>
  <c r="D256" i="30"/>
  <c r="D257" i="30"/>
  <c r="D258" i="30"/>
  <c r="D259" i="30"/>
  <c r="D260" i="30"/>
  <c r="D261" i="30"/>
  <c r="D262" i="30"/>
  <c r="D263" i="30"/>
  <c r="D264" i="30"/>
  <c r="D265" i="30"/>
  <c r="D266" i="30"/>
  <c r="D267" i="30"/>
  <c r="D268" i="30"/>
  <c r="D269" i="30"/>
  <c r="D270" i="30"/>
  <c r="D271" i="30"/>
  <c r="D272" i="30"/>
  <c r="D273" i="30"/>
  <c r="D274" i="30"/>
  <c r="D275" i="30"/>
  <c r="D276" i="30"/>
  <c r="D277" i="30"/>
  <c r="D278" i="30"/>
  <c r="D279" i="30"/>
  <c r="D280" i="30"/>
  <c r="D281" i="30"/>
  <c r="D282" i="30"/>
  <c r="D283" i="30"/>
  <c r="D284" i="30"/>
  <c r="D285" i="30"/>
  <c r="D286" i="30"/>
  <c r="D287" i="30"/>
  <c r="D288" i="30"/>
  <c r="D289" i="30"/>
  <c r="D290" i="30"/>
  <c r="D291" i="30"/>
  <c r="D292" i="30"/>
  <c r="D293" i="30"/>
  <c r="D294" i="30"/>
  <c r="D295" i="30"/>
  <c r="D296" i="30"/>
  <c r="D297" i="30"/>
  <c r="D298" i="30"/>
  <c r="D299" i="30"/>
  <c r="D300" i="30"/>
  <c r="D301" i="30"/>
  <c r="D302" i="30"/>
  <c r="D303" i="30"/>
  <c r="D304" i="30"/>
  <c r="D305" i="30"/>
  <c r="D306" i="30"/>
  <c r="D307" i="30"/>
  <c r="D308" i="30"/>
  <c r="D309" i="30"/>
  <c r="D310" i="30"/>
  <c r="D311" i="30"/>
  <c r="D312" i="30"/>
  <c r="D313" i="30"/>
  <c r="D314" i="30"/>
  <c r="D315" i="30"/>
  <c r="D316" i="30"/>
  <c r="D317" i="30"/>
  <c r="D318" i="30"/>
  <c r="D319" i="30"/>
  <c r="D320" i="30"/>
  <c r="D321" i="30"/>
  <c r="D322" i="30"/>
  <c r="D323" i="30"/>
  <c r="D324" i="30"/>
  <c r="D325" i="30"/>
  <c r="D326" i="30"/>
  <c r="D327" i="30"/>
  <c r="D328" i="30"/>
  <c r="D329" i="30"/>
  <c r="D330" i="30"/>
  <c r="D331" i="30"/>
  <c r="D332" i="30"/>
  <c r="D333" i="30"/>
  <c r="D334" i="30"/>
  <c r="D335" i="30"/>
  <c r="D336" i="30"/>
  <c r="D337" i="30"/>
  <c r="D338" i="30"/>
  <c r="D339" i="30"/>
  <c r="D340" i="30"/>
  <c r="D341" i="30"/>
  <c r="D342" i="30"/>
  <c r="D343" i="30"/>
  <c r="D344" i="30"/>
  <c r="D345" i="30"/>
  <c r="D346" i="30"/>
  <c r="D347" i="30"/>
  <c r="D348" i="30"/>
  <c r="D349" i="30"/>
  <c r="D350" i="30"/>
  <c r="D351" i="30"/>
  <c r="D352" i="30"/>
  <c r="D353" i="30"/>
  <c r="D354" i="30"/>
  <c r="D3" i="30"/>
  <c r="D4" i="30"/>
  <c r="D5" i="30"/>
  <c r="D6" i="30"/>
  <c r="D2" i="30"/>
  <c r="B16" i="30"/>
  <c r="B17" i="30" s="1"/>
  <c r="B18" i="30" s="1"/>
  <c r="B19" i="30" s="1"/>
  <c r="B20" i="30" s="1"/>
  <c r="B21" i="30" s="1"/>
  <c r="B22" i="30" s="1"/>
  <c r="B23" i="30" s="1"/>
  <c r="B24" i="30" s="1"/>
  <c r="B25" i="30" s="1"/>
  <c r="B26" i="30" s="1"/>
  <c r="B27" i="30" s="1"/>
  <c r="O61" i="26"/>
  <c r="O183" i="26" s="1"/>
  <c r="O71" i="26" s="1"/>
  <c r="O108" i="26" s="1"/>
  <c r="O104" i="26" s="1"/>
  <c r="O74" i="26" s="1"/>
  <c r="O125" i="26" s="1"/>
  <c r="O200" i="26" s="1"/>
  <c r="O136" i="26" s="1"/>
  <c r="O109" i="26" s="1"/>
  <c r="O152" i="26" s="1"/>
  <c r="O134" i="26" s="1"/>
  <c r="AE14" i="13"/>
  <c r="B380" i="27"/>
  <c r="B381" i="27"/>
  <c r="B382" i="27"/>
  <c r="B383" i="27"/>
  <c r="B384" i="27"/>
  <c r="B385" i="27"/>
  <c r="B386" i="27"/>
  <c r="B387" i="27"/>
  <c r="B388" i="27"/>
  <c r="B389" i="27"/>
  <c r="B390" i="27"/>
  <c r="B391" i="27"/>
  <c r="B393" i="27"/>
  <c r="B394" i="27"/>
  <c r="B395" i="27"/>
  <c r="B396" i="27"/>
  <c r="B397" i="27"/>
  <c r="B398" i="27"/>
  <c r="B399" i="27"/>
  <c r="B400" i="27"/>
  <c r="B401" i="27"/>
  <c r="B402" i="27"/>
  <c r="B403" i="27"/>
  <c r="B404" i="27"/>
  <c r="B419" i="27"/>
  <c r="B420" i="27"/>
  <c r="B421" i="27"/>
  <c r="B422" i="27"/>
  <c r="B423" i="27"/>
  <c r="B424" i="27"/>
  <c r="B425" i="27"/>
  <c r="B426" i="27"/>
  <c r="B427" i="27"/>
  <c r="B428" i="27"/>
  <c r="B429" i="27"/>
  <c r="B430" i="27"/>
  <c r="AG749" i="12"/>
  <c r="AJ761" i="12"/>
  <c r="AJ750" i="12"/>
  <c r="AJ751" i="12"/>
  <c r="AJ752" i="12"/>
  <c r="AJ753" i="12"/>
  <c r="AJ754" i="12"/>
  <c r="AJ755" i="12"/>
  <c r="AJ756" i="12"/>
  <c r="AJ757" i="12"/>
  <c r="AJ758" i="12"/>
  <c r="AJ759" i="12"/>
  <c r="AJ760" i="12"/>
  <c r="AJ749" i="12"/>
  <c r="AI750" i="12"/>
  <c r="AI751" i="12"/>
  <c r="AI752" i="12"/>
  <c r="AI753" i="12"/>
  <c r="AI754" i="12"/>
  <c r="AI755" i="12"/>
  <c r="AI756" i="12"/>
  <c r="AI757" i="12"/>
  <c r="AI758" i="12"/>
  <c r="AI759" i="12"/>
  <c r="AI760" i="12"/>
  <c r="AI761" i="12"/>
  <c r="AI749" i="12"/>
  <c r="AH750" i="12"/>
  <c r="AH751" i="12"/>
  <c r="AH752" i="12"/>
  <c r="AH753" i="12"/>
  <c r="AH754" i="12"/>
  <c r="AH755" i="12"/>
  <c r="AH756" i="12"/>
  <c r="AH757" i="12"/>
  <c r="AH758" i="12"/>
  <c r="AH759" i="12"/>
  <c r="AH760" i="12"/>
  <c r="AH761" i="12"/>
  <c r="AH749" i="12"/>
  <c r="AL349" i="13"/>
  <c r="AL350" i="13"/>
  <c r="AL351" i="13"/>
  <c r="AL352" i="13"/>
  <c r="AL353" i="13"/>
  <c r="AL354" i="13"/>
  <c r="AL355" i="13"/>
  <c r="AL356" i="13"/>
  <c r="AL357" i="13"/>
  <c r="AL358" i="13"/>
  <c r="AL359" i="13"/>
  <c r="AL360" i="13"/>
  <c r="AL348" i="13"/>
  <c r="AK349" i="13"/>
  <c r="AK350" i="13"/>
  <c r="AK351" i="13"/>
  <c r="AK352" i="13"/>
  <c r="AK353" i="13"/>
  <c r="AK354" i="13"/>
  <c r="AK355" i="13"/>
  <c r="AK356" i="13"/>
  <c r="AK357" i="13"/>
  <c r="AK358" i="13"/>
  <c r="AK359" i="13"/>
  <c r="AK360" i="13"/>
  <c r="AK348" i="13"/>
  <c r="AJ349" i="13"/>
  <c r="AJ350" i="13"/>
  <c r="AJ351" i="13"/>
  <c r="AJ352" i="13"/>
  <c r="AJ353" i="13"/>
  <c r="AJ354" i="13"/>
  <c r="AJ355" i="13"/>
  <c r="AJ356" i="13"/>
  <c r="AJ357" i="13"/>
  <c r="AJ358" i="13"/>
  <c r="AJ359" i="13"/>
  <c r="AJ360" i="13"/>
  <c r="AJ348" i="13"/>
  <c r="AJ345" i="13"/>
  <c r="B16" i="26"/>
  <c r="B17" i="26"/>
  <c r="B18" i="26" s="1"/>
  <c r="B19" i="26" s="1"/>
  <c r="B20" i="26" s="1"/>
  <c r="B21" i="26" s="1"/>
  <c r="B22" i="26" s="1"/>
  <c r="B23" i="26" s="1"/>
  <c r="B24" i="26" s="1"/>
  <c r="B25" i="26" s="1"/>
  <c r="B26" i="26" s="1"/>
  <c r="B27" i="26" s="1"/>
  <c r="AI360" i="13"/>
  <c r="AI359" i="13"/>
  <c r="AI358" i="13"/>
  <c r="AI357" i="13"/>
  <c r="AI356" i="13"/>
  <c r="AI355" i="13"/>
  <c r="AI354" i="13"/>
  <c r="AI353" i="13"/>
  <c r="AI352" i="13"/>
  <c r="AI351" i="13"/>
  <c r="AI350" i="13"/>
  <c r="AG761" i="12"/>
  <c r="AG760" i="12"/>
  <c r="AG759" i="12"/>
  <c r="AG758" i="12"/>
  <c r="AG756" i="12"/>
  <c r="AG755" i="12"/>
  <c r="AG754" i="12"/>
  <c r="AG752" i="12"/>
  <c r="AG751" i="12"/>
  <c r="AG750" i="12"/>
  <c r="AE355" i="13"/>
  <c r="Z355" i="13"/>
  <c r="AG757" i="12"/>
  <c r="AG753" i="12"/>
  <c r="AG558" i="12"/>
  <c r="AB180" i="13"/>
  <c r="AE180" i="13"/>
  <c r="AD180" i="13"/>
  <c r="AC180" i="13"/>
  <c r="AI296" i="13"/>
  <c r="AJ143" i="13"/>
  <c r="AK143" i="13"/>
  <c r="AL143" i="13"/>
  <c r="AJ149" i="13"/>
  <c r="AK149" i="13"/>
  <c r="AL149" i="13"/>
  <c r="E749" i="12"/>
  <c r="E750" i="12"/>
  <c r="E751" i="12"/>
  <c r="E752" i="12"/>
  <c r="E753" i="12"/>
  <c r="E754" i="12"/>
  <c r="E755" i="12"/>
  <c r="E756" i="12"/>
  <c r="E757" i="12"/>
  <c r="E758" i="12"/>
  <c r="E759" i="12"/>
  <c r="E760" i="12"/>
  <c r="E761" i="12"/>
  <c r="E723" i="12"/>
  <c r="E724" i="12"/>
  <c r="E725" i="12"/>
  <c r="E726" i="12"/>
  <c r="E727" i="12"/>
  <c r="E728" i="12"/>
  <c r="E729" i="12"/>
  <c r="E730" i="12"/>
  <c r="E731" i="12"/>
  <c r="E732" i="12"/>
  <c r="E733" i="12"/>
  <c r="E734" i="12"/>
  <c r="E735" i="12"/>
  <c r="E697" i="12"/>
  <c r="E710" i="12"/>
  <c r="E711" i="12"/>
  <c r="E348" i="13"/>
  <c r="E349" i="13"/>
  <c r="E350" i="13"/>
  <c r="E351" i="13"/>
  <c r="E352" i="13"/>
  <c r="E353" i="13"/>
  <c r="E354" i="13"/>
  <c r="E355" i="13"/>
  <c r="E356" i="13"/>
  <c r="E357" i="13"/>
  <c r="E358" i="13"/>
  <c r="E359" i="13"/>
  <c r="E360" i="13"/>
  <c r="E335" i="13"/>
  <c r="E336" i="13"/>
  <c r="E337" i="13"/>
  <c r="E338" i="13"/>
  <c r="E339" i="13"/>
  <c r="E340" i="13"/>
  <c r="E341" i="13"/>
  <c r="E342" i="13"/>
  <c r="E343" i="13"/>
  <c r="E344" i="13"/>
  <c r="E345" i="13"/>
  <c r="E322" i="13"/>
  <c r="E307" i="13"/>
  <c r="E308" i="13"/>
  <c r="E309" i="13"/>
  <c r="E323" i="13"/>
  <c r="E324" i="13"/>
  <c r="E325" i="13"/>
  <c r="E326" i="13"/>
  <c r="E327" i="13"/>
  <c r="E328" i="13"/>
  <c r="E329" i="13"/>
  <c r="E330" i="13"/>
  <c r="E331" i="13"/>
  <c r="E332" i="13"/>
  <c r="E333" i="13"/>
  <c r="E334" i="13"/>
  <c r="E310" i="13"/>
  <c r="E311" i="13"/>
  <c r="E312" i="13"/>
  <c r="AE360" i="13"/>
  <c r="AE348" i="13"/>
  <c r="AE349" i="13"/>
  <c r="AE350" i="13"/>
  <c r="AE351" i="13"/>
  <c r="AE352" i="13"/>
  <c r="AE353" i="13"/>
  <c r="AE354" i="13"/>
  <c r="AE356" i="13"/>
  <c r="AE357" i="13"/>
  <c r="AE358" i="13"/>
  <c r="AE359" i="13"/>
  <c r="AD348" i="13"/>
  <c r="AD349" i="13"/>
  <c r="AD350" i="13"/>
  <c r="AD351" i="13"/>
  <c r="AD352" i="13"/>
  <c r="AD353" i="13"/>
  <c r="AD354" i="13"/>
  <c r="AD355" i="13"/>
  <c r="AD356" i="13"/>
  <c r="AD357" i="13"/>
  <c r="AD358" i="13"/>
  <c r="AD359" i="13"/>
  <c r="AD360" i="13"/>
  <c r="AC348" i="13"/>
  <c r="AC349" i="13"/>
  <c r="AC350" i="13"/>
  <c r="AC351" i="13"/>
  <c r="AC352" i="13"/>
  <c r="AC353" i="13"/>
  <c r="AC354" i="13"/>
  <c r="AC355" i="13"/>
  <c r="AC356" i="13"/>
  <c r="AC357" i="13"/>
  <c r="AC358" i="13"/>
  <c r="AC359" i="13"/>
  <c r="AC360" i="13"/>
  <c r="AB348" i="13"/>
  <c r="AB349" i="13"/>
  <c r="AB350" i="13"/>
  <c r="AB351" i="13"/>
  <c r="AB352" i="13"/>
  <c r="AB353" i="13"/>
  <c r="AB354" i="13"/>
  <c r="AB355" i="13"/>
  <c r="AB356" i="13"/>
  <c r="AB357" i="13"/>
  <c r="AB358" i="13"/>
  <c r="AB359" i="13"/>
  <c r="AB360" i="13"/>
  <c r="Z348" i="13"/>
  <c r="Z349" i="13"/>
  <c r="Z350" i="13"/>
  <c r="Z351" i="13"/>
  <c r="Z352" i="13"/>
  <c r="Z353" i="13"/>
  <c r="Z354" i="13"/>
  <c r="Z356" i="13"/>
  <c r="Z357" i="13"/>
  <c r="Z358" i="13"/>
  <c r="Z359" i="13"/>
  <c r="Z360" i="13"/>
  <c r="W348" i="13"/>
  <c r="W349" i="13"/>
  <c r="W350" i="13"/>
  <c r="W351" i="13"/>
  <c r="W352" i="13"/>
  <c r="W353" i="13"/>
  <c r="W354" i="13"/>
  <c r="W355" i="13"/>
  <c r="W356" i="13"/>
  <c r="W357" i="13"/>
  <c r="W358" i="13"/>
  <c r="W359" i="13"/>
  <c r="W360" i="13"/>
  <c r="U348" i="13"/>
  <c r="U349" i="13"/>
  <c r="U350" i="13"/>
  <c r="U351" i="13"/>
  <c r="U352" i="13"/>
  <c r="U353" i="13"/>
  <c r="U354" i="13"/>
  <c r="U355" i="13"/>
  <c r="U356" i="13"/>
  <c r="U357" i="13"/>
  <c r="U358" i="13"/>
  <c r="U359" i="13"/>
  <c r="U360" i="13"/>
  <c r="S348" i="13"/>
  <c r="S349" i="13"/>
  <c r="S350" i="13"/>
  <c r="S351" i="13"/>
  <c r="S352" i="13"/>
  <c r="S353" i="13"/>
  <c r="S354" i="13"/>
  <c r="S355" i="13"/>
  <c r="S356" i="13"/>
  <c r="S357" i="13"/>
  <c r="S358" i="13"/>
  <c r="S359" i="13"/>
  <c r="S360" i="13"/>
  <c r="I360" i="13"/>
  <c r="J360" i="13"/>
  <c r="I348" i="13"/>
  <c r="J348" i="13"/>
  <c r="I349" i="13"/>
  <c r="J349" i="13"/>
  <c r="I350" i="13"/>
  <c r="J350" i="13"/>
  <c r="I351" i="13"/>
  <c r="J351" i="13"/>
  <c r="I352" i="13"/>
  <c r="J352" i="13"/>
  <c r="I353" i="13"/>
  <c r="J353" i="13"/>
  <c r="I354" i="13"/>
  <c r="J354" i="13"/>
  <c r="I355" i="13"/>
  <c r="J355" i="13"/>
  <c r="I356" i="13"/>
  <c r="J356" i="13"/>
  <c r="I357" i="13"/>
  <c r="J357" i="13"/>
  <c r="I358" i="13"/>
  <c r="J358" i="13"/>
  <c r="I359" i="13"/>
  <c r="J359" i="13"/>
  <c r="AD761" i="12"/>
  <c r="AC761" i="12"/>
  <c r="AD749" i="12"/>
  <c r="AD750" i="12"/>
  <c r="AD751" i="12"/>
  <c r="AD752" i="12"/>
  <c r="AD753" i="12"/>
  <c r="AD754" i="12"/>
  <c r="AD755" i="12"/>
  <c r="AD756" i="12"/>
  <c r="AD757" i="12"/>
  <c r="AD758" i="12"/>
  <c r="AD759" i="12"/>
  <c r="AD760" i="12"/>
  <c r="AC749" i="12"/>
  <c r="AC750" i="12"/>
  <c r="AC751" i="12"/>
  <c r="AC752" i="12"/>
  <c r="AC753" i="12"/>
  <c r="AC754" i="12"/>
  <c r="AC755" i="12"/>
  <c r="AC756" i="12"/>
  <c r="AC757" i="12"/>
  <c r="AC758" i="12"/>
  <c r="AC759" i="12"/>
  <c r="AC760" i="12"/>
  <c r="AB749" i="12"/>
  <c r="AB750" i="12"/>
  <c r="AB751" i="12"/>
  <c r="AB752" i="12"/>
  <c r="AB753" i="12"/>
  <c r="AB754" i="12"/>
  <c r="AB755" i="12"/>
  <c r="AB756" i="12"/>
  <c r="AB757" i="12"/>
  <c r="AB758" i="12"/>
  <c r="AB759" i="12"/>
  <c r="AB760" i="12"/>
  <c r="AB761" i="12"/>
  <c r="AA749" i="12"/>
  <c r="AA750" i="12"/>
  <c r="AA751" i="12"/>
  <c r="AA752" i="12"/>
  <c r="AA753" i="12"/>
  <c r="AA754" i="12"/>
  <c r="AA755" i="12"/>
  <c r="AA756" i="12"/>
  <c r="AA757" i="12"/>
  <c r="AA758" i="12"/>
  <c r="AA759" i="12"/>
  <c r="AA760" i="12"/>
  <c r="AA761" i="12"/>
  <c r="Z749" i="12"/>
  <c r="Z750" i="12"/>
  <c r="Z751" i="12"/>
  <c r="Z752" i="12"/>
  <c r="Z753" i="12"/>
  <c r="Z754" i="12"/>
  <c r="Z755" i="12"/>
  <c r="Z756" i="12"/>
  <c r="Z757" i="12"/>
  <c r="Z758" i="12"/>
  <c r="Z759" i="12"/>
  <c r="Z760" i="12"/>
  <c r="Z761" i="12"/>
  <c r="X749" i="12"/>
  <c r="X750" i="12"/>
  <c r="X751" i="12"/>
  <c r="X752" i="12"/>
  <c r="X753" i="12"/>
  <c r="X754" i="12"/>
  <c r="X755" i="12"/>
  <c r="X756" i="12"/>
  <c r="X757" i="12"/>
  <c r="X758" i="12"/>
  <c r="X759" i="12"/>
  <c r="X760" i="12"/>
  <c r="X761" i="12"/>
  <c r="V749" i="12"/>
  <c r="V750" i="12"/>
  <c r="V751" i="12"/>
  <c r="V752" i="12"/>
  <c r="V753" i="12"/>
  <c r="V754" i="12"/>
  <c r="V755" i="12"/>
  <c r="V756" i="12"/>
  <c r="V757" i="12"/>
  <c r="V758" i="12"/>
  <c r="V759" i="12"/>
  <c r="V760" i="12"/>
  <c r="V761" i="12"/>
  <c r="U749" i="12"/>
  <c r="U750" i="12"/>
  <c r="U751" i="12"/>
  <c r="U752" i="12"/>
  <c r="U753" i="12"/>
  <c r="U754" i="12"/>
  <c r="U755" i="12"/>
  <c r="U756" i="12"/>
  <c r="U757" i="12"/>
  <c r="U758" i="12"/>
  <c r="U759" i="12"/>
  <c r="U760" i="12"/>
  <c r="U761" i="12"/>
  <c r="S749" i="12"/>
  <c r="S750" i="12"/>
  <c r="S751" i="12"/>
  <c r="S752" i="12"/>
  <c r="S753" i="12"/>
  <c r="S754" i="12"/>
  <c r="S755" i="12"/>
  <c r="S756" i="12"/>
  <c r="S757" i="12"/>
  <c r="S758" i="12"/>
  <c r="S759" i="12"/>
  <c r="S760" i="12"/>
  <c r="S761" i="12"/>
  <c r="Q749" i="12"/>
  <c r="Q750" i="12"/>
  <c r="Q751" i="12"/>
  <c r="Q752" i="12"/>
  <c r="Q753" i="12"/>
  <c r="Q754" i="12"/>
  <c r="Q755" i="12"/>
  <c r="Q756" i="12"/>
  <c r="Q757" i="12"/>
  <c r="Q758" i="12"/>
  <c r="Q759" i="12"/>
  <c r="Q760" i="12"/>
  <c r="Q761" i="12"/>
  <c r="I749" i="12"/>
  <c r="J749" i="12"/>
  <c r="I750" i="12"/>
  <c r="J750" i="12"/>
  <c r="I751" i="12"/>
  <c r="J751" i="12"/>
  <c r="I752" i="12"/>
  <c r="J752" i="12"/>
  <c r="I753" i="12"/>
  <c r="J753" i="12"/>
  <c r="I754" i="12"/>
  <c r="J754" i="12"/>
  <c r="I755" i="12"/>
  <c r="J755" i="12"/>
  <c r="I756" i="12"/>
  <c r="J756" i="12"/>
  <c r="I757" i="12"/>
  <c r="J757" i="12"/>
  <c r="I758" i="12"/>
  <c r="J758" i="12"/>
  <c r="I759" i="12"/>
  <c r="J759" i="12"/>
  <c r="I760" i="12"/>
  <c r="J760" i="12"/>
  <c r="I761" i="12"/>
  <c r="J761" i="12"/>
  <c r="G749" i="12"/>
  <c r="H749" i="12"/>
  <c r="G750" i="12"/>
  <c r="H750" i="12"/>
  <c r="G751" i="12"/>
  <c r="H751" i="12"/>
  <c r="G752" i="12"/>
  <c r="H752" i="12"/>
  <c r="G753" i="12"/>
  <c r="H753" i="12"/>
  <c r="G754" i="12"/>
  <c r="H754" i="12"/>
  <c r="G755" i="12"/>
  <c r="H755" i="12"/>
  <c r="G756" i="12"/>
  <c r="H756" i="12"/>
  <c r="G757" i="12"/>
  <c r="H757" i="12"/>
  <c r="G758" i="12"/>
  <c r="H758" i="12"/>
  <c r="G759" i="12"/>
  <c r="H759" i="12"/>
  <c r="G760" i="12"/>
  <c r="H760" i="12"/>
  <c r="G761" i="12"/>
  <c r="H761" i="12"/>
  <c r="AK335" i="13"/>
  <c r="AK336" i="13"/>
  <c r="AK337" i="13"/>
  <c r="AK338" i="13"/>
  <c r="AK339" i="13"/>
  <c r="AK340" i="13"/>
  <c r="AK341" i="13"/>
  <c r="AK342" i="13"/>
  <c r="AK343" i="13"/>
  <c r="AK344" i="13"/>
  <c r="AK345" i="13"/>
  <c r="AJ335" i="13"/>
  <c r="AL335" i="13"/>
  <c r="AJ336" i="13"/>
  <c r="AL336" i="13"/>
  <c r="AJ337" i="13"/>
  <c r="AL337" i="13"/>
  <c r="AJ338" i="13"/>
  <c r="AL338" i="13"/>
  <c r="AJ339" i="13"/>
  <c r="AL339" i="13"/>
  <c r="AJ340" i="13"/>
  <c r="AL340" i="13"/>
  <c r="AJ341" i="13"/>
  <c r="AL341" i="13"/>
  <c r="AJ342" i="13"/>
  <c r="AL342" i="13"/>
  <c r="AJ343" i="13"/>
  <c r="AL343" i="13"/>
  <c r="AJ344" i="13"/>
  <c r="AL344" i="13"/>
  <c r="AL345" i="13"/>
  <c r="AE335" i="13"/>
  <c r="AE336" i="13"/>
  <c r="AE337" i="13"/>
  <c r="AE338" i="13"/>
  <c r="AE339" i="13"/>
  <c r="AE340" i="13"/>
  <c r="AE341" i="13"/>
  <c r="AE342" i="13"/>
  <c r="AE343" i="13"/>
  <c r="AE344" i="13"/>
  <c r="AE345" i="13"/>
  <c r="AD335" i="13"/>
  <c r="AD336" i="13"/>
  <c r="AD337" i="13"/>
  <c r="AD338" i="13"/>
  <c r="AD339" i="13"/>
  <c r="AD340" i="13"/>
  <c r="AD341" i="13"/>
  <c r="AD342" i="13"/>
  <c r="AD343" i="13"/>
  <c r="AD344" i="13"/>
  <c r="AD345" i="13"/>
  <c r="AC335" i="13"/>
  <c r="AC336" i="13"/>
  <c r="AC337" i="13"/>
  <c r="AC338" i="13"/>
  <c r="AC339" i="13"/>
  <c r="AC340" i="13"/>
  <c r="AC341" i="13"/>
  <c r="AC342" i="13"/>
  <c r="AC343" i="13"/>
  <c r="AC344" i="13"/>
  <c r="AC345" i="13"/>
  <c r="AB335" i="13"/>
  <c r="AB336" i="13"/>
  <c r="AB337" i="13"/>
  <c r="AB338" i="13"/>
  <c r="AB339" i="13"/>
  <c r="AB340" i="13"/>
  <c r="AB341" i="13"/>
  <c r="AB342" i="13"/>
  <c r="AB343" i="13"/>
  <c r="AB344" i="13"/>
  <c r="AB345" i="13"/>
  <c r="Z335" i="13"/>
  <c r="Z336" i="13"/>
  <c r="Z337" i="13"/>
  <c r="Z338" i="13"/>
  <c r="Z339" i="13"/>
  <c r="Z340" i="13"/>
  <c r="Z341" i="13"/>
  <c r="Z342" i="13"/>
  <c r="Z343" i="13"/>
  <c r="Z344" i="13"/>
  <c r="Z345" i="13"/>
  <c r="W335" i="13"/>
  <c r="W336" i="13"/>
  <c r="W337" i="13"/>
  <c r="W338" i="13"/>
  <c r="W339" i="13"/>
  <c r="W340" i="13"/>
  <c r="W341" i="13"/>
  <c r="W342" i="13"/>
  <c r="W343" i="13"/>
  <c r="W344" i="13"/>
  <c r="W345" i="13"/>
  <c r="U335" i="13"/>
  <c r="U336" i="13"/>
  <c r="U337" i="13"/>
  <c r="U338" i="13"/>
  <c r="U339" i="13"/>
  <c r="U340" i="13"/>
  <c r="U341" i="13"/>
  <c r="U342" i="13"/>
  <c r="U343" i="13"/>
  <c r="U344" i="13"/>
  <c r="U345" i="13"/>
  <c r="S335" i="13"/>
  <c r="S336" i="13"/>
  <c r="S337" i="13"/>
  <c r="S338" i="13"/>
  <c r="S339" i="13"/>
  <c r="S340" i="13"/>
  <c r="S341" i="13"/>
  <c r="S342" i="13"/>
  <c r="S343" i="13"/>
  <c r="S344" i="13"/>
  <c r="S345" i="13"/>
  <c r="I335" i="13"/>
  <c r="J335" i="13"/>
  <c r="I336" i="13"/>
  <c r="J336" i="13"/>
  <c r="I337" i="13"/>
  <c r="J337" i="13"/>
  <c r="I338" i="13"/>
  <c r="J338" i="13"/>
  <c r="I339" i="13"/>
  <c r="J339" i="13" s="1"/>
  <c r="I340" i="13"/>
  <c r="J340" i="13"/>
  <c r="I341" i="13"/>
  <c r="J341" i="13"/>
  <c r="I342" i="13"/>
  <c r="J342" i="13"/>
  <c r="I343" i="13"/>
  <c r="J343" i="13"/>
  <c r="I344" i="13"/>
  <c r="J344" i="13" s="1"/>
  <c r="I345" i="13"/>
  <c r="J345" i="13"/>
  <c r="AI723" i="12"/>
  <c r="AI725" i="12"/>
  <c r="AI726" i="12"/>
  <c r="AI727" i="12"/>
  <c r="AI728" i="12"/>
  <c r="AI729" i="12"/>
  <c r="AI730" i="12"/>
  <c r="AI731" i="12"/>
  <c r="AI732" i="12"/>
  <c r="AI733" i="12"/>
  <c r="AI734" i="12"/>
  <c r="AI735" i="12"/>
  <c r="AH723" i="12"/>
  <c r="AJ723" i="12"/>
  <c r="AH725" i="12"/>
  <c r="AJ725" i="12"/>
  <c r="AH726" i="12"/>
  <c r="AJ726" i="12"/>
  <c r="AH727" i="12"/>
  <c r="AJ727" i="12"/>
  <c r="AH728" i="12"/>
  <c r="AJ728" i="12"/>
  <c r="AH729" i="12"/>
  <c r="AJ729" i="12"/>
  <c r="AH730" i="12"/>
  <c r="AJ730" i="12"/>
  <c r="AH731" i="12"/>
  <c r="AJ731" i="12"/>
  <c r="AH732" i="12"/>
  <c r="AJ732" i="12"/>
  <c r="AH733" i="12"/>
  <c r="AH734" i="12"/>
  <c r="AJ734" i="12"/>
  <c r="AH735" i="12"/>
  <c r="AJ735" i="12"/>
  <c r="AD723" i="12"/>
  <c r="AD725" i="12"/>
  <c r="AD726" i="12"/>
  <c r="AD727" i="12"/>
  <c r="AD728" i="12"/>
  <c r="AD729" i="12"/>
  <c r="AD730" i="12"/>
  <c r="AD731" i="12"/>
  <c r="AD732" i="12"/>
  <c r="AD733" i="12"/>
  <c r="AD734" i="12"/>
  <c r="AD735" i="12"/>
  <c r="AC723" i="12"/>
  <c r="AC725" i="12"/>
  <c r="AC726" i="12"/>
  <c r="AC727" i="12"/>
  <c r="AC728" i="12"/>
  <c r="AC729" i="12"/>
  <c r="AC730" i="12"/>
  <c r="AC731" i="12"/>
  <c r="AC732" i="12"/>
  <c r="AC733" i="12"/>
  <c r="AC734" i="12"/>
  <c r="AC735" i="12"/>
  <c r="AB723" i="12"/>
  <c r="AB725" i="12"/>
  <c r="AB726" i="12"/>
  <c r="AB727" i="12"/>
  <c r="AB728" i="12"/>
  <c r="AB729" i="12"/>
  <c r="AB730" i="12"/>
  <c r="AB731" i="12"/>
  <c r="AB732" i="12"/>
  <c r="AB733" i="12"/>
  <c r="AB734" i="12"/>
  <c r="AB735" i="12"/>
  <c r="AA723" i="12"/>
  <c r="AA725" i="12"/>
  <c r="AA726" i="12"/>
  <c r="AA727" i="12"/>
  <c r="AA728" i="12"/>
  <c r="AA729" i="12"/>
  <c r="AA730" i="12"/>
  <c r="AA731" i="12"/>
  <c r="AA732" i="12"/>
  <c r="AA733" i="12"/>
  <c r="AA734" i="12"/>
  <c r="AA735" i="12"/>
  <c r="AA713" i="12"/>
  <c r="Z723" i="12"/>
  <c r="Z725" i="12"/>
  <c r="Z726" i="12"/>
  <c r="Z727" i="12"/>
  <c r="Z728" i="12"/>
  <c r="Z729" i="12"/>
  <c r="Z730" i="12"/>
  <c r="Z731" i="12"/>
  <c r="Z732" i="12"/>
  <c r="Z733" i="12"/>
  <c r="Z734" i="12"/>
  <c r="Z735" i="12"/>
  <c r="X723" i="12"/>
  <c r="X725" i="12"/>
  <c r="X726" i="12"/>
  <c r="X727" i="12"/>
  <c r="X728" i="12"/>
  <c r="X729" i="12"/>
  <c r="X730" i="12"/>
  <c r="X731" i="12"/>
  <c r="X732" i="12"/>
  <c r="X733" i="12"/>
  <c r="X734" i="12"/>
  <c r="X735" i="12"/>
  <c r="V712" i="12"/>
  <c r="V713" i="12"/>
  <c r="V723" i="12"/>
  <c r="V725" i="12"/>
  <c r="V726" i="12"/>
  <c r="V727" i="12"/>
  <c r="V728" i="12"/>
  <c r="V729" i="12"/>
  <c r="V730" i="12"/>
  <c r="V731" i="12"/>
  <c r="V732" i="12"/>
  <c r="V733" i="12"/>
  <c r="V734" i="12"/>
  <c r="V735" i="12"/>
  <c r="U723" i="12"/>
  <c r="U725" i="12"/>
  <c r="U726" i="12"/>
  <c r="U727" i="12"/>
  <c r="U728" i="12"/>
  <c r="U729" i="12"/>
  <c r="U730" i="12"/>
  <c r="U731" i="12"/>
  <c r="U732" i="12"/>
  <c r="U733" i="12"/>
  <c r="U734" i="12"/>
  <c r="U735" i="12"/>
  <c r="S723" i="12"/>
  <c r="S725" i="12"/>
  <c r="S726" i="12"/>
  <c r="S727" i="12"/>
  <c r="S728" i="12"/>
  <c r="S729" i="12"/>
  <c r="S730" i="12"/>
  <c r="S731" i="12"/>
  <c r="S732" i="12"/>
  <c r="S733" i="12"/>
  <c r="S734" i="12"/>
  <c r="S735" i="12"/>
  <c r="Q723" i="12"/>
  <c r="Q725" i="12"/>
  <c r="Q726" i="12"/>
  <c r="Q727" i="12"/>
  <c r="Q728" i="12"/>
  <c r="Q729" i="12"/>
  <c r="Q730" i="12"/>
  <c r="Q731" i="12"/>
  <c r="Q732" i="12"/>
  <c r="Q733" i="12"/>
  <c r="Q734" i="12"/>
  <c r="Q735" i="12"/>
  <c r="I723" i="12"/>
  <c r="J723" i="12"/>
  <c r="I724" i="12"/>
  <c r="J724" i="12"/>
  <c r="I725" i="12"/>
  <c r="J725" i="12"/>
  <c r="I726" i="12"/>
  <c r="J726" i="12"/>
  <c r="I727" i="12"/>
  <c r="J727" i="12"/>
  <c r="I728" i="12"/>
  <c r="J728" i="12"/>
  <c r="I729" i="12"/>
  <c r="J729" i="12"/>
  <c r="I730" i="12"/>
  <c r="J730" i="12"/>
  <c r="I731" i="12"/>
  <c r="J731" i="12"/>
  <c r="I732" i="12"/>
  <c r="J732" i="12"/>
  <c r="I733" i="12"/>
  <c r="J733" i="12"/>
  <c r="I734" i="12"/>
  <c r="J734" i="12"/>
  <c r="I735" i="12"/>
  <c r="J735" i="12"/>
  <c r="G723" i="12"/>
  <c r="H723" i="12"/>
  <c r="G724" i="12"/>
  <c r="H724" i="12"/>
  <c r="G725" i="12"/>
  <c r="H725" i="12"/>
  <c r="G726" i="12"/>
  <c r="H726" i="12"/>
  <c r="G727" i="12"/>
  <c r="H727" i="12"/>
  <c r="G728" i="12"/>
  <c r="H728" i="12"/>
  <c r="G729" i="12"/>
  <c r="H729" i="12"/>
  <c r="G730" i="12"/>
  <c r="H730" i="12"/>
  <c r="G731" i="12"/>
  <c r="H731" i="12"/>
  <c r="G732" i="12"/>
  <c r="H732" i="12"/>
  <c r="G733" i="12"/>
  <c r="H733" i="12"/>
  <c r="G734" i="12"/>
  <c r="H734" i="12"/>
  <c r="G735" i="12"/>
  <c r="H735" i="12"/>
  <c r="AK309" i="13"/>
  <c r="AJ309" i="13"/>
  <c r="AK310" i="13"/>
  <c r="AK311" i="13"/>
  <c r="AK312" i="13"/>
  <c r="AK313" i="13"/>
  <c r="AK314" i="13"/>
  <c r="AK315" i="13"/>
  <c r="AK322" i="13"/>
  <c r="AK323" i="13"/>
  <c r="AK324" i="13"/>
  <c r="AK325" i="13"/>
  <c r="AK326" i="13"/>
  <c r="AK327" i="13"/>
  <c r="AJ310" i="13"/>
  <c r="AL310" i="13"/>
  <c r="AJ311" i="13"/>
  <c r="AL311" i="13"/>
  <c r="AJ312" i="13"/>
  <c r="AL312" i="13"/>
  <c r="AJ313" i="13"/>
  <c r="AL313" i="13"/>
  <c r="AJ314" i="13"/>
  <c r="AL314" i="13"/>
  <c r="AJ315" i="13"/>
  <c r="AL315" i="13"/>
  <c r="AJ322" i="13"/>
  <c r="AL322" i="13"/>
  <c r="AJ323" i="13"/>
  <c r="AL323" i="13"/>
  <c r="AJ324" i="13"/>
  <c r="AL324" i="13"/>
  <c r="AJ325" i="13"/>
  <c r="AL325" i="13"/>
  <c r="AJ326" i="13"/>
  <c r="AL326" i="13"/>
  <c r="AJ327" i="13"/>
  <c r="AL327" i="13"/>
  <c r="AE322" i="13"/>
  <c r="AE323" i="13"/>
  <c r="AE324" i="13"/>
  <c r="AE325" i="13"/>
  <c r="AE326" i="13"/>
  <c r="AE327" i="13"/>
  <c r="AD322" i="13"/>
  <c r="AD323" i="13"/>
  <c r="AD324" i="13"/>
  <c r="AD325" i="13"/>
  <c r="AD326" i="13"/>
  <c r="AD327" i="13"/>
  <c r="AC323" i="13"/>
  <c r="AC322" i="13"/>
  <c r="AC324" i="13"/>
  <c r="AC325" i="13"/>
  <c r="AC326" i="13"/>
  <c r="AC327" i="13"/>
  <c r="AB322" i="13"/>
  <c r="AB323" i="13"/>
  <c r="AB324" i="13"/>
  <c r="AB325" i="13"/>
  <c r="AB326" i="13"/>
  <c r="AB327" i="13"/>
  <c r="Z322" i="13"/>
  <c r="Z323" i="13"/>
  <c r="Z324" i="13"/>
  <c r="Z325" i="13"/>
  <c r="Z326" i="13"/>
  <c r="Z327" i="13"/>
  <c r="W322" i="13"/>
  <c r="W323" i="13"/>
  <c r="W324" i="13"/>
  <c r="W325" i="13"/>
  <c r="W326" i="13"/>
  <c r="W327" i="13"/>
  <c r="U322" i="13"/>
  <c r="U323" i="13"/>
  <c r="U324" i="13"/>
  <c r="U325" i="13"/>
  <c r="U326" i="13"/>
  <c r="U327" i="13"/>
  <c r="S323" i="13"/>
  <c r="S324" i="13"/>
  <c r="S325" i="13"/>
  <c r="S326" i="13"/>
  <c r="S327" i="13"/>
  <c r="S322" i="13"/>
  <c r="S315" i="13"/>
  <c r="I322" i="13"/>
  <c r="J322" i="13"/>
  <c r="I323" i="13"/>
  <c r="J323" i="13"/>
  <c r="I324" i="13"/>
  <c r="J324" i="13"/>
  <c r="I325" i="13"/>
  <c r="J325" i="13"/>
  <c r="I326" i="13"/>
  <c r="J326" i="13"/>
  <c r="I327" i="13"/>
  <c r="J327" i="13"/>
  <c r="I328" i="13"/>
  <c r="J328" i="13"/>
  <c r="I329" i="13"/>
  <c r="J329" i="13"/>
  <c r="I330" i="13"/>
  <c r="J330" i="13"/>
  <c r="I331" i="13"/>
  <c r="J331" i="13"/>
  <c r="I332" i="13"/>
  <c r="J332" i="13"/>
  <c r="I333" i="13"/>
  <c r="J333" i="13"/>
  <c r="I334" i="13"/>
  <c r="J334" i="13"/>
  <c r="H114" i="13"/>
  <c r="I114" i="13"/>
  <c r="J114" i="13"/>
  <c r="H115" i="13"/>
  <c r="I115" i="13"/>
  <c r="J115" i="13"/>
  <c r="H116" i="13"/>
  <c r="I116" i="13"/>
  <c r="J116" i="13"/>
  <c r="H117" i="13"/>
  <c r="I117" i="13"/>
  <c r="J117" i="13"/>
  <c r="H118" i="13"/>
  <c r="I118" i="13"/>
  <c r="J118" i="13"/>
  <c r="H119" i="13"/>
  <c r="I119" i="13"/>
  <c r="J119" i="13"/>
  <c r="H120" i="13"/>
  <c r="I120" i="13"/>
  <c r="J120" i="13"/>
  <c r="H121" i="13"/>
  <c r="I121" i="13"/>
  <c r="J121" i="13"/>
  <c r="H122" i="13"/>
  <c r="I122" i="13"/>
  <c r="J122" i="13"/>
  <c r="H123" i="13"/>
  <c r="I123" i="13"/>
  <c r="J123" i="13"/>
  <c r="H124" i="13"/>
  <c r="I124" i="13"/>
  <c r="J124" i="13"/>
  <c r="H125" i="13"/>
  <c r="I125" i="13"/>
  <c r="J125" i="13"/>
  <c r="I113" i="13"/>
  <c r="J113" i="13"/>
  <c r="H113" i="13"/>
  <c r="AI278" i="13"/>
  <c r="AI201" i="13"/>
  <c r="AI336" i="13"/>
  <c r="AI337" i="13"/>
  <c r="AI338" i="13"/>
  <c r="AI339" i="13"/>
  <c r="AI340" i="13"/>
  <c r="AI341" i="13"/>
  <c r="AI342" i="13"/>
  <c r="AI343" i="13"/>
  <c r="AI344" i="13"/>
  <c r="AI345" i="13"/>
  <c r="AI335" i="13"/>
  <c r="AG725" i="12"/>
  <c r="AG726" i="12"/>
  <c r="AG727" i="12"/>
  <c r="AG728" i="12"/>
  <c r="AG729" i="12"/>
  <c r="AG730" i="12"/>
  <c r="AG731" i="12"/>
  <c r="AG732" i="12"/>
  <c r="AG733" i="12"/>
  <c r="AG734" i="12"/>
  <c r="AG735" i="12"/>
  <c r="AG723" i="12"/>
  <c r="AI323" i="13"/>
  <c r="AI324" i="13"/>
  <c r="AI325" i="13"/>
  <c r="AI326" i="13"/>
  <c r="AI327" i="13"/>
  <c r="AI322" i="13"/>
  <c r="AA550" i="12"/>
  <c r="AB550" i="12"/>
  <c r="AC550" i="12"/>
  <c r="AD550" i="12"/>
  <c r="AA551" i="12"/>
  <c r="AB551" i="12"/>
  <c r="AC551" i="12"/>
  <c r="AD551" i="12"/>
  <c r="AD549" i="12"/>
  <c r="AC549" i="12"/>
  <c r="AB549" i="12"/>
  <c r="AA549" i="12"/>
  <c r="V550" i="12"/>
  <c r="V551" i="12"/>
  <c r="V549" i="12"/>
  <c r="AI550" i="12"/>
  <c r="AH550" i="12"/>
  <c r="AJ550" i="12"/>
  <c r="AI549" i="12"/>
  <c r="AH549" i="12"/>
  <c r="AJ549" i="12"/>
  <c r="Z550" i="12"/>
  <c r="Z551" i="12"/>
  <c r="Z549" i="12"/>
  <c r="X550" i="12"/>
  <c r="X551" i="12"/>
  <c r="X549" i="12"/>
  <c r="U550" i="12"/>
  <c r="U551" i="12"/>
  <c r="U549" i="12"/>
  <c r="S550" i="12"/>
  <c r="S551" i="12"/>
  <c r="S549" i="12"/>
  <c r="Q550" i="12"/>
  <c r="Q551" i="12"/>
  <c r="Q549" i="12"/>
  <c r="U61" i="13"/>
  <c r="U62" i="13"/>
  <c r="U63" i="13"/>
  <c r="U64" i="13"/>
  <c r="U65" i="13"/>
  <c r="U66" i="13"/>
  <c r="U67" i="13"/>
  <c r="U68" i="13"/>
  <c r="U69" i="13"/>
  <c r="U70" i="13"/>
  <c r="U73" i="13"/>
  <c r="U74" i="13"/>
  <c r="U75" i="13"/>
  <c r="U76" i="13"/>
  <c r="U77" i="13"/>
  <c r="U78" i="13"/>
  <c r="U79" i="13"/>
  <c r="U80" i="13"/>
  <c r="U81" i="13"/>
  <c r="U82" i="13"/>
  <c r="U83" i="13"/>
  <c r="U84" i="13"/>
  <c r="U85" i="13"/>
  <c r="U87" i="13"/>
  <c r="U88" i="13"/>
  <c r="U89" i="13"/>
  <c r="U90" i="13"/>
  <c r="U91" i="13"/>
  <c r="U92" i="13"/>
  <c r="U93" i="13"/>
  <c r="U94" i="13"/>
  <c r="U95" i="13"/>
  <c r="U96" i="13"/>
  <c r="U97" i="13"/>
  <c r="U98" i="13"/>
  <c r="U99" i="13"/>
  <c r="U100" i="13"/>
  <c r="U101" i="13"/>
  <c r="U102" i="13"/>
  <c r="U103" i="13"/>
  <c r="U104" i="13"/>
  <c r="U105" i="13"/>
  <c r="U106" i="13"/>
  <c r="U107" i="13"/>
  <c r="U108" i="13"/>
  <c r="U109" i="13"/>
  <c r="U110" i="13"/>
  <c r="U111" i="13"/>
  <c r="U112" i="13"/>
  <c r="U113" i="13"/>
  <c r="U114" i="13"/>
  <c r="U115" i="13"/>
  <c r="U116" i="13"/>
  <c r="U117" i="13"/>
  <c r="U118" i="13"/>
  <c r="U119" i="13"/>
  <c r="U120" i="13"/>
  <c r="U121" i="13"/>
  <c r="U122" i="13"/>
  <c r="U123" i="13"/>
  <c r="U124" i="13"/>
  <c r="U125" i="13"/>
  <c r="U127" i="13"/>
  <c r="U128" i="13"/>
  <c r="U129" i="13"/>
  <c r="U130" i="13"/>
  <c r="U131" i="13"/>
  <c r="U132" i="13"/>
  <c r="U133" i="13"/>
  <c r="U134" i="13"/>
  <c r="U135" i="13"/>
  <c r="U136" i="13"/>
  <c r="U137" i="13"/>
  <c r="U138" i="13"/>
  <c r="U139" i="13"/>
  <c r="U140" i="13"/>
  <c r="U141" i="13"/>
  <c r="U142" i="13"/>
  <c r="U143" i="13"/>
  <c r="U149" i="13"/>
  <c r="U151" i="13"/>
  <c r="U152" i="13"/>
  <c r="U153" i="13"/>
  <c r="U154" i="13"/>
  <c r="U155" i="13"/>
  <c r="U156" i="13"/>
  <c r="U157" i="13"/>
  <c r="U158" i="13"/>
  <c r="U159" i="13"/>
  <c r="U160" i="13"/>
  <c r="U161" i="13"/>
  <c r="U162" i="13"/>
  <c r="U163" i="13"/>
  <c r="U164" i="13"/>
  <c r="U165" i="13"/>
  <c r="U166" i="13"/>
  <c r="U167" i="13"/>
  <c r="U168" i="13"/>
  <c r="U169" i="13"/>
  <c r="U170" i="13"/>
  <c r="U171" i="13"/>
  <c r="U172" i="13"/>
  <c r="U173" i="13"/>
  <c r="U177"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7" i="13"/>
  <c r="S88" i="13"/>
  <c r="S89" i="13"/>
  <c r="S90" i="13"/>
  <c r="S91"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7" i="13"/>
  <c r="S128" i="13"/>
  <c r="S129" i="13"/>
  <c r="S130" i="13"/>
  <c r="S131" i="13"/>
  <c r="S132" i="13"/>
  <c r="S133" i="13"/>
  <c r="S134" i="13"/>
  <c r="S135" i="13"/>
  <c r="S136" i="13"/>
  <c r="S137" i="13"/>
  <c r="S138" i="13"/>
  <c r="S139" i="13"/>
  <c r="S140" i="13"/>
  <c r="S141" i="13"/>
  <c r="S142" i="13"/>
  <c r="S143" i="13"/>
  <c r="S149"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7" i="13"/>
  <c r="Z174" i="13"/>
  <c r="Z175" i="13"/>
  <c r="S271" i="13"/>
  <c r="S272" i="13"/>
  <c r="S273" i="13"/>
  <c r="S274" i="13"/>
  <c r="S275" i="13"/>
  <c r="S276" i="13"/>
  <c r="S277" i="13"/>
  <c r="S278" i="13"/>
  <c r="S280" i="13"/>
  <c r="S281" i="13"/>
  <c r="S282" i="13"/>
  <c r="S283" i="13"/>
  <c r="S284" i="13"/>
  <c r="S285" i="13"/>
  <c r="S286" i="13"/>
  <c r="S287" i="13"/>
  <c r="S288" i="13"/>
  <c r="S289" i="13"/>
  <c r="S290" i="13"/>
  <c r="S291" i="13"/>
  <c r="S292" i="13"/>
  <c r="S293" i="13"/>
  <c r="S296" i="13"/>
  <c r="S297" i="13"/>
  <c r="S298" i="13"/>
  <c r="S299" i="13"/>
  <c r="S300" i="13"/>
  <c r="S301" i="13"/>
  <c r="S302" i="13"/>
  <c r="S303" i="13"/>
  <c r="S304" i="13"/>
  <c r="S305" i="13"/>
  <c r="S306" i="13"/>
  <c r="S307" i="13"/>
  <c r="S308" i="13"/>
  <c r="S309" i="13"/>
  <c r="S310" i="13"/>
  <c r="S311" i="13"/>
  <c r="S312" i="13"/>
  <c r="S313" i="13"/>
  <c r="S314" i="13"/>
  <c r="U271" i="13"/>
  <c r="U272" i="13"/>
  <c r="U273" i="13"/>
  <c r="U274" i="13"/>
  <c r="U275" i="13"/>
  <c r="U276" i="13"/>
  <c r="U277" i="13"/>
  <c r="U278" i="13"/>
  <c r="U280" i="13"/>
  <c r="U281" i="13"/>
  <c r="U282" i="13"/>
  <c r="U283" i="13"/>
  <c r="U284" i="13"/>
  <c r="U285" i="13"/>
  <c r="U286" i="13"/>
  <c r="U287" i="13"/>
  <c r="U288" i="13"/>
  <c r="U289" i="13"/>
  <c r="U290" i="13"/>
  <c r="U291" i="13"/>
  <c r="U292" i="13"/>
  <c r="U293" i="13"/>
  <c r="U296" i="13"/>
  <c r="U297" i="13"/>
  <c r="U298" i="13"/>
  <c r="U299" i="13"/>
  <c r="U300" i="13"/>
  <c r="U301" i="13"/>
  <c r="U302" i="13"/>
  <c r="U303" i="13"/>
  <c r="U304" i="13"/>
  <c r="U305" i="13"/>
  <c r="U306" i="13"/>
  <c r="U307" i="13"/>
  <c r="U308" i="13"/>
  <c r="U309" i="13"/>
  <c r="U310" i="13"/>
  <c r="U311" i="13"/>
  <c r="U312" i="13"/>
  <c r="U313" i="13"/>
  <c r="U314" i="13"/>
  <c r="U315" i="13"/>
  <c r="W271" i="13"/>
  <c r="W272" i="13"/>
  <c r="W273" i="13"/>
  <c r="W274" i="13"/>
  <c r="W275" i="13"/>
  <c r="W276" i="13"/>
  <c r="W277" i="13"/>
  <c r="W278" i="13"/>
  <c r="W280" i="13"/>
  <c r="W281" i="13"/>
  <c r="W282" i="13"/>
  <c r="W283" i="13"/>
  <c r="W284" i="13"/>
  <c r="W285" i="13"/>
  <c r="W286" i="13"/>
  <c r="W287" i="13"/>
  <c r="W288" i="13"/>
  <c r="W289" i="13"/>
  <c r="W290" i="13"/>
  <c r="W291" i="13"/>
  <c r="W292" i="13"/>
  <c r="W293" i="13"/>
  <c r="W296" i="13"/>
  <c r="W297" i="13"/>
  <c r="W298" i="13"/>
  <c r="W299" i="13"/>
  <c r="W300" i="13"/>
  <c r="W301" i="13"/>
  <c r="W302" i="13"/>
  <c r="W303" i="13"/>
  <c r="W304" i="13"/>
  <c r="W305" i="13"/>
  <c r="W306" i="13"/>
  <c r="W307" i="13"/>
  <c r="W308" i="13"/>
  <c r="W309" i="13"/>
  <c r="W310" i="13"/>
  <c r="W311" i="13"/>
  <c r="W312" i="13"/>
  <c r="W313" i="13"/>
  <c r="W314" i="13"/>
  <c r="W315" i="13"/>
  <c r="Z271" i="13"/>
  <c r="Z272" i="13"/>
  <c r="Z273" i="13"/>
  <c r="Z274" i="13"/>
  <c r="Z275" i="13"/>
  <c r="Z276" i="13"/>
  <c r="Z277" i="13"/>
  <c r="Z278" i="13"/>
  <c r="Z280" i="13"/>
  <c r="Z281" i="13"/>
  <c r="Z282" i="13"/>
  <c r="Z283" i="13"/>
  <c r="Z284" i="13"/>
  <c r="Z285" i="13"/>
  <c r="Z286" i="13"/>
  <c r="Z287" i="13"/>
  <c r="Z288" i="13"/>
  <c r="Z289" i="13"/>
  <c r="Z290" i="13"/>
  <c r="Z291" i="13"/>
  <c r="Z292" i="13"/>
  <c r="Z293" i="13"/>
  <c r="Z296" i="13"/>
  <c r="Z297" i="13"/>
  <c r="Z298" i="13"/>
  <c r="Z299" i="13"/>
  <c r="Z300" i="13"/>
  <c r="Z301" i="13"/>
  <c r="Z302" i="13"/>
  <c r="Z303" i="13"/>
  <c r="Z304" i="13"/>
  <c r="Z305" i="13"/>
  <c r="Z306" i="13"/>
  <c r="Z307" i="13"/>
  <c r="Z308" i="13"/>
  <c r="Z309" i="13"/>
  <c r="Z310" i="13"/>
  <c r="Z311" i="13"/>
  <c r="Z312" i="13"/>
  <c r="Z313" i="13"/>
  <c r="Z314" i="13"/>
  <c r="Z315" i="13"/>
  <c r="Z270" i="13"/>
  <c r="W270" i="13"/>
  <c r="U270" i="13"/>
  <c r="S270"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Z210" i="13"/>
  <c r="Z211" i="13"/>
  <c r="Z212" i="13"/>
  <c r="Z213" i="13"/>
  <c r="Z214" i="13"/>
  <c r="Z215" i="13"/>
  <c r="Z216" i="13"/>
  <c r="Z217" i="13"/>
  <c r="Z218" i="13"/>
  <c r="Z219" i="13"/>
  <c r="Z220" i="13"/>
  <c r="Z221" i="13"/>
  <c r="Z222" i="13"/>
  <c r="Z223" i="13"/>
  <c r="Z224" i="13"/>
  <c r="Z225" i="13"/>
  <c r="Z226" i="13"/>
  <c r="Z227" i="13"/>
  <c r="Z228" i="13"/>
  <c r="Z229" i="13"/>
  <c r="Z230" i="13"/>
  <c r="Z231" i="13"/>
  <c r="Z232" i="13"/>
  <c r="Z233" i="13"/>
  <c r="Z234" i="13"/>
  <c r="Z235" i="13"/>
  <c r="Z236" i="13"/>
  <c r="Z237" i="13"/>
  <c r="Z238" i="13"/>
  <c r="Z239" i="13"/>
  <c r="Z240" i="13"/>
  <c r="Z241" i="13"/>
  <c r="Z242" i="13"/>
  <c r="Z243" i="13"/>
  <c r="Z244" i="13"/>
  <c r="Z245" i="13"/>
  <c r="Z246" i="13"/>
  <c r="Z247" i="13"/>
  <c r="Z248" i="13"/>
  <c r="Z249" i="13"/>
  <c r="Z250" i="13"/>
  <c r="Z251" i="13"/>
  <c r="Z252" i="13"/>
  <c r="Z253" i="13"/>
  <c r="Z254" i="13"/>
  <c r="Z255" i="13"/>
  <c r="Z256" i="13"/>
  <c r="W180" i="13"/>
  <c r="W181" i="13"/>
  <c r="W182" i="13"/>
  <c r="W183" i="13"/>
  <c r="W184" i="13"/>
  <c r="W185" i="13"/>
  <c r="W186" i="13"/>
  <c r="W187" i="13"/>
  <c r="W188" i="13"/>
  <c r="W189" i="13"/>
  <c r="W190" i="13"/>
  <c r="W191" i="13"/>
  <c r="W192" i="13"/>
  <c r="W193" i="13"/>
  <c r="W194" i="13"/>
  <c r="W195" i="13"/>
  <c r="W196" i="13"/>
  <c r="W197" i="13"/>
  <c r="W198" i="13"/>
  <c r="W199" i="13"/>
  <c r="W200" i="13"/>
  <c r="W201" i="13"/>
  <c r="W202" i="13"/>
  <c r="W203" i="13"/>
  <c r="W204" i="13"/>
  <c r="W205" i="13"/>
  <c r="W206" i="13"/>
  <c r="W207" i="13"/>
  <c r="W208" i="13"/>
  <c r="W209" i="13"/>
  <c r="W210" i="13"/>
  <c r="W211" i="13"/>
  <c r="W212" i="13"/>
  <c r="W213" i="13"/>
  <c r="W214" i="13"/>
  <c r="W215" i="13"/>
  <c r="W216" i="13"/>
  <c r="W217" i="13"/>
  <c r="W218" i="13"/>
  <c r="W219" i="13"/>
  <c r="W220" i="13"/>
  <c r="W221" i="13"/>
  <c r="W222" i="13"/>
  <c r="W223" i="13"/>
  <c r="W224" i="13"/>
  <c r="W225" i="13"/>
  <c r="W226" i="13"/>
  <c r="W227" i="13"/>
  <c r="W228" i="13"/>
  <c r="W229" i="13"/>
  <c r="W230" i="13"/>
  <c r="W231" i="13"/>
  <c r="W232" i="13"/>
  <c r="W233" i="13"/>
  <c r="W234" i="13"/>
  <c r="W235" i="13"/>
  <c r="W236" i="13"/>
  <c r="W237" i="13"/>
  <c r="W238" i="13"/>
  <c r="W239" i="13"/>
  <c r="W240" i="13"/>
  <c r="W241" i="13"/>
  <c r="W242" i="13"/>
  <c r="W243" i="13"/>
  <c r="W244" i="13"/>
  <c r="W245" i="13"/>
  <c r="W246" i="13"/>
  <c r="W247" i="13"/>
  <c r="W248" i="13"/>
  <c r="W249" i="13"/>
  <c r="W250" i="13"/>
  <c r="W251" i="13"/>
  <c r="W252" i="13"/>
  <c r="W253" i="13"/>
  <c r="W254" i="13"/>
  <c r="W255" i="13"/>
  <c r="W256" i="13"/>
  <c r="U180" i="13"/>
  <c r="U181" i="13"/>
  <c r="U182" i="13"/>
  <c r="U183" i="13"/>
  <c r="U184" i="13"/>
  <c r="U185" i="13"/>
  <c r="U186" i="13"/>
  <c r="U187" i="13"/>
  <c r="U188" i="13"/>
  <c r="U189" i="13"/>
  <c r="U190" i="13"/>
  <c r="U191" i="13"/>
  <c r="U192" i="13"/>
  <c r="U193" i="13"/>
  <c r="U194" i="13"/>
  <c r="U195" i="13"/>
  <c r="U196" i="13"/>
  <c r="U197" i="13"/>
  <c r="U198" i="13"/>
  <c r="U199" i="13"/>
  <c r="U200" i="13"/>
  <c r="U201" i="13"/>
  <c r="U202" i="13"/>
  <c r="U203" i="13"/>
  <c r="U204" i="13"/>
  <c r="U205" i="13"/>
  <c r="U206" i="13"/>
  <c r="U207" i="13"/>
  <c r="U208" i="13"/>
  <c r="U209" i="13"/>
  <c r="U210" i="13"/>
  <c r="U211" i="13"/>
  <c r="U212" i="13"/>
  <c r="U213" i="13"/>
  <c r="U214" i="13"/>
  <c r="U215" i="13"/>
  <c r="U216" i="13"/>
  <c r="U217" i="13"/>
  <c r="U218" i="13"/>
  <c r="U219" i="13"/>
  <c r="U220" i="13"/>
  <c r="U221" i="13"/>
  <c r="U222" i="13"/>
  <c r="U223" i="13"/>
  <c r="U224" i="13"/>
  <c r="U225" i="13"/>
  <c r="U226" i="13"/>
  <c r="U227" i="13"/>
  <c r="U228" i="13"/>
  <c r="U229" i="13"/>
  <c r="U230" i="13"/>
  <c r="U231" i="13"/>
  <c r="U232" i="13"/>
  <c r="U233" i="13"/>
  <c r="U234" i="13"/>
  <c r="U235" i="13"/>
  <c r="U236" i="13"/>
  <c r="U237" i="13"/>
  <c r="U238" i="13"/>
  <c r="U239" i="13"/>
  <c r="U240" i="13"/>
  <c r="U241" i="13"/>
  <c r="U242" i="13"/>
  <c r="U243" i="13"/>
  <c r="U244" i="13"/>
  <c r="U245" i="13"/>
  <c r="U246" i="13"/>
  <c r="U247" i="13"/>
  <c r="U248" i="13"/>
  <c r="U249" i="13"/>
  <c r="U250" i="13"/>
  <c r="U251" i="13"/>
  <c r="U252" i="13"/>
  <c r="U253" i="13"/>
  <c r="U254" i="13"/>
  <c r="U255" i="13"/>
  <c r="U256"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AB271" i="13"/>
  <c r="AC271" i="13"/>
  <c r="AD271" i="13"/>
  <c r="AE271" i="13"/>
  <c r="AB272" i="13"/>
  <c r="AC272" i="13"/>
  <c r="AD272" i="13"/>
  <c r="AE272" i="13"/>
  <c r="AB273" i="13"/>
  <c r="AC273" i="13"/>
  <c r="AD273" i="13"/>
  <c r="AE273" i="13"/>
  <c r="AB274" i="13"/>
  <c r="AC274" i="13"/>
  <c r="AD274" i="13"/>
  <c r="AE274" i="13"/>
  <c r="AB275" i="13"/>
  <c r="AC275" i="13"/>
  <c r="AD275" i="13"/>
  <c r="AE275" i="13"/>
  <c r="AB276" i="13"/>
  <c r="AC276" i="13"/>
  <c r="AD276" i="13"/>
  <c r="AE276" i="13"/>
  <c r="AB277" i="13"/>
  <c r="AC277" i="13"/>
  <c r="AD277" i="13"/>
  <c r="AE277" i="13"/>
  <c r="AB278" i="13"/>
  <c r="AC278" i="13"/>
  <c r="AD278" i="13"/>
  <c r="AE278" i="13"/>
  <c r="AB280" i="13"/>
  <c r="AC280" i="13"/>
  <c r="AD280" i="13"/>
  <c r="AE280" i="13"/>
  <c r="AB281" i="13"/>
  <c r="AC281" i="13"/>
  <c r="AD281" i="13"/>
  <c r="AE281" i="13"/>
  <c r="AB282" i="13"/>
  <c r="AC282" i="13"/>
  <c r="AD282" i="13"/>
  <c r="AE282" i="13"/>
  <c r="AB283" i="13"/>
  <c r="AC283" i="13"/>
  <c r="AD283" i="13"/>
  <c r="AE283" i="13"/>
  <c r="AB284" i="13"/>
  <c r="AC284" i="13"/>
  <c r="AD284" i="13"/>
  <c r="AE284" i="13"/>
  <c r="AB285" i="13"/>
  <c r="AC285" i="13"/>
  <c r="AD285" i="13"/>
  <c r="AE285" i="13"/>
  <c r="AB286" i="13"/>
  <c r="AC286" i="13"/>
  <c r="AD286" i="13"/>
  <c r="AE286" i="13"/>
  <c r="AB287" i="13"/>
  <c r="AC287" i="13"/>
  <c r="AD287" i="13"/>
  <c r="AE287" i="13"/>
  <c r="AB288" i="13"/>
  <c r="AC288" i="13"/>
  <c r="AD288" i="13"/>
  <c r="AE288" i="13"/>
  <c r="AB289" i="13"/>
  <c r="AC289" i="13"/>
  <c r="AD289" i="13"/>
  <c r="AE289" i="13"/>
  <c r="AB290" i="13"/>
  <c r="AC290" i="13"/>
  <c r="AD290" i="13"/>
  <c r="AE290" i="13"/>
  <c r="AB291" i="13"/>
  <c r="AC291" i="13"/>
  <c r="AD291" i="13"/>
  <c r="AE291" i="13"/>
  <c r="AB292" i="13"/>
  <c r="AC292" i="13"/>
  <c r="AD292" i="13"/>
  <c r="AE292" i="13"/>
  <c r="AB293" i="13"/>
  <c r="AC293" i="13"/>
  <c r="AD293" i="13"/>
  <c r="AE293" i="13"/>
  <c r="AB296" i="13"/>
  <c r="AC296" i="13"/>
  <c r="AD296" i="13"/>
  <c r="AE296" i="13"/>
  <c r="AB297" i="13"/>
  <c r="AC297" i="13"/>
  <c r="AD297" i="13"/>
  <c r="AE297" i="13"/>
  <c r="AB298" i="13"/>
  <c r="AC298" i="13"/>
  <c r="AD298" i="13"/>
  <c r="AE298" i="13"/>
  <c r="AB299" i="13"/>
  <c r="AC299" i="13"/>
  <c r="AD299" i="13"/>
  <c r="AE299" i="13"/>
  <c r="AB300" i="13"/>
  <c r="AC300" i="13"/>
  <c r="AD300" i="13"/>
  <c r="AE300" i="13"/>
  <c r="AB301" i="13"/>
  <c r="AC301" i="13"/>
  <c r="AD301" i="13"/>
  <c r="AE301" i="13"/>
  <c r="AB302" i="13"/>
  <c r="AC302" i="13"/>
  <c r="AD302" i="13"/>
  <c r="AE302" i="13"/>
  <c r="AB303" i="13"/>
  <c r="AC303" i="13"/>
  <c r="AD303" i="13"/>
  <c r="AE303" i="13"/>
  <c r="AB304" i="13"/>
  <c r="AC304" i="13"/>
  <c r="AD304" i="13"/>
  <c r="AE304" i="13"/>
  <c r="AB305" i="13"/>
  <c r="AC305" i="13"/>
  <c r="AD305" i="13"/>
  <c r="AE305" i="13"/>
  <c r="AB306" i="13"/>
  <c r="AC306" i="13"/>
  <c r="AD306" i="13"/>
  <c r="AE306" i="13"/>
  <c r="AB307" i="13"/>
  <c r="AC307" i="13"/>
  <c r="AD307" i="13"/>
  <c r="AE307" i="13"/>
  <c r="AB308" i="13"/>
  <c r="AC308" i="13"/>
  <c r="AD308" i="13"/>
  <c r="AE308" i="13"/>
  <c r="AB309" i="13"/>
  <c r="AC309" i="13"/>
  <c r="AD309" i="13"/>
  <c r="AE309" i="13"/>
  <c r="AB310" i="13"/>
  <c r="AC310" i="13"/>
  <c r="AD310" i="13"/>
  <c r="AE310" i="13"/>
  <c r="AB311" i="13"/>
  <c r="AC311" i="13"/>
  <c r="AD311" i="13"/>
  <c r="AE311" i="13"/>
  <c r="AB312" i="13"/>
  <c r="AC312" i="13"/>
  <c r="AD312" i="13"/>
  <c r="AE312" i="13"/>
  <c r="AB313" i="13"/>
  <c r="AC313" i="13"/>
  <c r="AD313" i="13"/>
  <c r="AE313" i="13"/>
  <c r="AB314" i="13"/>
  <c r="AC314" i="13"/>
  <c r="AD314" i="13"/>
  <c r="AE314" i="13"/>
  <c r="AB315" i="13"/>
  <c r="AC315" i="13"/>
  <c r="AD315" i="13"/>
  <c r="AE315" i="13"/>
  <c r="AE270" i="13"/>
  <c r="AD270" i="13"/>
  <c r="AC270" i="13"/>
  <c r="AB270" i="13"/>
  <c r="AB182" i="13"/>
  <c r="AC182" i="13"/>
  <c r="AD182" i="13"/>
  <c r="AE182" i="13"/>
  <c r="AB183" i="13"/>
  <c r="AC183" i="13"/>
  <c r="AD183" i="13"/>
  <c r="AE183" i="13"/>
  <c r="AB184" i="13"/>
  <c r="AC184" i="13"/>
  <c r="AD184" i="13"/>
  <c r="AE184" i="13"/>
  <c r="AB185" i="13"/>
  <c r="AC185" i="13"/>
  <c r="AD185" i="13"/>
  <c r="AE185" i="13"/>
  <c r="AB186" i="13"/>
  <c r="AC186" i="13"/>
  <c r="AD186" i="13"/>
  <c r="AE186" i="13"/>
  <c r="AB187" i="13"/>
  <c r="AC187" i="13"/>
  <c r="AD187" i="13"/>
  <c r="AE187" i="13"/>
  <c r="AB188" i="13"/>
  <c r="AC188" i="13"/>
  <c r="AD188" i="13"/>
  <c r="AE188" i="13"/>
  <c r="AB189" i="13"/>
  <c r="AC189" i="13"/>
  <c r="AD189" i="13"/>
  <c r="AE189" i="13"/>
  <c r="AB190" i="13"/>
  <c r="AC190" i="13"/>
  <c r="AD190" i="13"/>
  <c r="AE190" i="13"/>
  <c r="AB191" i="13"/>
  <c r="AC191" i="13"/>
  <c r="AD191" i="13"/>
  <c r="AE191" i="13"/>
  <c r="AB192" i="13"/>
  <c r="AC192" i="13"/>
  <c r="AD192" i="13"/>
  <c r="AE192" i="13"/>
  <c r="AB193" i="13"/>
  <c r="AC193" i="13"/>
  <c r="AD193" i="13"/>
  <c r="AE193" i="13"/>
  <c r="AB194" i="13"/>
  <c r="AC194" i="13"/>
  <c r="AD194" i="13"/>
  <c r="AE194" i="13"/>
  <c r="AB195" i="13"/>
  <c r="AC195" i="13"/>
  <c r="AD195" i="13"/>
  <c r="AE195" i="13"/>
  <c r="AB196" i="13"/>
  <c r="AC196" i="13"/>
  <c r="AD196" i="13"/>
  <c r="AE196" i="13"/>
  <c r="AB197" i="13"/>
  <c r="AC197" i="13"/>
  <c r="AD197" i="13"/>
  <c r="AE197" i="13"/>
  <c r="AB198" i="13"/>
  <c r="AC198" i="13"/>
  <c r="AD198" i="13"/>
  <c r="AE198" i="13"/>
  <c r="AB199" i="13"/>
  <c r="AC199" i="13"/>
  <c r="AD199" i="13"/>
  <c r="AE199" i="13"/>
  <c r="AB200" i="13"/>
  <c r="AC200" i="13"/>
  <c r="AD200" i="13"/>
  <c r="AE200" i="13"/>
  <c r="AB201" i="13"/>
  <c r="AC201" i="13"/>
  <c r="AD201" i="13"/>
  <c r="AE201" i="13"/>
  <c r="AB202" i="13"/>
  <c r="AC202" i="13"/>
  <c r="AD202" i="13"/>
  <c r="AE202" i="13"/>
  <c r="AB203" i="13"/>
  <c r="AC203" i="13"/>
  <c r="AD203" i="13"/>
  <c r="AE203" i="13"/>
  <c r="AB204" i="13"/>
  <c r="AC204" i="13"/>
  <c r="AD204" i="13"/>
  <c r="AE204" i="13"/>
  <c r="AB205" i="13"/>
  <c r="AC205" i="13"/>
  <c r="AD205" i="13"/>
  <c r="AE205" i="13"/>
  <c r="AB206" i="13"/>
  <c r="AC206" i="13"/>
  <c r="AD206" i="13"/>
  <c r="AE206" i="13"/>
  <c r="AB207" i="13"/>
  <c r="AC207" i="13"/>
  <c r="AD207" i="13"/>
  <c r="AE207" i="13"/>
  <c r="AB208" i="13"/>
  <c r="AC208" i="13"/>
  <c r="AD208" i="13"/>
  <c r="AE208" i="13"/>
  <c r="AB209" i="13"/>
  <c r="AC209" i="13"/>
  <c r="AD209" i="13"/>
  <c r="AE209" i="13"/>
  <c r="AB210" i="13"/>
  <c r="AC210" i="13"/>
  <c r="AD210" i="13"/>
  <c r="AE210" i="13"/>
  <c r="AB211" i="13"/>
  <c r="AC211" i="13"/>
  <c r="AD211" i="13"/>
  <c r="AE211" i="13"/>
  <c r="AB212" i="13"/>
  <c r="AC212" i="13"/>
  <c r="AD212" i="13"/>
  <c r="AE212" i="13"/>
  <c r="AB213" i="13"/>
  <c r="AC213" i="13"/>
  <c r="AD213" i="13"/>
  <c r="AE213" i="13"/>
  <c r="AB214" i="13"/>
  <c r="AC214" i="13"/>
  <c r="AD214" i="13"/>
  <c r="AE214" i="13"/>
  <c r="AB215" i="13"/>
  <c r="AC215" i="13"/>
  <c r="AD215" i="13"/>
  <c r="AE215" i="13"/>
  <c r="AB216" i="13"/>
  <c r="AC216" i="13"/>
  <c r="AD216" i="13"/>
  <c r="AE216" i="13"/>
  <c r="AB217" i="13"/>
  <c r="AC217" i="13"/>
  <c r="AD217" i="13"/>
  <c r="AE217" i="13"/>
  <c r="AB218" i="13"/>
  <c r="AC218" i="13"/>
  <c r="AD218" i="13"/>
  <c r="AE218" i="13"/>
  <c r="AB219" i="13"/>
  <c r="AC219" i="13"/>
  <c r="AD219" i="13"/>
  <c r="AE219" i="13"/>
  <c r="AB220" i="13"/>
  <c r="AC220" i="13"/>
  <c r="AD220" i="13"/>
  <c r="AE220" i="13"/>
  <c r="AB221" i="13"/>
  <c r="AC221" i="13"/>
  <c r="AD221" i="13"/>
  <c r="AE221" i="13"/>
  <c r="AB222" i="13"/>
  <c r="AC222" i="13"/>
  <c r="AD222" i="13"/>
  <c r="AE222" i="13"/>
  <c r="AB223" i="13"/>
  <c r="AC223" i="13"/>
  <c r="AD223" i="13"/>
  <c r="AE223" i="13"/>
  <c r="AB224" i="13"/>
  <c r="AC224" i="13"/>
  <c r="AD224" i="13"/>
  <c r="AE224" i="13"/>
  <c r="AB225" i="13"/>
  <c r="AC225" i="13"/>
  <c r="AD225" i="13"/>
  <c r="AE225" i="13"/>
  <c r="AB226" i="13"/>
  <c r="AC226" i="13"/>
  <c r="AD226" i="13"/>
  <c r="AE226" i="13"/>
  <c r="AB227" i="13"/>
  <c r="AC227" i="13"/>
  <c r="AD227" i="13"/>
  <c r="AE227" i="13"/>
  <c r="AB228" i="13"/>
  <c r="AC228" i="13"/>
  <c r="AD228" i="13"/>
  <c r="AE228" i="13"/>
  <c r="AB229" i="13"/>
  <c r="AC229" i="13"/>
  <c r="AD229" i="13"/>
  <c r="AE229" i="13"/>
  <c r="AB230" i="13"/>
  <c r="AC230" i="13"/>
  <c r="AD230" i="13"/>
  <c r="AE230" i="13"/>
  <c r="AB231" i="13"/>
  <c r="AC231" i="13"/>
  <c r="AD231" i="13"/>
  <c r="AE231" i="13"/>
  <c r="AB232" i="13"/>
  <c r="AC232" i="13"/>
  <c r="AD232" i="13"/>
  <c r="AE232" i="13"/>
  <c r="AB233" i="13"/>
  <c r="AC233" i="13"/>
  <c r="AD233" i="13"/>
  <c r="AE233" i="13"/>
  <c r="AB234" i="13"/>
  <c r="AC234" i="13"/>
  <c r="AD234" i="13"/>
  <c r="AE234" i="13"/>
  <c r="AB235" i="13"/>
  <c r="AC235" i="13"/>
  <c r="AD235" i="13"/>
  <c r="AE235" i="13"/>
  <c r="AB236" i="13"/>
  <c r="AC236" i="13"/>
  <c r="AD236" i="13"/>
  <c r="AE236" i="13"/>
  <c r="AB237" i="13"/>
  <c r="AC237" i="13"/>
  <c r="AD237" i="13"/>
  <c r="AE237" i="13"/>
  <c r="AB238" i="13"/>
  <c r="AC238" i="13"/>
  <c r="AD238" i="13"/>
  <c r="AE238" i="13"/>
  <c r="AB239" i="13"/>
  <c r="AC239" i="13"/>
  <c r="AD239" i="13"/>
  <c r="AE239" i="13"/>
  <c r="AB240" i="13"/>
  <c r="AC240" i="13"/>
  <c r="AD240" i="13"/>
  <c r="AE240" i="13"/>
  <c r="AB241" i="13"/>
  <c r="AC241" i="13"/>
  <c r="AD241" i="13"/>
  <c r="AE241" i="13"/>
  <c r="AB242" i="13"/>
  <c r="AC242" i="13"/>
  <c r="AD242" i="13"/>
  <c r="AE242" i="13"/>
  <c r="AB243" i="13"/>
  <c r="AC243" i="13"/>
  <c r="AD243" i="13"/>
  <c r="AE243" i="13"/>
  <c r="AB244" i="13"/>
  <c r="AC244" i="13"/>
  <c r="AD244" i="13"/>
  <c r="AE244" i="13"/>
  <c r="AB245" i="13"/>
  <c r="AC245" i="13"/>
  <c r="AD245" i="13"/>
  <c r="AE245" i="13"/>
  <c r="AB246" i="13"/>
  <c r="AC246" i="13"/>
  <c r="AD246" i="13"/>
  <c r="AE246" i="13"/>
  <c r="AB247" i="13"/>
  <c r="AC247" i="13"/>
  <c r="AD247" i="13"/>
  <c r="AE247" i="13"/>
  <c r="AB248" i="13"/>
  <c r="AC248" i="13"/>
  <c r="AD248" i="13"/>
  <c r="AE248" i="13"/>
  <c r="AB249" i="13"/>
  <c r="AC249" i="13"/>
  <c r="AD249" i="13"/>
  <c r="AE249" i="13"/>
  <c r="AB250" i="13"/>
  <c r="AC250" i="13"/>
  <c r="AD250" i="13"/>
  <c r="AE250" i="13"/>
  <c r="AB251" i="13"/>
  <c r="AC251" i="13"/>
  <c r="AD251" i="13"/>
  <c r="AE251" i="13"/>
  <c r="AB252" i="13"/>
  <c r="AC252" i="13"/>
  <c r="AD252" i="13"/>
  <c r="AE252" i="13"/>
  <c r="AB253" i="13"/>
  <c r="AC253" i="13"/>
  <c r="AD253" i="13"/>
  <c r="AE253" i="13"/>
  <c r="AB254" i="13"/>
  <c r="AC254" i="13"/>
  <c r="AD254" i="13"/>
  <c r="AE254" i="13"/>
  <c r="AB255" i="13"/>
  <c r="AC255" i="13"/>
  <c r="AD255" i="13"/>
  <c r="AE255" i="13"/>
  <c r="AB256" i="13"/>
  <c r="AC256" i="13"/>
  <c r="AD256" i="13"/>
  <c r="AE256" i="13"/>
  <c r="AE181" i="13"/>
  <c r="AD181" i="13"/>
  <c r="AC181" i="13"/>
  <c r="AB181" i="13"/>
  <c r="AJ281" i="13"/>
  <c r="AK281" i="13"/>
  <c r="AJ282" i="13"/>
  <c r="AK282" i="13"/>
  <c r="AJ283" i="13"/>
  <c r="AK283" i="13"/>
  <c r="AJ284" i="13"/>
  <c r="AK284" i="13"/>
  <c r="AJ285" i="13"/>
  <c r="AK285" i="13"/>
  <c r="AJ286" i="13"/>
  <c r="AK286" i="13"/>
  <c r="AJ287" i="13"/>
  <c r="AK287" i="13"/>
  <c r="AL287" i="13"/>
  <c r="AJ288" i="13"/>
  <c r="AK288" i="13"/>
  <c r="AJ289" i="13"/>
  <c r="AK289" i="13"/>
  <c r="AL289" i="13"/>
  <c r="AJ290" i="13"/>
  <c r="AK290" i="13"/>
  <c r="AJ291" i="13"/>
  <c r="AK291" i="13"/>
  <c r="AJ292" i="13"/>
  <c r="AK292" i="13"/>
  <c r="AJ293" i="13"/>
  <c r="AK293" i="13"/>
  <c r="AL293" i="13"/>
  <c r="AJ296" i="13"/>
  <c r="AK296" i="13"/>
  <c r="AJ297" i="13"/>
  <c r="AK297" i="13"/>
  <c r="AJ298" i="13"/>
  <c r="AK298" i="13"/>
  <c r="AL298" i="13"/>
  <c r="AJ299" i="13"/>
  <c r="AK299" i="13"/>
  <c r="AJ300" i="13"/>
  <c r="AK300" i="13"/>
  <c r="AL300" i="13"/>
  <c r="AJ301" i="13"/>
  <c r="AK301" i="13"/>
  <c r="AJ302" i="13"/>
  <c r="AK302" i="13"/>
  <c r="AJ303" i="13"/>
  <c r="AK303" i="13"/>
  <c r="AJ304" i="13"/>
  <c r="AK304" i="13"/>
  <c r="AJ305" i="13"/>
  <c r="AK305" i="13"/>
  <c r="AJ306" i="13"/>
  <c r="AK306" i="13"/>
  <c r="AJ307" i="13"/>
  <c r="AK307" i="13"/>
  <c r="AJ308" i="13"/>
  <c r="AK308" i="13"/>
  <c r="AK280" i="13"/>
  <c r="AJ280" i="13"/>
  <c r="AJ271" i="13"/>
  <c r="AK271" i="13"/>
  <c r="AJ272" i="13"/>
  <c r="AK272" i="13"/>
  <c r="AJ273" i="13"/>
  <c r="AK273" i="13"/>
  <c r="AJ274" i="13"/>
  <c r="AK274" i="13"/>
  <c r="AJ275" i="13"/>
  <c r="AK275" i="13"/>
  <c r="AJ276" i="13"/>
  <c r="AK276" i="13"/>
  <c r="AJ277" i="13"/>
  <c r="AK277" i="13"/>
  <c r="AJ278" i="13"/>
  <c r="AK278" i="13"/>
  <c r="AK270" i="13"/>
  <c r="AJ270" i="13"/>
  <c r="AL270" i="13"/>
  <c r="AJ180" i="13"/>
  <c r="AK180" i="13"/>
  <c r="AJ181" i="13"/>
  <c r="AK181" i="13"/>
  <c r="AJ182" i="13"/>
  <c r="AK182" i="13"/>
  <c r="AL182" i="13"/>
  <c r="AJ183" i="13"/>
  <c r="AK183" i="13"/>
  <c r="AJ184" i="13"/>
  <c r="AK184" i="13"/>
  <c r="AJ185" i="13"/>
  <c r="AK185" i="13"/>
  <c r="AJ186" i="13"/>
  <c r="AK186" i="13"/>
  <c r="AJ187" i="13"/>
  <c r="AK187" i="13"/>
  <c r="AJ188" i="13"/>
  <c r="AK188" i="13"/>
  <c r="AJ189" i="13"/>
  <c r="AK189" i="13"/>
  <c r="AL189" i="13"/>
  <c r="AJ190" i="13"/>
  <c r="AK190" i="13"/>
  <c r="AJ191" i="13"/>
  <c r="AK191" i="13"/>
  <c r="AJ192" i="13"/>
  <c r="AK192" i="13"/>
  <c r="AL192" i="13"/>
  <c r="AJ193" i="13"/>
  <c r="AK193" i="13"/>
  <c r="AJ194" i="13"/>
  <c r="AK194" i="13"/>
  <c r="AJ195" i="13"/>
  <c r="AK195" i="13"/>
  <c r="AJ196" i="13"/>
  <c r="AK196" i="13"/>
  <c r="AJ197" i="13"/>
  <c r="AK197" i="13"/>
  <c r="AJ198" i="13"/>
  <c r="AK198" i="13"/>
  <c r="AJ199" i="13"/>
  <c r="AK199" i="13"/>
  <c r="AJ200" i="13"/>
  <c r="AK200" i="13"/>
  <c r="AJ201" i="13"/>
  <c r="AK201" i="13"/>
  <c r="AJ202" i="13"/>
  <c r="AK202" i="13"/>
  <c r="AJ203" i="13"/>
  <c r="AK203" i="13"/>
  <c r="AJ204" i="13"/>
  <c r="AK204" i="13"/>
  <c r="AL204" i="13"/>
  <c r="AJ205" i="13"/>
  <c r="AK205" i="13"/>
  <c r="AL205" i="13"/>
  <c r="AJ206" i="13"/>
  <c r="AK206" i="13"/>
  <c r="AJ207" i="13"/>
  <c r="AK207" i="13"/>
  <c r="AJ208" i="13"/>
  <c r="AK208" i="13"/>
  <c r="AL208" i="13"/>
  <c r="AJ209" i="13"/>
  <c r="AK209" i="13"/>
  <c r="AJ210" i="13"/>
  <c r="AK210" i="13"/>
  <c r="AJ211" i="13"/>
  <c r="AK211" i="13"/>
  <c r="AJ212" i="13"/>
  <c r="AK212" i="13"/>
  <c r="AJ213" i="13"/>
  <c r="AK213" i="13"/>
  <c r="AJ214" i="13"/>
  <c r="AK214" i="13"/>
  <c r="AL214" i="13"/>
  <c r="AJ215" i="13"/>
  <c r="AK215" i="13"/>
  <c r="AL215" i="13"/>
  <c r="AJ216" i="13"/>
  <c r="AK216" i="13"/>
  <c r="AJ217" i="13"/>
  <c r="AK217" i="13"/>
  <c r="AJ218" i="13"/>
  <c r="AK218" i="13"/>
  <c r="AJ219" i="13"/>
  <c r="AK219" i="13"/>
  <c r="AJ220" i="13"/>
  <c r="AK220" i="13"/>
  <c r="AJ221" i="13"/>
  <c r="AK221" i="13"/>
  <c r="AJ222" i="13"/>
  <c r="AK222" i="13"/>
  <c r="AJ223" i="13"/>
  <c r="AK223" i="13"/>
  <c r="AL223" i="13"/>
  <c r="AJ224" i="13"/>
  <c r="AK224" i="13"/>
  <c r="AJ225" i="13"/>
  <c r="AK225" i="13"/>
  <c r="AJ226" i="13"/>
  <c r="AK226" i="13"/>
  <c r="AJ227" i="13"/>
  <c r="AK227" i="13"/>
  <c r="AJ228" i="13"/>
  <c r="AK228" i="13"/>
  <c r="AJ229" i="13"/>
  <c r="AK229" i="13"/>
  <c r="AJ230" i="13"/>
  <c r="AK230" i="13"/>
  <c r="AJ231" i="13"/>
  <c r="AK231" i="13"/>
  <c r="AJ232" i="13"/>
  <c r="AK232" i="13"/>
  <c r="AL232" i="13"/>
  <c r="AJ233" i="13"/>
  <c r="AK233" i="13"/>
  <c r="AJ234" i="13"/>
  <c r="AK234" i="13"/>
  <c r="AJ235" i="13"/>
  <c r="AK235" i="13"/>
  <c r="AJ236" i="13"/>
  <c r="AK236" i="13"/>
  <c r="AJ237" i="13"/>
  <c r="AK237" i="13"/>
  <c r="AJ238" i="13"/>
  <c r="AK238" i="13"/>
  <c r="AJ239" i="13"/>
  <c r="AK239" i="13"/>
  <c r="AJ240" i="13"/>
  <c r="AK240" i="13"/>
  <c r="AJ241" i="13"/>
  <c r="AK241" i="13"/>
  <c r="AJ242" i="13"/>
  <c r="AK242" i="13"/>
  <c r="AJ243" i="13"/>
  <c r="AK243" i="13"/>
  <c r="AJ244" i="13"/>
  <c r="AK244" i="13"/>
  <c r="AJ245" i="13"/>
  <c r="AK245" i="13"/>
  <c r="AJ246" i="13"/>
  <c r="AK246" i="13"/>
  <c r="AJ247" i="13"/>
  <c r="AK247" i="13"/>
  <c r="AJ248" i="13"/>
  <c r="AK248" i="13"/>
  <c r="AJ249" i="13"/>
  <c r="AK249" i="13"/>
  <c r="AJ250" i="13"/>
  <c r="AK250" i="13"/>
  <c r="AJ251" i="13"/>
  <c r="AK251" i="13"/>
  <c r="AL251" i="13"/>
  <c r="AJ252" i="13"/>
  <c r="AK252" i="13"/>
  <c r="AJ253" i="13"/>
  <c r="AK253" i="13"/>
  <c r="AJ254" i="13"/>
  <c r="AK254" i="13"/>
  <c r="AJ255" i="13"/>
  <c r="AK255" i="13"/>
  <c r="AJ256" i="13"/>
  <c r="AK256" i="13"/>
  <c r="AK179" i="13"/>
  <c r="AJ179" i="13"/>
  <c r="AL179" i="13"/>
  <c r="AE179" i="13"/>
  <c r="AD179" i="13"/>
  <c r="AC179" i="13"/>
  <c r="AB179" i="13"/>
  <c r="Z179" i="13"/>
  <c r="W179" i="13"/>
  <c r="U179" i="13"/>
  <c r="S179" i="13"/>
  <c r="AK60" i="13"/>
  <c r="AK61" i="13"/>
  <c r="AK62" i="13"/>
  <c r="AK63" i="13"/>
  <c r="AK64" i="13"/>
  <c r="AK65" i="13"/>
  <c r="AK66" i="13"/>
  <c r="AK67" i="13"/>
  <c r="AK68" i="13"/>
  <c r="AK69" i="13"/>
  <c r="AK70" i="13"/>
  <c r="AK71" i="13"/>
  <c r="AK72" i="13"/>
  <c r="AK73" i="13"/>
  <c r="AK74" i="13"/>
  <c r="AK75" i="13"/>
  <c r="AK76" i="13"/>
  <c r="AK77" i="13"/>
  <c r="AK78" i="13"/>
  <c r="AK79" i="13"/>
  <c r="AK80" i="13"/>
  <c r="AK81" i="13"/>
  <c r="AK82" i="13"/>
  <c r="AK83" i="13"/>
  <c r="AK84" i="13"/>
  <c r="AK85" i="13"/>
  <c r="AK87" i="13"/>
  <c r="AK88" i="13"/>
  <c r="AK89" i="13"/>
  <c r="AK90" i="13"/>
  <c r="AK91" i="13"/>
  <c r="AK92" i="13"/>
  <c r="AK93" i="13"/>
  <c r="AK94" i="13"/>
  <c r="AK95" i="13"/>
  <c r="AK96" i="13"/>
  <c r="AK97" i="13"/>
  <c r="AK98" i="13"/>
  <c r="AK99" i="13"/>
  <c r="AK100" i="13"/>
  <c r="AK101" i="13"/>
  <c r="AK102" i="13"/>
  <c r="AK103" i="13"/>
  <c r="AK104" i="13"/>
  <c r="AK105" i="13"/>
  <c r="AK106" i="13"/>
  <c r="AK107" i="13"/>
  <c r="AK108" i="13"/>
  <c r="AK109" i="13"/>
  <c r="AK110" i="13"/>
  <c r="AK111" i="13"/>
  <c r="AK112" i="13"/>
  <c r="AK113" i="13"/>
  <c r="AK114" i="13"/>
  <c r="AK115" i="13"/>
  <c r="AK116" i="13"/>
  <c r="AK117" i="13"/>
  <c r="AK118" i="13"/>
  <c r="AK119" i="13"/>
  <c r="AK120" i="13"/>
  <c r="AK121" i="13"/>
  <c r="AK122" i="13"/>
  <c r="AK123" i="13"/>
  <c r="AK124" i="13"/>
  <c r="AK125" i="13"/>
  <c r="AK127" i="13"/>
  <c r="AK128" i="13"/>
  <c r="AK129" i="13"/>
  <c r="AK130" i="13"/>
  <c r="AK131" i="13"/>
  <c r="AK132" i="13"/>
  <c r="AK133" i="13"/>
  <c r="AK134" i="13"/>
  <c r="AK135" i="13"/>
  <c r="AK136" i="13"/>
  <c r="AK137" i="13"/>
  <c r="AK138" i="13"/>
  <c r="AK139" i="13"/>
  <c r="AK140" i="13"/>
  <c r="AK141" i="13"/>
  <c r="AK142" i="13"/>
  <c r="AK151" i="13"/>
  <c r="AK152" i="13"/>
  <c r="AK153" i="13"/>
  <c r="AK154" i="13"/>
  <c r="AK155" i="13"/>
  <c r="AK156" i="13"/>
  <c r="AK157" i="13"/>
  <c r="AK158" i="13"/>
  <c r="AK159" i="13"/>
  <c r="AK160" i="13"/>
  <c r="AK161" i="13"/>
  <c r="AK162" i="13"/>
  <c r="AK163" i="13"/>
  <c r="AK164" i="13"/>
  <c r="AK165" i="13"/>
  <c r="AK166" i="13"/>
  <c r="AK167" i="13"/>
  <c r="AK168" i="13"/>
  <c r="AK169" i="13"/>
  <c r="AK170" i="13"/>
  <c r="AK171" i="13"/>
  <c r="AK172" i="13"/>
  <c r="AK173" i="13"/>
  <c r="AK177" i="13"/>
  <c r="AJ60" i="13"/>
  <c r="AJ61" i="13"/>
  <c r="AJ62" i="13"/>
  <c r="AJ63" i="13"/>
  <c r="AJ64" i="13"/>
  <c r="AJ65" i="13"/>
  <c r="AJ66" i="13"/>
  <c r="AJ67" i="13"/>
  <c r="AJ68" i="13"/>
  <c r="AJ69" i="13"/>
  <c r="AJ70" i="13"/>
  <c r="AJ71" i="13"/>
  <c r="AJ72" i="13"/>
  <c r="AJ73" i="13"/>
  <c r="AJ74" i="13"/>
  <c r="AJ75" i="13"/>
  <c r="AJ76" i="13"/>
  <c r="AJ77" i="13"/>
  <c r="AJ78" i="13"/>
  <c r="AJ79" i="13"/>
  <c r="AJ80" i="13"/>
  <c r="AJ81" i="13"/>
  <c r="AJ82" i="13"/>
  <c r="AJ83" i="13"/>
  <c r="AL83" i="13"/>
  <c r="AJ84" i="13"/>
  <c r="AJ85" i="13"/>
  <c r="AJ87" i="13"/>
  <c r="AJ88" i="13"/>
  <c r="AJ89" i="13"/>
  <c r="AJ90" i="13"/>
  <c r="AJ91" i="13"/>
  <c r="AJ92" i="13"/>
  <c r="AJ93" i="13"/>
  <c r="AJ94" i="13"/>
  <c r="AJ95" i="13"/>
  <c r="AJ96" i="13"/>
  <c r="AJ97" i="13"/>
  <c r="AJ98" i="13"/>
  <c r="AJ99" i="13"/>
  <c r="AJ100" i="13"/>
  <c r="AJ101" i="13"/>
  <c r="AJ102" i="13"/>
  <c r="AJ103" i="13"/>
  <c r="AJ104" i="13"/>
  <c r="AJ105" i="13"/>
  <c r="AJ106" i="13"/>
  <c r="AJ107" i="13"/>
  <c r="AJ108" i="13"/>
  <c r="AJ109" i="13"/>
  <c r="AJ110" i="13"/>
  <c r="AJ111" i="13"/>
  <c r="AJ112" i="13"/>
  <c r="AJ113" i="13"/>
  <c r="AJ114" i="13"/>
  <c r="AJ115" i="13"/>
  <c r="AJ116" i="13"/>
  <c r="AJ117" i="13"/>
  <c r="AJ118" i="13"/>
  <c r="AJ119" i="13"/>
  <c r="AJ120" i="13"/>
  <c r="AJ121" i="13"/>
  <c r="AJ122" i="13"/>
  <c r="AJ123" i="13"/>
  <c r="AJ124" i="13"/>
  <c r="AJ125" i="13"/>
  <c r="AJ127" i="13"/>
  <c r="AL127" i="13"/>
  <c r="AJ128" i="13"/>
  <c r="AL128" i="13"/>
  <c r="AJ129" i="13"/>
  <c r="AJ130" i="13"/>
  <c r="AJ131" i="13"/>
  <c r="AJ132" i="13"/>
  <c r="AJ133" i="13"/>
  <c r="AJ134" i="13"/>
  <c r="AJ135" i="13"/>
  <c r="AJ136" i="13"/>
  <c r="AJ137" i="13"/>
  <c r="AJ138" i="13"/>
  <c r="AJ139" i="13"/>
  <c r="AJ140" i="13"/>
  <c r="AJ141" i="13"/>
  <c r="AJ142" i="13"/>
  <c r="AJ151" i="13"/>
  <c r="AJ152" i="13"/>
  <c r="AJ153" i="13"/>
  <c r="AJ154" i="13"/>
  <c r="AJ155" i="13"/>
  <c r="AJ156" i="13"/>
  <c r="AJ157" i="13"/>
  <c r="AJ158" i="13"/>
  <c r="AJ159" i="13"/>
  <c r="AJ160" i="13"/>
  <c r="AJ161" i="13"/>
  <c r="AJ162" i="13"/>
  <c r="AJ163" i="13"/>
  <c r="AJ164" i="13"/>
  <c r="AJ165" i="13"/>
  <c r="AJ166" i="13"/>
  <c r="AJ167" i="13"/>
  <c r="AJ168" i="13"/>
  <c r="AJ169" i="13"/>
  <c r="AJ170" i="13"/>
  <c r="AJ171" i="13"/>
  <c r="AJ172" i="13"/>
  <c r="AJ173" i="13"/>
  <c r="AJ177" i="13"/>
  <c r="AD61" i="13"/>
  <c r="AD62" i="13"/>
  <c r="AD63" i="13"/>
  <c r="AD64" i="13"/>
  <c r="AD65" i="13"/>
  <c r="AD66" i="13"/>
  <c r="AD67" i="13"/>
  <c r="AD68" i="13"/>
  <c r="AD69" i="13"/>
  <c r="AD70" i="13"/>
  <c r="AD71" i="13"/>
  <c r="AD72" i="13"/>
  <c r="AD73" i="13"/>
  <c r="AD74" i="13"/>
  <c r="AD75" i="13"/>
  <c r="AD76" i="13"/>
  <c r="AD77" i="13"/>
  <c r="AD78" i="13"/>
  <c r="AD79" i="13"/>
  <c r="AD80" i="13"/>
  <c r="AD81" i="13"/>
  <c r="AD82" i="13"/>
  <c r="AD83" i="13"/>
  <c r="AD84" i="13"/>
  <c r="AD85" i="13"/>
  <c r="AD87" i="13"/>
  <c r="AD88" i="13"/>
  <c r="AD89" i="13"/>
  <c r="AD90" i="13"/>
  <c r="AD91" i="13"/>
  <c r="AD92" i="13"/>
  <c r="AD93" i="13"/>
  <c r="AD94" i="13"/>
  <c r="AD95" i="13"/>
  <c r="AD96" i="13"/>
  <c r="AD97" i="13"/>
  <c r="AD98" i="13"/>
  <c r="AD99" i="13"/>
  <c r="AD100" i="13"/>
  <c r="AD101" i="13"/>
  <c r="AD102" i="13"/>
  <c r="AD103" i="13"/>
  <c r="AD104" i="13"/>
  <c r="AD105" i="13"/>
  <c r="AD106" i="13"/>
  <c r="AD107" i="13"/>
  <c r="AD108" i="13"/>
  <c r="AD109" i="13"/>
  <c r="AD110" i="13"/>
  <c r="AD111" i="13"/>
  <c r="AD112" i="13"/>
  <c r="AD113" i="13"/>
  <c r="AD114" i="13"/>
  <c r="AD115" i="13"/>
  <c r="AD116" i="13"/>
  <c r="AD117" i="13"/>
  <c r="AD118" i="13"/>
  <c r="AD119" i="13"/>
  <c r="AD120" i="13"/>
  <c r="AD121" i="13"/>
  <c r="AD122" i="13"/>
  <c r="AD123" i="13"/>
  <c r="AD124" i="13"/>
  <c r="AD125" i="13"/>
  <c r="AD127" i="13"/>
  <c r="AD128" i="13"/>
  <c r="AD129" i="13"/>
  <c r="AD130" i="13"/>
  <c r="AD131" i="13"/>
  <c r="AD132" i="13"/>
  <c r="AD133" i="13"/>
  <c r="AD134" i="13"/>
  <c r="AD135" i="13"/>
  <c r="AD136" i="13"/>
  <c r="AD137" i="13"/>
  <c r="AD138" i="13"/>
  <c r="AD139" i="13"/>
  <c r="AD140" i="13"/>
  <c r="AD141" i="13"/>
  <c r="AD142" i="13"/>
  <c r="AD143" i="13"/>
  <c r="AD149" i="13"/>
  <c r="AD151" i="13"/>
  <c r="AD152" i="13"/>
  <c r="AD153" i="13"/>
  <c r="AD154" i="13"/>
  <c r="AD155" i="13"/>
  <c r="AD156" i="13"/>
  <c r="AD157" i="13"/>
  <c r="AD158" i="13"/>
  <c r="AD159" i="13"/>
  <c r="AD160" i="13"/>
  <c r="AD161" i="13"/>
  <c r="AD162" i="13"/>
  <c r="AD163" i="13"/>
  <c r="AD164" i="13"/>
  <c r="AD165" i="13"/>
  <c r="AD166" i="13"/>
  <c r="AD167" i="13"/>
  <c r="AD168" i="13"/>
  <c r="AD169" i="13"/>
  <c r="AD170" i="13"/>
  <c r="AD171" i="13"/>
  <c r="AD172" i="13"/>
  <c r="AD173" i="13"/>
  <c r="AD177" i="13"/>
  <c r="AE61" i="13"/>
  <c r="AE62" i="13"/>
  <c r="AE63" i="13"/>
  <c r="AE64" i="13"/>
  <c r="AE65" i="13"/>
  <c r="AE66" i="13"/>
  <c r="AE67" i="13"/>
  <c r="AE68" i="13"/>
  <c r="AE69" i="13"/>
  <c r="AE70" i="13"/>
  <c r="AE71" i="13"/>
  <c r="AE72" i="13"/>
  <c r="AE73" i="13"/>
  <c r="AE74" i="13"/>
  <c r="AE75" i="13"/>
  <c r="AE76" i="13"/>
  <c r="AE77" i="13"/>
  <c r="AE78" i="13"/>
  <c r="AE79" i="13"/>
  <c r="AE80" i="13"/>
  <c r="AE81" i="13"/>
  <c r="AE82" i="13"/>
  <c r="AE83" i="13"/>
  <c r="AE84" i="13"/>
  <c r="AE85" i="13"/>
  <c r="AE87" i="13"/>
  <c r="AE88" i="13"/>
  <c r="AE89" i="13"/>
  <c r="AE90" i="13"/>
  <c r="AE91" i="13"/>
  <c r="AE92" i="13"/>
  <c r="AE93" i="13"/>
  <c r="AE94" i="13"/>
  <c r="AE95" i="13"/>
  <c r="AE96" i="13"/>
  <c r="AE98" i="13"/>
  <c r="AE99" i="13"/>
  <c r="AE100" i="13"/>
  <c r="AE101" i="13"/>
  <c r="AE102" i="13"/>
  <c r="AE103" i="13"/>
  <c r="AE104" i="13"/>
  <c r="AE105" i="13"/>
  <c r="AE106" i="13"/>
  <c r="AE107" i="13"/>
  <c r="AE108" i="13"/>
  <c r="AE109" i="13"/>
  <c r="AE110" i="13"/>
  <c r="AE111" i="13"/>
  <c r="AE112" i="13"/>
  <c r="AE113" i="13"/>
  <c r="AE114" i="13"/>
  <c r="AE115" i="13"/>
  <c r="AE116" i="13"/>
  <c r="AE117" i="13"/>
  <c r="AE118" i="13"/>
  <c r="AE119" i="13"/>
  <c r="AE120" i="13"/>
  <c r="AE121" i="13"/>
  <c r="AE122" i="13"/>
  <c r="AE123" i="13"/>
  <c r="AE124" i="13"/>
  <c r="AE125" i="13"/>
  <c r="AE132" i="13"/>
  <c r="AE133" i="13"/>
  <c r="AE134" i="13"/>
  <c r="AE135" i="13"/>
  <c r="AE136" i="13"/>
  <c r="AE137" i="13"/>
  <c r="AE138" i="13"/>
  <c r="AE139" i="13"/>
  <c r="AE140" i="13"/>
  <c r="AE141" i="13"/>
  <c r="AE142" i="13"/>
  <c r="AE143" i="13"/>
  <c r="AE149" i="13"/>
  <c r="AE151" i="13"/>
  <c r="AE152" i="13"/>
  <c r="AE153" i="13"/>
  <c r="AE154" i="13"/>
  <c r="AE155" i="13"/>
  <c r="AE156" i="13"/>
  <c r="AE157" i="13"/>
  <c r="AE158" i="13"/>
  <c r="AE159" i="13"/>
  <c r="AE160" i="13"/>
  <c r="AE161" i="13"/>
  <c r="AE162" i="13"/>
  <c r="AE163" i="13"/>
  <c r="AE164" i="13"/>
  <c r="AE165" i="13"/>
  <c r="AE166" i="13"/>
  <c r="AE167" i="13"/>
  <c r="AE168" i="13"/>
  <c r="AE169" i="13"/>
  <c r="AE170" i="13"/>
  <c r="AE171" i="13"/>
  <c r="AE172" i="13"/>
  <c r="AE173" i="13"/>
  <c r="AE177" i="13"/>
  <c r="AC60" i="13"/>
  <c r="AC61" i="13"/>
  <c r="AC62" i="13"/>
  <c r="AC63" i="13"/>
  <c r="AC64" i="13"/>
  <c r="AC65" i="13"/>
  <c r="AC66" i="13"/>
  <c r="AC67" i="13"/>
  <c r="AC68" i="13"/>
  <c r="AC69" i="13"/>
  <c r="AC70" i="13"/>
  <c r="AC71" i="13"/>
  <c r="AC72" i="13"/>
  <c r="AC73" i="13"/>
  <c r="AC74" i="13"/>
  <c r="AC75" i="13"/>
  <c r="AC76" i="13"/>
  <c r="AC77" i="13"/>
  <c r="AC78" i="13"/>
  <c r="AC79" i="13"/>
  <c r="AC80" i="13"/>
  <c r="AC81" i="13"/>
  <c r="AC82" i="13"/>
  <c r="AC83" i="13"/>
  <c r="AC84" i="13"/>
  <c r="AC85" i="13"/>
  <c r="AC87" i="13"/>
  <c r="AC88" i="13"/>
  <c r="AC89" i="13"/>
  <c r="AC90" i="13"/>
  <c r="AC91" i="13"/>
  <c r="AC93" i="13"/>
  <c r="AC94" i="13"/>
  <c r="AC95" i="13"/>
  <c r="AC96" i="13"/>
  <c r="AC97" i="13"/>
  <c r="AC98" i="13"/>
  <c r="AC99" i="13"/>
  <c r="AC100" i="13"/>
  <c r="AC101" i="13"/>
  <c r="AC102" i="13"/>
  <c r="AC103" i="13"/>
  <c r="AC104" i="13"/>
  <c r="AC105" i="13"/>
  <c r="AC106" i="13"/>
  <c r="AC107" i="13"/>
  <c r="AC108" i="13"/>
  <c r="AC109" i="13"/>
  <c r="AC110" i="13"/>
  <c r="AC111" i="13"/>
  <c r="AC112" i="13"/>
  <c r="AC113" i="13"/>
  <c r="AC114" i="13"/>
  <c r="AC115" i="13"/>
  <c r="AC116" i="13"/>
  <c r="AC117" i="13"/>
  <c r="AC118" i="13"/>
  <c r="AC119" i="13"/>
  <c r="AC120" i="13"/>
  <c r="AC121" i="13"/>
  <c r="AC122" i="13"/>
  <c r="AC123" i="13"/>
  <c r="AC124" i="13"/>
  <c r="AC125" i="13"/>
  <c r="AC127" i="13"/>
  <c r="AC128" i="13"/>
  <c r="AC129" i="13"/>
  <c r="AC130" i="13"/>
  <c r="AC131" i="13"/>
  <c r="AC132" i="13"/>
  <c r="AC133" i="13"/>
  <c r="AC134" i="13"/>
  <c r="AC135" i="13"/>
  <c r="AC136" i="13"/>
  <c r="AC137" i="13"/>
  <c r="AC138" i="13"/>
  <c r="AC139" i="13"/>
  <c r="AC140" i="13"/>
  <c r="AC141" i="13"/>
  <c r="AC142" i="13"/>
  <c r="AC143" i="13"/>
  <c r="AC149" i="13"/>
  <c r="AC151" i="13"/>
  <c r="AC152" i="13"/>
  <c r="AC153" i="13"/>
  <c r="AC154" i="13"/>
  <c r="AC155" i="13"/>
  <c r="AC156" i="13"/>
  <c r="AC157" i="13"/>
  <c r="AC158" i="13"/>
  <c r="AC159" i="13"/>
  <c r="AC160" i="13"/>
  <c r="AC161" i="13"/>
  <c r="AC162" i="13"/>
  <c r="AC163" i="13"/>
  <c r="AC164" i="13"/>
  <c r="AC165" i="13"/>
  <c r="AC166" i="13"/>
  <c r="AC167" i="13"/>
  <c r="AC168" i="13"/>
  <c r="AC169" i="13"/>
  <c r="AC170" i="13"/>
  <c r="AC171" i="13"/>
  <c r="AC172" i="13"/>
  <c r="AC173" i="13"/>
  <c r="AC177" i="13"/>
  <c r="AB60" i="13"/>
  <c r="AB61" i="13"/>
  <c r="AB62" i="13"/>
  <c r="AB63" i="13"/>
  <c r="AB64" i="13"/>
  <c r="AB65" i="13"/>
  <c r="AB66" i="13"/>
  <c r="AB67" i="13"/>
  <c r="AB68" i="13"/>
  <c r="AB69" i="13"/>
  <c r="AB70" i="13"/>
  <c r="AB71" i="13"/>
  <c r="AB72" i="13"/>
  <c r="AB73" i="13"/>
  <c r="AB74" i="13"/>
  <c r="AB75" i="13"/>
  <c r="AB76" i="13"/>
  <c r="AB77" i="13"/>
  <c r="AB78" i="13"/>
  <c r="AB79" i="13"/>
  <c r="AB80" i="13"/>
  <c r="AB81" i="13"/>
  <c r="AB82" i="13"/>
  <c r="AB83" i="13"/>
  <c r="AB84" i="13"/>
  <c r="AB85" i="13"/>
  <c r="AB87" i="13"/>
  <c r="AB88" i="13"/>
  <c r="AB89" i="13"/>
  <c r="AB90" i="13"/>
  <c r="AB91" i="13"/>
  <c r="AB93" i="13"/>
  <c r="AB94" i="13"/>
  <c r="AB95" i="13"/>
  <c r="AB96" i="13"/>
  <c r="AB97" i="13"/>
  <c r="AB98" i="13"/>
  <c r="AB99" i="13"/>
  <c r="AB100" i="13"/>
  <c r="AB101" i="13"/>
  <c r="AB102" i="13"/>
  <c r="AB103" i="13"/>
  <c r="AB104" i="13"/>
  <c r="AB105" i="13"/>
  <c r="AB106" i="13"/>
  <c r="AB107" i="13"/>
  <c r="AB108" i="13"/>
  <c r="AB109" i="13"/>
  <c r="AB110" i="13"/>
  <c r="AB111" i="13"/>
  <c r="AB112" i="13"/>
  <c r="AB113" i="13"/>
  <c r="AB114" i="13"/>
  <c r="AB115" i="13"/>
  <c r="AB116" i="13"/>
  <c r="AB117" i="13"/>
  <c r="AB118" i="13"/>
  <c r="AB119" i="13"/>
  <c r="AB120" i="13"/>
  <c r="AB121" i="13"/>
  <c r="AB122" i="13"/>
  <c r="AB123" i="13"/>
  <c r="AB124" i="13"/>
  <c r="AB125" i="13"/>
  <c r="AB127" i="13"/>
  <c r="AB128" i="13"/>
  <c r="AB129" i="13"/>
  <c r="AB130" i="13"/>
  <c r="AB131" i="13"/>
  <c r="AB132" i="13"/>
  <c r="AB133" i="13"/>
  <c r="AB134" i="13"/>
  <c r="AB135" i="13"/>
  <c r="AB136" i="13"/>
  <c r="AB137" i="13"/>
  <c r="AB138" i="13"/>
  <c r="AB139" i="13"/>
  <c r="AB140" i="13"/>
  <c r="AB141" i="13"/>
  <c r="AB142" i="13"/>
  <c r="AB143" i="13"/>
  <c r="AB149" i="13"/>
  <c r="AB151" i="13"/>
  <c r="AB152" i="13"/>
  <c r="AB153" i="13"/>
  <c r="AB154" i="13"/>
  <c r="AB155" i="13"/>
  <c r="AB156" i="13"/>
  <c r="AB157" i="13"/>
  <c r="AB158" i="13"/>
  <c r="AB159" i="13"/>
  <c r="AB160" i="13"/>
  <c r="AB161" i="13"/>
  <c r="AB162" i="13"/>
  <c r="AB163" i="13"/>
  <c r="AB164" i="13"/>
  <c r="AB165" i="13"/>
  <c r="AB166" i="13"/>
  <c r="AB167" i="13"/>
  <c r="AB168" i="13"/>
  <c r="AB169" i="13"/>
  <c r="AB170" i="13"/>
  <c r="AB171" i="13"/>
  <c r="AB172" i="13"/>
  <c r="AB173" i="13"/>
  <c r="AB177"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7" i="13"/>
  <c r="Z128" i="13"/>
  <c r="Z129" i="13"/>
  <c r="Z130" i="13"/>
  <c r="Z131" i="13"/>
  <c r="Z132" i="13"/>
  <c r="Z133" i="13"/>
  <c r="Z134" i="13"/>
  <c r="Z135" i="13"/>
  <c r="Z136" i="13"/>
  <c r="Z137" i="13"/>
  <c r="Z138" i="13"/>
  <c r="Z139" i="13"/>
  <c r="Z140" i="13"/>
  <c r="Z141" i="13"/>
  <c r="Z142" i="13"/>
  <c r="Z143" i="13"/>
  <c r="Z149"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7" i="13"/>
  <c r="W61" i="13"/>
  <c r="W62" i="13"/>
  <c r="W63" i="13"/>
  <c r="W64" i="13"/>
  <c r="W65" i="13"/>
  <c r="W67" i="13"/>
  <c r="W68" i="13"/>
  <c r="W69" i="13"/>
  <c r="W70" i="13"/>
  <c r="W71" i="13"/>
  <c r="W73" i="13"/>
  <c r="W74" i="13"/>
  <c r="W75" i="13"/>
  <c r="W76" i="13"/>
  <c r="W77" i="13"/>
  <c r="W78" i="13"/>
  <c r="W79" i="13"/>
  <c r="W80" i="13"/>
  <c r="W81" i="13"/>
  <c r="W82" i="13"/>
  <c r="W83" i="13"/>
  <c r="W84" i="13"/>
  <c r="W85" i="13"/>
  <c r="W87" i="13"/>
  <c r="W88" i="13"/>
  <c r="W89" i="13"/>
  <c r="W90" i="13"/>
  <c r="W91" i="13"/>
  <c r="W92" i="13"/>
  <c r="W93" i="13"/>
  <c r="W94" i="13"/>
  <c r="W95" i="13"/>
  <c r="W96" i="13"/>
  <c r="W98" i="13"/>
  <c r="W99" i="13"/>
  <c r="W100" i="13"/>
  <c r="W101" i="13"/>
  <c r="W102" i="13"/>
  <c r="W103" i="13"/>
  <c r="W104" i="13"/>
  <c r="W105" i="13"/>
  <c r="W106" i="13"/>
  <c r="W107" i="13"/>
  <c r="W108" i="13"/>
  <c r="W109" i="13"/>
  <c r="W110" i="13"/>
  <c r="W111" i="13"/>
  <c r="W112" i="13"/>
  <c r="W113" i="13"/>
  <c r="W114" i="13"/>
  <c r="W115" i="13"/>
  <c r="W116" i="13"/>
  <c r="W117" i="13"/>
  <c r="W118" i="13"/>
  <c r="W119" i="13"/>
  <c r="W120" i="13"/>
  <c r="W121" i="13"/>
  <c r="W122" i="13"/>
  <c r="W123" i="13"/>
  <c r="W124" i="13"/>
  <c r="W125" i="13"/>
  <c r="W132" i="13"/>
  <c r="W133" i="13"/>
  <c r="W134" i="13"/>
  <c r="W135" i="13"/>
  <c r="W136" i="13"/>
  <c r="W137" i="13"/>
  <c r="W138" i="13"/>
  <c r="W139" i="13"/>
  <c r="W140" i="13"/>
  <c r="W141" i="13"/>
  <c r="W142" i="13"/>
  <c r="W143" i="13"/>
  <c r="W149" i="13"/>
  <c r="W151" i="13"/>
  <c r="W152" i="13"/>
  <c r="W153" i="13"/>
  <c r="W154" i="13"/>
  <c r="W155" i="13"/>
  <c r="W156" i="13"/>
  <c r="W157" i="13"/>
  <c r="W158" i="13"/>
  <c r="W159" i="13"/>
  <c r="W160" i="13"/>
  <c r="W161" i="13"/>
  <c r="W162" i="13"/>
  <c r="W163" i="13"/>
  <c r="W164" i="13"/>
  <c r="W165" i="13"/>
  <c r="W166" i="13"/>
  <c r="W167" i="13"/>
  <c r="W168" i="13"/>
  <c r="W169" i="13"/>
  <c r="W170" i="13"/>
  <c r="W171" i="13"/>
  <c r="W172" i="13"/>
  <c r="W173" i="13"/>
  <c r="W177" i="13"/>
  <c r="W59" i="13"/>
  <c r="U59" i="13"/>
  <c r="S60" i="13"/>
  <c r="E73" i="13"/>
  <c r="E313" i="13"/>
  <c r="E314" i="13"/>
  <c r="E315" i="13"/>
  <c r="E316" i="13"/>
  <c r="E317" i="13"/>
  <c r="E318" i="13"/>
  <c r="E319" i="13"/>
  <c r="E294" i="13"/>
  <c r="E295" i="13"/>
  <c r="E296" i="13"/>
  <c r="E297" i="13"/>
  <c r="E298" i="13"/>
  <c r="E299" i="13"/>
  <c r="E300" i="13"/>
  <c r="E301" i="13"/>
  <c r="E302" i="13"/>
  <c r="E303" i="13"/>
  <c r="E304" i="13"/>
  <c r="E305" i="13"/>
  <c r="E306" i="13"/>
  <c r="E282" i="13"/>
  <c r="E283" i="13"/>
  <c r="E284" i="13"/>
  <c r="E285" i="13"/>
  <c r="E286" i="13"/>
  <c r="E287" i="13"/>
  <c r="E288" i="13"/>
  <c r="E289" i="13"/>
  <c r="E290" i="13"/>
  <c r="E291" i="13"/>
  <c r="E292" i="13"/>
  <c r="E293" i="13"/>
  <c r="E269" i="13"/>
  <c r="E270" i="13"/>
  <c r="E271" i="13"/>
  <c r="E272" i="13"/>
  <c r="E273" i="13"/>
  <c r="E274" i="13"/>
  <c r="E275" i="13"/>
  <c r="E276" i="13"/>
  <c r="E277" i="13"/>
  <c r="E278" i="13"/>
  <c r="E279" i="13"/>
  <c r="E280" i="13"/>
  <c r="E281" i="13"/>
  <c r="E256" i="13"/>
  <c r="E257" i="13"/>
  <c r="E258" i="13"/>
  <c r="E259" i="13"/>
  <c r="E260" i="13"/>
  <c r="E261" i="13"/>
  <c r="E262" i="13"/>
  <c r="E263" i="13"/>
  <c r="E264" i="13"/>
  <c r="E265" i="13"/>
  <c r="E266" i="13"/>
  <c r="E267" i="13"/>
  <c r="E268" i="13"/>
  <c r="E243" i="13"/>
  <c r="E244" i="13"/>
  <c r="E245" i="13"/>
  <c r="E246" i="13"/>
  <c r="E247" i="13"/>
  <c r="E248" i="13"/>
  <c r="E249" i="13"/>
  <c r="E250" i="13"/>
  <c r="E251" i="13"/>
  <c r="E252" i="13"/>
  <c r="E253" i="13"/>
  <c r="E254" i="13"/>
  <c r="E255" i="13"/>
  <c r="E230" i="13"/>
  <c r="E231" i="13"/>
  <c r="E232" i="13"/>
  <c r="E233" i="13"/>
  <c r="E234" i="13"/>
  <c r="E235" i="13"/>
  <c r="E236" i="13"/>
  <c r="E237" i="13"/>
  <c r="E238" i="13"/>
  <c r="E239" i="13"/>
  <c r="E240" i="13"/>
  <c r="E241" i="13"/>
  <c r="E242" i="13"/>
  <c r="E217" i="13"/>
  <c r="E218" i="13"/>
  <c r="E219" i="13"/>
  <c r="E220" i="13"/>
  <c r="E221" i="13"/>
  <c r="E222" i="13"/>
  <c r="E223" i="13"/>
  <c r="E224" i="13"/>
  <c r="E225" i="13"/>
  <c r="E226" i="13"/>
  <c r="E227" i="13"/>
  <c r="E228" i="13"/>
  <c r="E229" i="13"/>
  <c r="E204" i="13"/>
  <c r="E205" i="13"/>
  <c r="E206" i="13"/>
  <c r="E207" i="13"/>
  <c r="E208" i="13"/>
  <c r="E209" i="13"/>
  <c r="E210" i="13"/>
  <c r="E211" i="13"/>
  <c r="E212" i="13"/>
  <c r="E213" i="13"/>
  <c r="E214" i="13"/>
  <c r="E215" i="13"/>
  <c r="E216" i="13"/>
  <c r="E191" i="13"/>
  <c r="E192" i="13"/>
  <c r="E193" i="13"/>
  <c r="E194" i="13"/>
  <c r="E195" i="13"/>
  <c r="E196" i="13"/>
  <c r="E197" i="13"/>
  <c r="E198" i="13"/>
  <c r="E199" i="13"/>
  <c r="E200" i="13"/>
  <c r="E201" i="13"/>
  <c r="E202" i="13"/>
  <c r="E203" i="13"/>
  <c r="E178" i="13"/>
  <c r="E179" i="13"/>
  <c r="E180" i="13" s="1"/>
  <c r="E181" i="13" s="1"/>
  <c r="E182" i="13" s="1"/>
  <c r="E183" i="13" s="1"/>
  <c r="E184" i="13" s="1"/>
  <c r="E185" i="13" s="1"/>
  <c r="E186" i="13" s="1"/>
  <c r="E187" i="13" s="1"/>
  <c r="E188" i="13" s="1"/>
  <c r="E189" i="13" s="1"/>
  <c r="E190" i="13" s="1"/>
  <c r="E166" i="13"/>
  <c r="E167" i="13" s="1"/>
  <c r="E168" i="13" s="1"/>
  <c r="E169" i="13" s="1"/>
  <c r="E170" i="13" s="1"/>
  <c r="E171" i="13" s="1"/>
  <c r="E172" i="13" s="1"/>
  <c r="E173" i="13" s="1"/>
  <c r="E174" i="13" s="1"/>
  <c r="E175" i="13" s="1"/>
  <c r="E176" i="13" s="1"/>
  <c r="E177" i="13" s="1"/>
  <c r="E153" i="13"/>
  <c r="E154" i="13"/>
  <c r="E155" i="13"/>
  <c r="E156" i="13"/>
  <c r="E157" i="13"/>
  <c r="E158" i="13"/>
  <c r="E159" i="13"/>
  <c r="E160" i="13"/>
  <c r="E161" i="13"/>
  <c r="E162" i="13"/>
  <c r="E163" i="13"/>
  <c r="E164" i="13"/>
  <c r="E165" i="13"/>
  <c r="E140" i="13"/>
  <c r="E141" i="13" s="1"/>
  <c r="E142" i="13" s="1"/>
  <c r="E143" i="13" s="1"/>
  <c r="E144" i="13" s="1"/>
  <c r="E145" i="13" s="1"/>
  <c r="E146" i="13" s="1"/>
  <c r="E147" i="13" s="1"/>
  <c r="E148" i="13" s="1"/>
  <c r="E149" i="13" s="1"/>
  <c r="E150" i="13" s="1"/>
  <c r="E151" i="13" s="1"/>
  <c r="E152" i="13" s="1"/>
  <c r="E127" i="13"/>
  <c r="E128" i="13"/>
  <c r="E129" i="13"/>
  <c r="E130" i="13"/>
  <c r="E131" i="13"/>
  <c r="E132" i="13"/>
  <c r="E133" i="13"/>
  <c r="E134" i="13"/>
  <c r="E135" i="13"/>
  <c r="E136" i="13"/>
  <c r="E137" i="13"/>
  <c r="E138" i="13"/>
  <c r="E139" i="13"/>
  <c r="E113" i="13"/>
  <c r="E114" i="13"/>
  <c r="E115" i="13"/>
  <c r="E116" i="13"/>
  <c r="E117" i="13"/>
  <c r="E118" i="13"/>
  <c r="E119" i="13"/>
  <c r="E120" i="13"/>
  <c r="E121" i="13"/>
  <c r="E122" i="13"/>
  <c r="E123" i="13"/>
  <c r="E124" i="13"/>
  <c r="E125" i="13"/>
  <c r="E100" i="13"/>
  <c r="E101" i="13"/>
  <c r="E102" i="13"/>
  <c r="E103" i="13"/>
  <c r="E104" i="13"/>
  <c r="E105" i="13"/>
  <c r="E106" i="13"/>
  <c r="E107" i="13"/>
  <c r="E108" i="13"/>
  <c r="E109" i="13"/>
  <c r="E110" i="13"/>
  <c r="E111" i="13"/>
  <c r="E112" i="13"/>
  <c r="E87" i="13"/>
  <c r="E88" i="13"/>
  <c r="E89" i="13"/>
  <c r="E90" i="13"/>
  <c r="E91" i="13"/>
  <c r="E92" i="13"/>
  <c r="E93" i="13"/>
  <c r="E94" i="13"/>
  <c r="E95" i="13"/>
  <c r="E96" i="13"/>
  <c r="E97" i="13"/>
  <c r="E98" i="13"/>
  <c r="E99" i="13"/>
  <c r="E74" i="13"/>
  <c r="E75" i="13"/>
  <c r="E76" i="13"/>
  <c r="E77" i="13"/>
  <c r="E78" i="13"/>
  <c r="E79" i="13"/>
  <c r="E80" i="13"/>
  <c r="E81" i="13"/>
  <c r="E82" i="13"/>
  <c r="E83" i="13"/>
  <c r="E84" i="13"/>
  <c r="E85" i="13"/>
  <c r="E60" i="13"/>
  <c r="E61" i="13"/>
  <c r="E62" i="13"/>
  <c r="E63" i="13"/>
  <c r="E64" i="13"/>
  <c r="E65" i="13"/>
  <c r="E66" i="13"/>
  <c r="E67" i="13"/>
  <c r="E68" i="13"/>
  <c r="E69" i="13"/>
  <c r="E70" i="13"/>
  <c r="E71" i="13"/>
  <c r="E72" i="13"/>
  <c r="X652" i="12"/>
  <c r="X653" i="12"/>
  <c r="X654" i="12"/>
  <c r="X655" i="12"/>
  <c r="X656" i="12"/>
  <c r="X657" i="12"/>
  <c r="X658" i="12"/>
  <c r="X659" i="12"/>
  <c r="X660" i="12"/>
  <c r="X661" i="12"/>
  <c r="X662" i="12"/>
  <c r="X663" i="12"/>
  <c r="X664" i="12"/>
  <c r="X665" i="12"/>
  <c r="X666" i="12"/>
  <c r="X667" i="12"/>
  <c r="X668" i="12"/>
  <c r="X669" i="12"/>
  <c r="X670" i="12"/>
  <c r="X672" i="12"/>
  <c r="X673" i="12"/>
  <c r="X674" i="12"/>
  <c r="X675" i="12"/>
  <c r="X676" i="12"/>
  <c r="X677" i="12"/>
  <c r="X678" i="12"/>
  <c r="X679" i="12"/>
  <c r="X680" i="12"/>
  <c r="X681" i="12"/>
  <c r="X682" i="12"/>
  <c r="X683" i="12"/>
  <c r="X684" i="12"/>
  <c r="X685" i="12"/>
  <c r="X686" i="12"/>
  <c r="X687" i="12"/>
  <c r="X688" i="12"/>
  <c r="X689" i="12"/>
  <c r="X690" i="12"/>
  <c r="X691" i="12"/>
  <c r="X692" i="12"/>
  <c r="X693" i="12"/>
  <c r="X694" i="12"/>
  <c r="X695" i="12"/>
  <c r="X696" i="12"/>
  <c r="X710" i="12"/>
  <c r="X711" i="12"/>
  <c r="X712" i="12"/>
  <c r="X713" i="12"/>
  <c r="V652" i="12"/>
  <c r="V653" i="12"/>
  <c r="V654" i="12"/>
  <c r="V655" i="12"/>
  <c r="V656" i="12"/>
  <c r="V657" i="12"/>
  <c r="V658" i="12"/>
  <c r="V659" i="12"/>
  <c r="V660" i="12"/>
  <c r="V661" i="12"/>
  <c r="V662" i="12"/>
  <c r="V663" i="12"/>
  <c r="V664" i="12"/>
  <c r="V665" i="12"/>
  <c r="V666" i="12"/>
  <c r="V667" i="12"/>
  <c r="V668" i="12"/>
  <c r="V669" i="12"/>
  <c r="V670" i="12"/>
  <c r="V672" i="12"/>
  <c r="V673" i="12"/>
  <c r="V674" i="12"/>
  <c r="V675" i="12"/>
  <c r="V676" i="12"/>
  <c r="V677" i="12"/>
  <c r="V678" i="12"/>
  <c r="V679" i="12"/>
  <c r="V680" i="12"/>
  <c r="V681" i="12"/>
  <c r="V682" i="12"/>
  <c r="V683" i="12"/>
  <c r="V684" i="12"/>
  <c r="V685" i="12"/>
  <c r="V686" i="12"/>
  <c r="V687" i="12"/>
  <c r="V688" i="12"/>
  <c r="V689" i="12"/>
  <c r="V690" i="12"/>
  <c r="V691" i="12"/>
  <c r="V692" i="12"/>
  <c r="V693" i="12"/>
  <c r="V694" i="12"/>
  <c r="V695" i="12"/>
  <c r="V696" i="12"/>
  <c r="V710" i="12"/>
  <c r="V711" i="12"/>
  <c r="U652" i="12"/>
  <c r="U653" i="12"/>
  <c r="U654" i="12"/>
  <c r="U655" i="12"/>
  <c r="U656" i="12"/>
  <c r="U657" i="12"/>
  <c r="U658" i="12"/>
  <c r="U659" i="12"/>
  <c r="U660" i="12"/>
  <c r="U661" i="12"/>
  <c r="U662" i="12"/>
  <c r="U663" i="12"/>
  <c r="U664" i="12"/>
  <c r="U665" i="12"/>
  <c r="U666" i="12"/>
  <c r="U667" i="12"/>
  <c r="U668" i="12"/>
  <c r="U669" i="12"/>
  <c r="U670" i="12"/>
  <c r="U672" i="12"/>
  <c r="U673" i="12"/>
  <c r="U674" i="12"/>
  <c r="U675" i="12"/>
  <c r="U676" i="12"/>
  <c r="U677" i="12"/>
  <c r="U678" i="12"/>
  <c r="U679" i="12"/>
  <c r="U680" i="12"/>
  <c r="U681" i="12"/>
  <c r="U682" i="12"/>
  <c r="U683" i="12"/>
  <c r="U684" i="12"/>
  <c r="U685" i="12"/>
  <c r="U686" i="12"/>
  <c r="U687" i="12"/>
  <c r="U688" i="12"/>
  <c r="U689" i="12"/>
  <c r="U690" i="12"/>
  <c r="U691" i="12"/>
  <c r="U692" i="12"/>
  <c r="U693" i="12"/>
  <c r="U694" i="12"/>
  <c r="U695" i="12"/>
  <c r="U696" i="12"/>
  <c r="U710" i="12"/>
  <c r="U711" i="12"/>
  <c r="U712" i="12"/>
  <c r="U713" i="12"/>
  <c r="S652" i="12"/>
  <c r="S653" i="12"/>
  <c r="S654" i="12"/>
  <c r="S655" i="12"/>
  <c r="S656" i="12"/>
  <c r="S657" i="12"/>
  <c r="S658" i="12"/>
  <c r="S659" i="12"/>
  <c r="S660" i="12"/>
  <c r="S661" i="12"/>
  <c r="S662" i="12"/>
  <c r="S663" i="12"/>
  <c r="S664" i="12"/>
  <c r="S665" i="12"/>
  <c r="S666" i="12"/>
  <c r="S667" i="12"/>
  <c r="S668" i="12"/>
  <c r="S669" i="12"/>
  <c r="S670" i="12"/>
  <c r="S672" i="12"/>
  <c r="S673" i="12"/>
  <c r="S674" i="12"/>
  <c r="S675" i="12"/>
  <c r="S676" i="12"/>
  <c r="S677" i="12"/>
  <c r="S678" i="12"/>
  <c r="S679" i="12"/>
  <c r="S680" i="12"/>
  <c r="S681" i="12"/>
  <c r="S682" i="12"/>
  <c r="S683" i="12"/>
  <c r="S684" i="12"/>
  <c r="S685" i="12"/>
  <c r="S686" i="12"/>
  <c r="S687" i="12"/>
  <c r="S688" i="12"/>
  <c r="S689" i="12"/>
  <c r="S690" i="12"/>
  <c r="S691" i="12"/>
  <c r="S692" i="12"/>
  <c r="S693" i="12"/>
  <c r="S694" i="12"/>
  <c r="S695" i="12"/>
  <c r="S696" i="12"/>
  <c r="S710" i="12"/>
  <c r="S711" i="12"/>
  <c r="S712" i="12"/>
  <c r="S713" i="12"/>
  <c r="Q652" i="12"/>
  <c r="Q653" i="12"/>
  <c r="Q654" i="12"/>
  <c r="Q655" i="12"/>
  <c r="Q656" i="12"/>
  <c r="Q657" i="12"/>
  <c r="Q658" i="12"/>
  <c r="Q659" i="12"/>
  <c r="Q660" i="12"/>
  <c r="Q661" i="12"/>
  <c r="Q662" i="12"/>
  <c r="Q663" i="12"/>
  <c r="Q664" i="12"/>
  <c r="Q665" i="12"/>
  <c r="Q666" i="12"/>
  <c r="Q667" i="12"/>
  <c r="Q668" i="12"/>
  <c r="Q669" i="12"/>
  <c r="Q670" i="12"/>
  <c r="Q672" i="12"/>
  <c r="Q673" i="12"/>
  <c r="Q674" i="12"/>
  <c r="Q675" i="12"/>
  <c r="Q676" i="12"/>
  <c r="Q677" i="12"/>
  <c r="Q678" i="12"/>
  <c r="Q679" i="12"/>
  <c r="Q680" i="12"/>
  <c r="Q681" i="12"/>
  <c r="Q682" i="12"/>
  <c r="Q683" i="12"/>
  <c r="Q684" i="12"/>
  <c r="Q685" i="12"/>
  <c r="Q686" i="12"/>
  <c r="Q687" i="12"/>
  <c r="Q688" i="12"/>
  <c r="Q689" i="12"/>
  <c r="Q690" i="12"/>
  <c r="Q691" i="12"/>
  <c r="Q692" i="12"/>
  <c r="Q693" i="12"/>
  <c r="Q694" i="12"/>
  <c r="Q695" i="12"/>
  <c r="Q696" i="12"/>
  <c r="Q710" i="12"/>
  <c r="Q711" i="12"/>
  <c r="Q712" i="12"/>
  <c r="Q713" i="12"/>
  <c r="X651" i="12"/>
  <c r="V651" i="12"/>
  <c r="U651" i="12"/>
  <c r="S651" i="12"/>
  <c r="Q651" i="12"/>
  <c r="Q555" i="12"/>
  <c r="Q556" i="12"/>
  <c r="Q557" i="12"/>
  <c r="Q559" i="12"/>
  <c r="Q560" i="12"/>
  <c r="Q561" i="12"/>
  <c r="Q562" i="12"/>
  <c r="Q563" i="12"/>
  <c r="Q564" i="12"/>
  <c r="Q565" i="12"/>
  <c r="Q566" i="12"/>
  <c r="Q567" i="12"/>
  <c r="Q568" i="12"/>
  <c r="Q569" i="12"/>
  <c r="Q570" i="12"/>
  <c r="Q571" i="12"/>
  <c r="Q572" i="12"/>
  <c r="Q573" i="12"/>
  <c r="Q574" i="12"/>
  <c r="Q575" i="12"/>
  <c r="Q576" i="12"/>
  <c r="Q577" i="12"/>
  <c r="Q578" i="12"/>
  <c r="Q580" i="12"/>
  <c r="Q581" i="12"/>
  <c r="Q582" i="12"/>
  <c r="Q583" i="12"/>
  <c r="Q584" i="12"/>
  <c r="Q585" i="12"/>
  <c r="Q586" i="12"/>
  <c r="Q587" i="12"/>
  <c r="Q588" i="12"/>
  <c r="Q589" i="12"/>
  <c r="Q590" i="12"/>
  <c r="Q591" i="12"/>
  <c r="Q592" i="12"/>
  <c r="Q593" i="12"/>
  <c r="Q594" i="12"/>
  <c r="Q595" i="12"/>
  <c r="Q596" i="12"/>
  <c r="Q597" i="12"/>
  <c r="Q598" i="12"/>
  <c r="Q599" i="12"/>
  <c r="Q600" i="12"/>
  <c r="Q601" i="12"/>
  <c r="Q602" i="12"/>
  <c r="Q603" i="12"/>
  <c r="Q604" i="12"/>
  <c r="Q605" i="12"/>
  <c r="Q606" i="12"/>
  <c r="Q607" i="12"/>
  <c r="Q608" i="12"/>
  <c r="Q609" i="12"/>
  <c r="Q610" i="12"/>
  <c r="Q611" i="12"/>
  <c r="Q612" i="12"/>
  <c r="Q613" i="12"/>
  <c r="Q614" i="12"/>
  <c r="Q615" i="12"/>
  <c r="Q616" i="12"/>
  <c r="Q617" i="12"/>
  <c r="Q618" i="12"/>
  <c r="Q619" i="12"/>
  <c r="Q620" i="12"/>
  <c r="Q621" i="12"/>
  <c r="Q622" i="12"/>
  <c r="Q623" i="12"/>
  <c r="Q624" i="12"/>
  <c r="Q625" i="12"/>
  <c r="Q626" i="12"/>
  <c r="Q627" i="12"/>
  <c r="Q628" i="12"/>
  <c r="Q629" i="12"/>
  <c r="Q630" i="12"/>
  <c r="Q631" i="12"/>
  <c r="Q632" i="12"/>
  <c r="Q633" i="12"/>
  <c r="Q634" i="12"/>
  <c r="Q635" i="12"/>
  <c r="Q636" i="12"/>
  <c r="Q637" i="12"/>
  <c r="Q638" i="12"/>
  <c r="Q639" i="12"/>
  <c r="Q640" i="12"/>
  <c r="Q641" i="12"/>
  <c r="Q642" i="12"/>
  <c r="Q643" i="12"/>
  <c r="Q644" i="12"/>
  <c r="Q645" i="12"/>
  <c r="Q646" i="12"/>
  <c r="Q647" i="12"/>
  <c r="Q648" i="12"/>
  <c r="Q649" i="12"/>
  <c r="S555" i="12"/>
  <c r="S556" i="12"/>
  <c r="S557" i="12"/>
  <c r="S559" i="12"/>
  <c r="S560" i="12"/>
  <c r="S561" i="12"/>
  <c r="S562" i="12"/>
  <c r="S563" i="12"/>
  <c r="S564" i="12"/>
  <c r="S565" i="12"/>
  <c r="S566" i="12"/>
  <c r="S567" i="12"/>
  <c r="S568" i="12"/>
  <c r="S569" i="12"/>
  <c r="S570" i="12"/>
  <c r="S571" i="12"/>
  <c r="S572" i="12"/>
  <c r="S573" i="12"/>
  <c r="S574" i="12"/>
  <c r="S575" i="12"/>
  <c r="S576" i="12"/>
  <c r="S577" i="12"/>
  <c r="S578" i="12"/>
  <c r="S580" i="12"/>
  <c r="S581" i="12"/>
  <c r="S582" i="12"/>
  <c r="S583" i="12"/>
  <c r="S584" i="12"/>
  <c r="S585" i="12"/>
  <c r="S586" i="12"/>
  <c r="S587" i="12"/>
  <c r="S588" i="12"/>
  <c r="S589" i="12"/>
  <c r="S590" i="12"/>
  <c r="S591" i="12"/>
  <c r="S592" i="12"/>
  <c r="S593" i="12"/>
  <c r="S594" i="12"/>
  <c r="S595" i="12"/>
  <c r="S596" i="12"/>
  <c r="S597" i="12"/>
  <c r="S598" i="12"/>
  <c r="S599" i="12"/>
  <c r="S600" i="12"/>
  <c r="S601" i="12"/>
  <c r="S602" i="12"/>
  <c r="S603" i="12"/>
  <c r="S604" i="12"/>
  <c r="S605" i="12"/>
  <c r="S606" i="12"/>
  <c r="S607" i="12"/>
  <c r="S608" i="12"/>
  <c r="S609" i="12"/>
  <c r="S610" i="12"/>
  <c r="S611" i="12"/>
  <c r="S612" i="12"/>
  <c r="S613" i="12"/>
  <c r="S614" i="12"/>
  <c r="S615" i="12"/>
  <c r="S616" i="12"/>
  <c r="S617" i="12"/>
  <c r="S618" i="12"/>
  <c r="S619" i="12"/>
  <c r="S620" i="12"/>
  <c r="S621" i="12"/>
  <c r="S622" i="12"/>
  <c r="S623" i="12"/>
  <c r="S624" i="12"/>
  <c r="S625" i="12"/>
  <c r="S626" i="12"/>
  <c r="S627" i="12"/>
  <c r="S628" i="12"/>
  <c r="S629" i="12"/>
  <c r="S630" i="12"/>
  <c r="S631" i="12"/>
  <c r="S632" i="12"/>
  <c r="S633" i="12"/>
  <c r="S634" i="12"/>
  <c r="S635" i="12"/>
  <c r="S636" i="12"/>
  <c r="S637" i="12"/>
  <c r="S638" i="12"/>
  <c r="S639" i="12"/>
  <c r="S640" i="12"/>
  <c r="S641" i="12"/>
  <c r="S642" i="12"/>
  <c r="S643" i="12"/>
  <c r="S644" i="12"/>
  <c r="S645" i="12"/>
  <c r="S646" i="12"/>
  <c r="S647" i="12"/>
  <c r="S648" i="12"/>
  <c r="S649" i="12"/>
  <c r="U555" i="12"/>
  <c r="U556" i="12"/>
  <c r="U557" i="12"/>
  <c r="U559" i="12"/>
  <c r="U560" i="12"/>
  <c r="U561" i="12"/>
  <c r="U562" i="12"/>
  <c r="U563" i="12"/>
  <c r="U564" i="12"/>
  <c r="U565" i="12"/>
  <c r="U566" i="12"/>
  <c r="U567" i="12"/>
  <c r="U568" i="12"/>
  <c r="U569" i="12"/>
  <c r="U570" i="12"/>
  <c r="U571" i="12"/>
  <c r="U572" i="12"/>
  <c r="U573" i="12"/>
  <c r="U574" i="12"/>
  <c r="U575" i="12"/>
  <c r="U576" i="12"/>
  <c r="U577" i="12"/>
  <c r="U578" i="12"/>
  <c r="U580" i="12"/>
  <c r="U581" i="12"/>
  <c r="U582" i="12"/>
  <c r="U583" i="12"/>
  <c r="U584" i="12"/>
  <c r="U585" i="12"/>
  <c r="U586" i="12"/>
  <c r="U587" i="12"/>
  <c r="U588" i="12"/>
  <c r="U589" i="12"/>
  <c r="U590" i="12"/>
  <c r="U591" i="12"/>
  <c r="U592" i="12"/>
  <c r="U593" i="12"/>
  <c r="U594" i="12"/>
  <c r="U595" i="12"/>
  <c r="U596" i="12"/>
  <c r="U597" i="12"/>
  <c r="U598" i="12"/>
  <c r="U599" i="12"/>
  <c r="U600" i="12"/>
  <c r="U601" i="12"/>
  <c r="U602" i="12"/>
  <c r="U603" i="12"/>
  <c r="U604" i="12"/>
  <c r="U605" i="12"/>
  <c r="U606" i="12"/>
  <c r="U607" i="12"/>
  <c r="U608" i="12"/>
  <c r="U609" i="12"/>
  <c r="U610" i="12"/>
  <c r="U611" i="12"/>
  <c r="U612" i="12"/>
  <c r="U613" i="12"/>
  <c r="U614" i="12"/>
  <c r="U615" i="12"/>
  <c r="U616" i="12"/>
  <c r="U617" i="12"/>
  <c r="U618" i="12"/>
  <c r="U619" i="12"/>
  <c r="U620" i="12"/>
  <c r="U621" i="12"/>
  <c r="U622" i="12"/>
  <c r="U623" i="12"/>
  <c r="U624" i="12"/>
  <c r="U625" i="12"/>
  <c r="U626" i="12"/>
  <c r="U627" i="12"/>
  <c r="U628" i="12"/>
  <c r="U629" i="12"/>
  <c r="U630" i="12"/>
  <c r="U631" i="12"/>
  <c r="U632" i="12"/>
  <c r="U633" i="12"/>
  <c r="U634" i="12"/>
  <c r="U635" i="12"/>
  <c r="U636" i="12"/>
  <c r="U637" i="12"/>
  <c r="U638" i="12"/>
  <c r="U639" i="12"/>
  <c r="U640" i="12"/>
  <c r="U641" i="12"/>
  <c r="U642" i="12"/>
  <c r="U643" i="12"/>
  <c r="U644" i="12"/>
  <c r="U645" i="12"/>
  <c r="U646" i="12"/>
  <c r="U647" i="12"/>
  <c r="U648" i="12"/>
  <c r="U649" i="12"/>
  <c r="V555" i="12"/>
  <c r="V556" i="12"/>
  <c r="V557" i="12"/>
  <c r="V559" i="12"/>
  <c r="V560" i="12"/>
  <c r="V561" i="12"/>
  <c r="V562" i="12"/>
  <c r="V563" i="12"/>
  <c r="V564" i="12"/>
  <c r="V565" i="12"/>
  <c r="V566" i="12"/>
  <c r="V567" i="12"/>
  <c r="V568" i="12"/>
  <c r="V569" i="12"/>
  <c r="V570" i="12"/>
  <c r="V571" i="12"/>
  <c r="V572" i="12"/>
  <c r="V573" i="12"/>
  <c r="V574" i="12"/>
  <c r="V575" i="12"/>
  <c r="V576" i="12"/>
  <c r="V577" i="12"/>
  <c r="V578" i="12"/>
  <c r="V580" i="12"/>
  <c r="V581" i="12"/>
  <c r="V582" i="12"/>
  <c r="V583" i="12"/>
  <c r="V584" i="12"/>
  <c r="V585" i="12"/>
  <c r="V586" i="12"/>
  <c r="V587" i="12"/>
  <c r="V588" i="12"/>
  <c r="V589" i="12"/>
  <c r="V590" i="12"/>
  <c r="V591" i="12"/>
  <c r="V592" i="12"/>
  <c r="V593" i="12"/>
  <c r="V594" i="12"/>
  <c r="V595" i="12"/>
  <c r="V596" i="12"/>
  <c r="V597" i="12"/>
  <c r="V598" i="12"/>
  <c r="V599" i="12"/>
  <c r="V600" i="12"/>
  <c r="V601" i="12"/>
  <c r="V602" i="12"/>
  <c r="V603" i="12"/>
  <c r="V604" i="12"/>
  <c r="V605" i="12"/>
  <c r="V606" i="12"/>
  <c r="V607" i="12"/>
  <c r="V608" i="12"/>
  <c r="V609" i="12"/>
  <c r="V610" i="12"/>
  <c r="V611" i="12"/>
  <c r="V612" i="12"/>
  <c r="V613" i="12"/>
  <c r="V614" i="12"/>
  <c r="V615" i="12"/>
  <c r="V616" i="12"/>
  <c r="V617" i="12"/>
  <c r="V618" i="12"/>
  <c r="V619" i="12"/>
  <c r="V620" i="12"/>
  <c r="V621" i="12"/>
  <c r="V622" i="12"/>
  <c r="V623" i="12"/>
  <c r="V624" i="12"/>
  <c r="V625" i="12"/>
  <c r="V626" i="12"/>
  <c r="V627" i="12"/>
  <c r="V628" i="12"/>
  <c r="V629" i="12"/>
  <c r="V630" i="12"/>
  <c r="V631" i="12"/>
  <c r="V632" i="12"/>
  <c r="V633" i="12"/>
  <c r="V634" i="12"/>
  <c r="V635" i="12"/>
  <c r="V636" i="12"/>
  <c r="V637" i="12"/>
  <c r="V638" i="12"/>
  <c r="V639" i="12"/>
  <c r="V640" i="12"/>
  <c r="V641" i="12"/>
  <c r="V642" i="12"/>
  <c r="V643" i="12"/>
  <c r="V644" i="12"/>
  <c r="V645" i="12"/>
  <c r="V646" i="12"/>
  <c r="V647" i="12"/>
  <c r="V648" i="12"/>
  <c r="V649" i="12"/>
  <c r="X555" i="12"/>
  <c r="X556" i="12"/>
  <c r="X557" i="12"/>
  <c r="X559" i="12"/>
  <c r="X560" i="12"/>
  <c r="X561" i="12"/>
  <c r="X562" i="12"/>
  <c r="X563" i="12"/>
  <c r="X564" i="12"/>
  <c r="X565" i="12"/>
  <c r="X566" i="12"/>
  <c r="X567" i="12"/>
  <c r="X568" i="12"/>
  <c r="X569" i="12"/>
  <c r="X570" i="12"/>
  <c r="X571" i="12"/>
  <c r="X572" i="12"/>
  <c r="X573" i="12"/>
  <c r="X574" i="12"/>
  <c r="X575" i="12"/>
  <c r="X576" i="12"/>
  <c r="X577" i="12"/>
  <c r="X578" i="12"/>
  <c r="X580" i="12"/>
  <c r="X581" i="12"/>
  <c r="X582" i="12"/>
  <c r="X583" i="12"/>
  <c r="X584" i="12"/>
  <c r="X585" i="12"/>
  <c r="X586" i="12"/>
  <c r="X587" i="12"/>
  <c r="X588" i="12"/>
  <c r="X589" i="12"/>
  <c r="X590" i="12"/>
  <c r="X591" i="12"/>
  <c r="X592" i="12"/>
  <c r="X593" i="12"/>
  <c r="X594" i="12"/>
  <c r="X595" i="12"/>
  <c r="X596" i="12"/>
  <c r="X597" i="12"/>
  <c r="X598" i="12"/>
  <c r="X599" i="12"/>
  <c r="X600" i="12"/>
  <c r="X601" i="12"/>
  <c r="X602" i="12"/>
  <c r="X603" i="12"/>
  <c r="X604" i="12"/>
  <c r="X605" i="12"/>
  <c r="X606" i="12"/>
  <c r="X607" i="12"/>
  <c r="X608" i="12"/>
  <c r="X609" i="12"/>
  <c r="X610" i="12"/>
  <c r="X611" i="12"/>
  <c r="X612" i="12"/>
  <c r="X613" i="12"/>
  <c r="X614" i="12"/>
  <c r="X615" i="12"/>
  <c r="X616" i="12"/>
  <c r="X617" i="12"/>
  <c r="X618" i="12"/>
  <c r="X619" i="12"/>
  <c r="X620" i="12"/>
  <c r="X621" i="12"/>
  <c r="X622" i="12"/>
  <c r="X623" i="12"/>
  <c r="X624" i="12"/>
  <c r="X625" i="12"/>
  <c r="X626" i="12"/>
  <c r="X627" i="12"/>
  <c r="X628" i="12"/>
  <c r="X629" i="12"/>
  <c r="X630" i="12"/>
  <c r="X631" i="12"/>
  <c r="X632" i="12"/>
  <c r="X633" i="12"/>
  <c r="X634" i="12"/>
  <c r="X635" i="12"/>
  <c r="X636" i="12"/>
  <c r="X637" i="12"/>
  <c r="X638" i="12"/>
  <c r="X639" i="12"/>
  <c r="X640" i="12"/>
  <c r="X641" i="12"/>
  <c r="X642" i="12"/>
  <c r="X643" i="12"/>
  <c r="X644" i="12"/>
  <c r="X645" i="12"/>
  <c r="X646" i="12"/>
  <c r="X647" i="12"/>
  <c r="X648" i="12"/>
  <c r="X649" i="12"/>
  <c r="Z652" i="12"/>
  <c r="AA652" i="12"/>
  <c r="AB652" i="12"/>
  <c r="AC652" i="12"/>
  <c r="AD652" i="12"/>
  <c r="Z653" i="12"/>
  <c r="AA653" i="12"/>
  <c r="AB653" i="12"/>
  <c r="AC653" i="12"/>
  <c r="AD653" i="12"/>
  <c r="Z654" i="12"/>
  <c r="AA654" i="12"/>
  <c r="AB654" i="12"/>
  <c r="AC654" i="12"/>
  <c r="AD654" i="12"/>
  <c r="Z655" i="12"/>
  <c r="AA655" i="12"/>
  <c r="AB655" i="12"/>
  <c r="AC655" i="12"/>
  <c r="AD655" i="12"/>
  <c r="Z656" i="12"/>
  <c r="AA656" i="12"/>
  <c r="AB656" i="12"/>
  <c r="AC656" i="12"/>
  <c r="AD656" i="12"/>
  <c r="Z657" i="12"/>
  <c r="AA657" i="12"/>
  <c r="AB657" i="12"/>
  <c r="AC657" i="12"/>
  <c r="AD657" i="12"/>
  <c r="Z658" i="12"/>
  <c r="AA658" i="12"/>
  <c r="AB658" i="12"/>
  <c r="AC658" i="12"/>
  <c r="AD658" i="12"/>
  <c r="Z659" i="12"/>
  <c r="AA659" i="12"/>
  <c r="AB659" i="12"/>
  <c r="AC659" i="12"/>
  <c r="AD659" i="12"/>
  <c r="Z660" i="12"/>
  <c r="AA660" i="12"/>
  <c r="AB660" i="12"/>
  <c r="AC660" i="12"/>
  <c r="AD660" i="12"/>
  <c r="Z661" i="12"/>
  <c r="AA661" i="12"/>
  <c r="AB661" i="12"/>
  <c r="AC661" i="12"/>
  <c r="AD661" i="12"/>
  <c r="Z662" i="12"/>
  <c r="AA662" i="12"/>
  <c r="AB662" i="12"/>
  <c r="AC662" i="12"/>
  <c r="AD662" i="12"/>
  <c r="Z663" i="12"/>
  <c r="AA663" i="12"/>
  <c r="AB663" i="12"/>
  <c r="AC663" i="12"/>
  <c r="AD663" i="12"/>
  <c r="Z664" i="12"/>
  <c r="AA664" i="12"/>
  <c r="AB664" i="12"/>
  <c r="AC664" i="12"/>
  <c r="AD664" i="12"/>
  <c r="Z665" i="12"/>
  <c r="AA665" i="12"/>
  <c r="AB665" i="12"/>
  <c r="AC665" i="12"/>
  <c r="AD665" i="12"/>
  <c r="Z666" i="12"/>
  <c r="AA666" i="12"/>
  <c r="AB666" i="12"/>
  <c r="AC666" i="12"/>
  <c r="AD666" i="12"/>
  <c r="Z667" i="12"/>
  <c r="AA667" i="12"/>
  <c r="AB667" i="12"/>
  <c r="AC667" i="12"/>
  <c r="AD667" i="12"/>
  <c r="Z668" i="12"/>
  <c r="AA668" i="12"/>
  <c r="AB668" i="12"/>
  <c r="AC668" i="12"/>
  <c r="AD668" i="12"/>
  <c r="Z669" i="12"/>
  <c r="AA669" i="12"/>
  <c r="AB669" i="12"/>
  <c r="AC669" i="12"/>
  <c r="AD669" i="12"/>
  <c r="Z670" i="12"/>
  <c r="AA670" i="12"/>
  <c r="AB670" i="12"/>
  <c r="AC670" i="12"/>
  <c r="AD670" i="12"/>
  <c r="Z672" i="12"/>
  <c r="AA672" i="12"/>
  <c r="AB672" i="12"/>
  <c r="AC672" i="12"/>
  <c r="AD672" i="12"/>
  <c r="Z673" i="12"/>
  <c r="AA673" i="12"/>
  <c r="AB673" i="12"/>
  <c r="AC673" i="12"/>
  <c r="AD673" i="12"/>
  <c r="Z674" i="12"/>
  <c r="AA674" i="12"/>
  <c r="AB674" i="12"/>
  <c r="AC674" i="12"/>
  <c r="AD674" i="12"/>
  <c r="Z675" i="12"/>
  <c r="AA675" i="12"/>
  <c r="AB675" i="12"/>
  <c r="AC675" i="12"/>
  <c r="AD675" i="12"/>
  <c r="Z676" i="12"/>
  <c r="AA676" i="12"/>
  <c r="AB676" i="12"/>
  <c r="AC676" i="12"/>
  <c r="AD676" i="12"/>
  <c r="Z677" i="12"/>
  <c r="AA677" i="12"/>
  <c r="AB677" i="12"/>
  <c r="AC677" i="12"/>
  <c r="AD677" i="12"/>
  <c r="Z678" i="12"/>
  <c r="AA678" i="12"/>
  <c r="AB678" i="12"/>
  <c r="AC678" i="12"/>
  <c r="AD678" i="12"/>
  <c r="Z679" i="12"/>
  <c r="AA679" i="12"/>
  <c r="AB679" i="12"/>
  <c r="AC679" i="12"/>
  <c r="AD679" i="12"/>
  <c r="Z680" i="12"/>
  <c r="AA680" i="12"/>
  <c r="AB680" i="12"/>
  <c r="AC680" i="12"/>
  <c r="AD680" i="12"/>
  <c r="Z681" i="12"/>
  <c r="AA681" i="12"/>
  <c r="AB681" i="12"/>
  <c r="AC681" i="12"/>
  <c r="AD681" i="12"/>
  <c r="Z682" i="12"/>
  <c r="AA682" i="12"/>
  <c r="AB682" i="12"/>
  <c r="AC682" i="12"/>
  <c r="AD682" i="12"/>
  <c r="Z683" i="12"/>
  <c r="AA683" i="12"/>
  <c r="AB683" i="12"/>
  <c r="AC683" i="12"/>
  <c r="AD683" i="12"/>
  <c r="Z684" i="12"/>
  <c r="AA684" i="12"/>
  <c r="AB684" i="12"/>
  <c r="AC684" i="12"/>
  <c r="AD684" i="12"/>
  <c r="Z685" i="12"/>
  <c r="AA685" i="12"/>
  <c r="AB685" i="12"/>
  <c r="AC685" i="12"/>
  <c r="AD685" i="12"/>
  <c r="Z686" i="12"/>
  <c r="AA686" i="12"/>
  <c r="AB686" i="12"/>
  <c r="AC686" i="12"/>
  <c r="AD686" i="12"/>
  <c r="Z687" i="12"/>
  <c r="AA687" i="12"/>
  <c r="AB687" i="12"/>
  <c r="AC687" i="12"/>
  <c r="AD687" i="12"/>
  <c r="Z688" i="12"/>
  <c r="AA688" i="12"/>
  <c r="AB688" i="12"/>
  <c r="AC688" i="12"/>
  <c r="AD688" i="12"/>
  <c r="Z689" i="12"/>
  <c r="AA689" i="12"/>
  <c r="AB689" i="12"/>
  <c r="AC689" i="12"/>
  <c r="AD689" i="12"/>
  <c r="Z690" i="12"/>
  <c r="AA690" i="12"/>
  <c r="AB690" i="12"/>
  <c r="AC690" i="12"/>
  <c r="AD690" i="12"/>
  <c r="Z691" i="12"/>
  <c r="AA691" i="12"/>
  <c r="AB691" i="12"/>
  <c r="AC691" i="12"/>
  <c r="AD691" i="12"/>
  <c r="Z692" i="12"/>
  <c r="AA692" i="12"/>
  <c r="AB692" i="12"/>
  <c r="AC692" i="12"/>
  <c r="AD692" i="12"/>
  <c r="Z693" i="12"/>
  <c r="AA693" i="12"/>
  <c r="AB693" i="12"/>
  <c r="AC693" i="12"/>
  <c r="AD693" i="12"/>
  <c r="Z694" i="12"/>
  <c r="AA694" i="12"/>
  <c r="AB694" i="12"/>
  <c r="AC694" i="12"/>
  <c r="AD694" i="12"/>
  <c r="Z695" i="12"/>
  <c r="AA695" i="12"/>
  <c r="AB695" i="12"/>
  <c r="AC695" i="12"/>
  <c r="AD695" i="12"/>
  <c r="Z696" i="12"/>
  <c r="AA696" i="12"/>
  <c r="AB696" i="12"/>
  <c r="AC696" i="12"/>
  <c r="AD696" i="12"/>
  <c r="Z710" i="12"/>
  <c r="AA710" i="12"/>
  <c r="AB710" i="12"/>
  <c r="AC710" i="12"/>
  <c r="AD710" i="12"/>
  <c r="Z711" i="12"/>
  <c r="AA711" i="12"/>
  <c r="AB711" i="12"/>
  <c r="AC711" i="12"/>
  <c r="AD711" i="12"/>
  <c r="Z712" i="12"/>
  <c r="AA712" i="12"/>
  <c r="AB712" i="12"/>
  <c r="AC712" i="12"/>
  <c r="AD712" i="12"/>
  <c r="Z713" i="12"/>
  <c r="AB713" i="12"/>
  <c r="AC713" i="12"/>
  <c r="AD713" i="12"/>
  <c r="AD651" i="12"/>
  <c r="AC651" i="12"/>
  <c r="AB651" i="12"/>
  <c r="AA651" i="12"/>
  <c r="Z651" i="12"/>
  <c r="Z555" i="12"/>
  <c r="AA555" i="12"/>
  <c r="AB555" i="12"/>
  <c r="AC555" i="12"/>
  <c r="AD555" i="12"/>
  <c r="Z556" i="12"/>
  <c r="AA556" i="12"/>
  <c r="AB556" i="12"/>
  <c r="AC556" i="12"/>
  <c r="AD556" i="12"/>
  <c r="Z557" i="12"/>
  <c r="AA557" i="12"/>
  <c r="AB557" i="12"/>
  <c r="AC557" i="12"/>
  <c r="AD557" i="12"/>
  <c r="Z559" i="12"/>
  <c r="AA559" i="12"/>
  <c r="AB559" i="12"/>
  <c r="AC559" i="12"/>
  <c r="AD559" i="12"/>
  <c r="Z560" i="12"/>
  <c r="AA560" i="12"/>
  <c r="AB560" i="12"/>
  <c r="AC560" i="12"/>
  <c r="AD560" i="12"/>
  <c r="Z561" i="12"/>
  <c r="AA561" i="12"/>
  <c r="AB561" i="12"/>
  <c r="AC561" i="12"/>
  <c r="AD561" i="12"/>
  <c r="Z562" i="12"/>
  <c r="AA562" i="12"/>
  <c r="AB562" i="12"/>
  <c r="AC562" i="12"/>
  <c r="AD562" i="12"/>
  <c r="Z563" i="12"/>
  <c r="AA563" i="12"/>
  <c r="AB563" i="12"/>
  <c r="AC563" i="12"/>
  <c r="AD563" i="12"/>
  <c r="Z564" i="12"/>
  <c r="AA564" i="12"/>
  <c r="AB564" i="12"/>
  <c r="AC564" i="12"/>
  <c r="AD564" i="12"/>
  <c r="Z565" i="12"/>
  <c r="AA565" i="12"/>
  <c r="AB565" i="12"/>
  <c r="AC565" i="12"/>
  <c r="AD565" i="12"/>
  <c r="Z566" i="12"/>
  <c r="AA566" i="12"/>
  <c r="AB566" i="12"/>
  <c r="AC566" i="12"/>
  <c r="AD566" i="12"/>
  <c r="Z567" i="12"/>
  <c r="AA567" i="12"/>
  <c r="AB567" i="12"/>
  <c r="AC567" i="12"/>
  <c r="AD567" i="12"/>
  <c r="Z568" i="12"/>
  <c r="AA568" i="12"/>
  <c r="AB568" i="12"/>
  <c r="AC568" i="12"/>
  <c r="AD568" i="12"/>
  <c r="Z569" i="12"/>
  <c r="AA569" i="12"/>
  <c r="AB569" i="12"/>
  <c r="AC569" i="12"/>
  <c r="AD569" i="12"/>
  <c r="Z570" i="12"/>
  <c r="AA570" i="12"/>
  <c r="AB570" i="12"/>
  <c r="AC570" i="12"/>
  <c r="AD570" i="12"/>
  <c r="Z571" i="12"/>
  <c r="AA571" i="12"/>
  <c r="AB571" i="12"/>
  <c r="AC571" i="12"/>
  <c r="AD571" i="12"/>
  <c r="Z572" i="12"/>
  <c r="AA572" i="12"/>
  <c r="AB572" i="12"/>
  <c r="AC572" i="12"/>
  <c r="AD572" i="12"/>
  <c r="Z573" i="12"/>
  <c r="AA573" i="12"/>
  <c r="AB573" i="12"/>
  <c r="AC573" i="12"/>
  <c r="AD573" i="12"/>
  <c r="Z574" i="12"/>
  <c r="AA574" i="12"/>
  <c r="AB574" i="12"/>
  <c r="AC574" i="12"/>
  <c r="AD574" i="12"/>
  <c r="Z575" i="12"/>
  <c r="AA575" i="12"/>
  <c r="AB575" i="12"/>
  <c r="AC575" i="12"/>
  <c r="AD575" i="12"/>
  <c r="Z576" i="12"/>
  <c r="AA576" i="12"/>
  <c r="AB576" i="12"/>
  <c r="AC576" i="12"/>
  <c r="AD576" i="12"/>
  <c r="Z577" i="12"/>
  <c r="AA577" i="12"/>
  <c r="AB577" i="12"/>
  <c r="AC577" i="12"/>
  <c r="AD577" i="12"/>
  <c r="Z578" i="12"/>
  <c r="AA578" i="12"/>
  <c r="AB578" i="12"/>
  <c r="AC578" i="12"/>
  <c r="AD578" i="12"/>
  <c r="Z580" i="12"/>
  <c r="AA580" i="12"/>
  <c r="AB580" i="12"/>
  <c r="AC580" i="12"/>
  <c r="AD580" i="12"/>
  <c r="Z581" i="12"/>
  <c r="AA581" i="12"/>
  <c r="AB581" i="12"/>
  <c r="AC581" i="12"/>
  <c r="AD581" i="12"/>
  <c r="Z582" i="12"/>
  <c r="AA582" i="12"/>
  <c r="AB582" i="12"/>
  <c r="AC582" i="12"/>
  <c r="AD582" i="12"/>
  <c r="Z583" i="12"/>
  <c r="AA583" i="12"/>
  <c r="AB583" i="12"/>
  <c r="AC583" i="12"/>
  <c r="AD583" i="12"/>
  <c r="Z584" i="12"/>
  <c r="AA584" i="12"/>
  <c r="AB584" i="12"/>
  <c r="AC584" i="12"/>
  <c r="AD584" i="12"/>
  <c r="Z585" i="12"/>
  <c r="AA585" i="12"/>
  <c r="AB585" i="12"/>
  <c r="AC585" i="12"/>
  <c r="AD585" i="12"/>
  <c r="Z586" i="12"/>
  <c r="AA586" i="12"/>
  <c r="AB586" i="12"/>
  <c r="AC586" i="12"/>
  <c r="AD586" i="12"/>
  <c r="Z587" i="12"/>
  <c r="AA587" i="12"/>
  <c r="AB587" i="12"/>
  <c r="AC587" i="12"/>
  <c r="AD587" i="12"/>
  <c r="Z588" i="12"/>
  <c r="AA588" i="12"/>
  <c r="AB588" i="12"/>
  <c r="AC588" i="12"/>
  <c r="AD588" i="12"/>
  <c r="Z589" i="12"/>
  <c r="AA589" i="12"/>
  <c r="AB589" i="12"/>
  <c r="AC589" i="12"/>
  <c r="AD589" i="12"/>
  <c r="Z590" i="12"/>
  <c r="AA590" i="12"/>
  <c r="AB590" i="12"/>
  <c r="AC590" i="12"/>
  <c r="AD590" i="12"/>
  <c r="Z591" i="12"/>
  <c r="AA591" i="12"/>
  <c r="AB591" i="12"/>
  <c r="AC591" i="12"/>
  <c r="AD591" i="12"/>
  <c r="Z592" i="12"/>
  <c r="AA592" i="12"/>
  <c r="AB592" i="12"/>
  <c r="AC592" i="12"/>
  <c r="AD592" i="12"/>
  <c r="Z593" i="12"/>
  <c r="AA593" i="12"/>
  <c r="AB593" i="12"/>
  <c r="AC593" i="12"/>
  <c r="AD593" i="12"/>
  <c r="Z594" i="12"/>
  <c r="AA594" i="12"/>
  <c r="AB594" i="12"/>
  <c r="AC594" i="12"/>
  <c r="AD594" i="12"/>
  <c r="Z595" i="12"/>
  <c r="AA595" i="12"/>
  <c r="AB595" i="12"/>
  <c r="AC595" i="12"/>
  <c r="AD595" i="12"/>
  <c r="Z596" i="12"/>
  <c r="AA596" i="12"/>
  <c r="AB596" i="12"/>
  <c r="AC596" i="12"/>
  <c r="AD596" i="12"/>
  <c r="Z597" i="12"/>
  <c r="AA597" i="12"/>
  <c r="AB597" i="12"/>
  <c r="AC597" i="12"/>
  <c r="AD597" i="12"/>
  <c r="Z598" i="12"/>
  <c r="AA598" i="12"/>
  <c r="AB598" i="12"/>
  <c r="AC598" i="12"/>
  <c r="AD598" i="12"/>
  <c r="Z599" i="12"/>
  <c r="AA599" i="12"/>
  <c r="AB599" i="12"/>
  <c r="AC599" i="12"/>
  <c r="AD599" i="12"/>
  <c r="Z600" i="12"/>
  <c r="AA600" i="12"/>
  <c r="AB600" i="12"/>
  <c r="AC600" i="12"/>
  <c r="AD600" i="12"/>
  <c r="Z601" i="12"/>
  <c r="AA601" i="12"/>
  <c r="AB601" i="12"/>
  <c r="AC601" i="12"/>
  <c r="AD601" i="12"/>
  <c r="Z602" i="12"/>
  <c r="AA602" i="12"/>
  <c r="AB602" i="12"/>
  <c r="AC602" i="12"/>
  <c r="AD602" i="12"/>
  <c r="Z603" i="12"/>
  <c r="AA603" i="12"/>
  <c r="AB603" i="12"/>
  <c r="AC603" i="12"/>
  <c r="AD603" i="12"/>
  <c r="Z604" i="12"/>
  <c r="AA604" i="12"/>
  <c r="AB604" i="12"/>
  <c r="AC604" i="12"/>
  <c r="AD604" i="12"/>
  <c r="Z605" i="12"/>
  <c r="AA605" i="12"/>
  <c r="AB605" i="12"/>
  <c r="AC605" i="12"/>
  <c r="AD605" i="12"/>
  <c r="Z606" i="12"/>
  <c r="AA606" i="12"/>
  <c r="AB606" i="12"/>
  <c r="AC606" i="12"/>
  <c r="AD606" i="12"/>
  <c r="Z607" i="12"/>
  <c r="AA607" i="12"/>
  <c r="AB607" i="12"/>
  <c r="AC607" i="12"/>
  <c r="AD607" i="12"/>
  <c r="Z608" i="12"/>
  <c r="AA608" i="12"/>
  <c r="AB608" i="12"/>
  <c r="AC608" i="12"/>
  <c r="AD608" i="12"/>
  <c r="Z609" i="12"/>
  <c r="AA609" i="12"/>
  <c r="AB609" i="12"/>
  <c r="AC609" i="12"/>
  <c r="AD609" i="12"/>
  <c r="Z610" i="12"/>
  <c r="AA610" i="12"/>
  <c r="AB610" i="12"/>
  <c r="AC610" i="12"/>
  <c r="AD610" i="12"/>
  <c r="Z611" i="12"/>
  <c r="AA611" i="12"/>
  <c r="AB611" i="12"/>
  <c r="AC611" i="12"/>
  <c r="AD611" i="12"/>
  <c r="Z612" i="12"/>
  <c r="AA612" i="12"/>
  <c r="AB612" i="12"/>
  <c r="AC612" i="12"/>
  <c r="AD612" i="12"/>
  <c r="Z613" i="12"/>
  <c r="AA613" i="12"/>
  <c r="AB613" i="12"/>
  <c r="AC613" i="12"/>
  <c r="AD613" i="12"/>
  <c r="Z614" i="12"/>
  <c r="AA614" i="12"/>
  <c r="AB614" i="12"/>
  <c r="AC614" i="12"/>
  <c r="AD614" i="12"/>
  <c r="Z615" i="12"/>
  <c r="AA615" i="12"/>
  <c r="AB615" i="12"/>
  <c r="AC615" i="12"/>
  <c r="AD615" i="12"/>
  <c r="Z616" i="12"/>
  <c r="AA616" i="12"/>
  <c r="AB616" i="12"/>
  <c r="AC616" i="12"/>
  <c r="AD616" i="12"/>
  <c r="Z617" i="12"/>
  <c r="AA617" i="12"/>
  <c r="AB617" i="12"/>
  <c r="AC617" i="12"/>
  <c r="AD617" i="12"/>
  <c r="Z618" i="12"/>
  <c r="AA618" i="12"/>
  <c r="AB618" i="12"/>
  <c r="AC618" i="12"/>
  <c r="AD618" i="12"/>
  <c r="Z619" i="12"/>
  <c r="AA619" i="12"/>
  <c r="AB619" i="12"/>
  <c r="AC619" i="12"/>
  <c r="AD619" i="12"/>
  <c r="Z620" i="12"/>
  <c r="AA620" i="12"/>
  <c r="AB620" i="12"/>
  <c r="AC620" i="12"/>
  <c r="AD620" i="12"/>
  <c r="Z621" i="12"/>
  <c r="AA621" i="12"/>
  <c r="AB621" i="12"/>
  <c r="AC621" i="12"/>
  <c r="AD621" i="12"/>
  <c r="Z622" i="12"/>
  <c r="AA622" i="12"/>
  <c r="AB622" i="12"/>
  <c r="AC622" i="12"/>
  <c r="AD622" i="12"/>
  <c r="Z623" i="12"/>
  <c r="AA623" i="12"/>
  <c r="AB623" i="12"/>
  <c r="AC623" i="12"/>
  <c r="AD623" i="12"/>
  <c r="Z624" i="12"/>
  <c r="AA624" i="12"/>
  <c r="AB624" i="12"/>
  <c r="AC624" i="12"/>
  <c r="AD624" i="12"/>
  <c r="Z625" i="12"/>
  <c r="AA625" i="12"/>
  <c r="AB625" i="12"/>
  <c r="AC625" i="12"/>
  <c r="AD625" i="12"/>
  <c r="Z626" i="12"/>
  <c r="AA626" i="12"/>
  <c r="AB626" i="12"/>
  <c r="AC626" i="12"/>
  <c r="AD626" i="12"/>
  <c r="Z627" i="12"/>
  <c r="AA627" i="12"/>
  <c r="AB627" i="12"/>
  <c r="AC627" i="12"/>
  <c r="AD627" i="12"/>
  <c r="Z628" i="12"/>
  <c r="AA628" i="12"/>
  <c r="AB628" i="12"/>
  <c r="AC628" i="12"/>
  <c r="AD628" i="12"/>
  <c r="Z629" i="12"/>
  <c r="AA629" i="12"/>
  <c r="AB629" i="12"/>
  <c r="AC629" i="12"/>
  <c r="AD629" i="12"/>
  <c r="Z630" i="12"/>
  <c r="AA630" i="12"/>
  <c r="AB630" i="12"/>
  <c r="AC630" i="12"/>
  <c r="AD630" i="12"/>
  <c r="Z631" i="12"/>
  <c r="AA631" i="12"/>
  <c r="AB631" i="12"/>
  <c r="AC631" i="12"/>
  <c r="AD631" i="12"/>
  <c r="Z632" i="12"/>
  <c r="AA632" i="12"/>
  <c r="AB632" i="12"/>
  <c r="AC632" i="12"/>
  <c r="AD632" i="12"/>
  <c r="Z633" i="12"/>
  <c r="AA633" i="12"/>
  <c r="AB633" i="12"/>
  <c r="AC633" i="12"/>
  <c r="AD633" i="12"/>
  <c r="Z634" i="12"/>
  <c r="AA634" i="12"/>
  <c r="AB634" i="12"/>
  <c r="AC634" i="12"/>
  <c r="AD634" i="12"/>
  <c r="Z635" i="12"/>
  <c r="AA635" i="12"/>
  <c r="AB635" i="12"/>
  <c r="AC635" i="12"/>
  <c r="AD635" i="12"/>
  <c r="Z636" i="12"/>
  <c r="AA636" i="12"/>
  <c r="AB636" i="12"/>
  <c r="AC636" i="12"/>
  <c r="AD636" i="12"/>
  <c r="Z637" i="12"/>
  <c r="AA637" i="12"/>
  <c r="AB637" i="12"/>
  <c r="AC637" i="12"/>
  <c r="AD637" i="12"/>
  <c r="Z638" i="12"/>
  <c r="AA638" i="12"/>
  <c r="AB638" i="12"/>
  <c r="AC638" i="12"/>
  <c r="AD638" i="12"/>
  <c r="Z639" i="12"/>
  <c r="AA639" i="12"/>
  <c r="AB639" i="12"/>
  <c r="AC639" i="12"/>
  <c r="AD639" i="12"/>
  <c r="Z640" i="12"/>
  <c r="AA640" i="12"/>
  <c r="AB640" i="12"/>
  <c r="AC640" i="12"/>
  <c r="AD640" i="12"/>
  <c r="Z641" i="12"/>
  <c r="AA641" i="12"/>
  <c r="AB641" i="12"/>
  <c r="AC641" i="12"/>
  <c r="AD641" i="12"/>
  <c r="Z642" i="12"/>
  <c r="AA642" i="12"/>
  <c r="AB642" i="12"/>
  <c r="AC642" i="12"/>
  <c r="AD642" i="12"/>
  <c r="Z643" i="12"/>
  <c r="AA643" i="12"/>
  <c r="AB643" i="12"/>
  <c r="AC643" i="12"/>
  <c r="AD643" i="12"/>
  <c r="Z644" i="12"/>
  <c r="AA644" i="12"/>
  <c r="AB644" i="12"/>
  <c r="AC644" i="12"/>
  <c r="AD644" i="12"/>
  <c r="Z645" i="12"/>
  <c r="AA645" i="12"/>
  <c r="AB645" i="12"/>
  <c r="AC645" i="12"/>
  <c r="AD645" i="12"/>
  <c r="Z646" i="12"/>
  <c r="AA646" i="12"/>
  <c r="AB646" i="12"/>
  <c r="AC646" i="12"/>
  <c r="AD646" i="12"/>
  <c r="Z647" i="12"/>
  <c r="AA647" i="12"/>
  <c r="AB647" i="12"/>
  <c r="AC647" i="12"/>
  <c r="AD647" i="12"/>
  <c r="Z648" i="12"/>
  <c r="AA648" i="12"/>
  <c r="AB648" i="12"/>
  <c r="AC648" i="12"/>
  <c r="AD648" i="12"/>
  <c r="Z649" i="12"/>
  <c r="AA649" i="12"/>
  <c r="AB649" i="12"/>
  <c r="AC649" i="12"/>
  <c r="AD649" i="12"/>
  <c r="AH652" i="12"/>
  <c r="AI652" i="12"/>
  <c r="AJ652" i="12"/>
  <c r="AH653" i="12"/>
  <c r="AI653" i="12"/>
  <c r="AH654" i="12"/>
  <c r="AI654" i="12"/>
  <c r="AJ654" i="12"/>
  <c r="AH655" i="12"/>
  <c r="AI655" i="12"/>
  <c r="AH656" i="12"/>
  <c r="AI656" i="12"/>
  <c r="AJ656" i="12"/>
  <c r="AH657" i="12"/>
  <c r="AI657" i="12"/>
  <c r="AH658" i="12"/>
  <c r="AI658" i="12"/>
  <c r="AH659" i="12"/>
  <c r="AI659" i="12"/>
  <c r="AJ659" i="12"/>
  <c r="AH660" i="12"/>
  <c r="AI660" i="12"/>
  <c r="AH661" i="12"/>
  <c r="AI661" i="12"/>
  <c r="AH662" i="12"/>
  <c r="AI662" i="12"/>
  <c r="AH663" i="12"/>
  <c r="AI663" i="12"/>
  <c r="AH664" i="12"/>
  <c r="AI664" i="12"/>
  <c r="AH665" i="12"/>
  <c r="AI665" i="12"/>
  <c r="AH666" i="12"/>
  <c r="AI666" i="12"/>
  <c r="AH667" i="12"/>
  <c r="AI667" i="12"/>
  <c r="AJ667" i="12"/>
  <c r="AH668" i="12"/>
  <c r="AI668" i="12"/>
  <c r="AH669" i="12"/>
  <c r="AI669" i="12"/>
  <c r="AH670" i="12"/>
  <c r="AI670" i="12"/>
  <c r="AH672" i="12"/>
  <c r="AI672" i="12"/>
  <c r="AH673" i="12"/>
  <c r="AI673" i="12"/>
  <c r="AH674" i="12"/>
  <c r="AI674" i="12"/>
  <c r="AH675" i="12"/>
  <c r="AI675" i="12"/>
  <c r="AJ675" i="12"/>
  <c r="AH676" i="12"/>
  <c r="AI676" i="12"/>
  <c r="AH677" i="12"/>
  <c r="AI677" i="12"/>
  <c r="AH678" i="12"/>
  <c r="AI678" i="12"/>
  <c r="AH679" i="12"/>
  <c r="AI679" i="12"/>
  <c r="AH680" i="12"/>
  <c r="AI680" i="12"/>
  <c r="AH681" i="12"/>
  <c r="AI681" i="12"/>
  <c r="AH682" i="12"/>
  <c r="AI682" i="12"/>
  <c r="AH683" i="12"/>
  <c r="AI683" i="12"/>
  <c r="AH684" i="12"/>
  <c r="AI684" i="12"/>
  <c r="AJ684" i="12"/>
  <c r="AH685" i="12"/>
  <c r="AI685" i="12"/>
  <c r="AH686" i="12"/>
  <c r="AI686" i="12"/>
  <c r="AH687" i="12"/>
  <c r="AI687" i="12"/>
  <c r="AH688" i="12"/>
  <c r="AI688" i="12"/>
  <c r="AH689" i="12"/>
  <c r="AI689" i="12"/>
  <c r="AH690" i="12"/>
  <c r="AI690" i="12"/>
  <c r="AH691" i="12"/>
  <c r="AI691" i="12"/>
  <c r="AH692" i="12"/>
  <c r="AI692" i="12"/>
  <c r="AH693" i="12"/>
  <c r="AI693" i="12"/>
  <c r="AH694" i="12"/>
  <c r="AI694" i="12"/>
  <c r="AH695" i="12"/>
  <c r="AI695" i="12"/>
  <c r="AH696" i="12"/>
  <c r="AI696" i="12"/>
  <c r="AJ696" i="12"/>
  <c r="AH710" i="12"/>
  <c r="AI710" i="12"/>
  <c r="AH711" i="12"/>
  <c r="AI711" i="12"/>
  <c r="AJ711" i="12"/>
  <c r="AH712" i="12"/>
  <c r="AI712" i="12"/>
  <c r="AH713" i="12"/>
  <c r="AI713" i="12"/>
  <c r="AI651" i="12"/>
  <c r="AH651" i="12"/>
  <c r="AH555" i="12"/>
  <c r="AI555" i="12"/>
  <c r="AH556" i="12"/>
  <c r="AI556" i="12"/>
  <c r="AH557" i="12"/>
  <c r="AI557" i="12"/>
  <c r="AH558" i="12"/>
  <c r="AI558" i="12"/>
  <c r="AH559" i="12"/>
  <c r="AI559" i="12"/>
  <c r="AH560" i="12"/>
  <c r="AI560" i="12"/>
  <c r="AH561" i="12"/>
  <c r="AI561" i="12"/>
  <c r="AH562" i="12"/>
  <c r="AI562" i="12"/>
  <c r="AH563" i="12"/>
  <c r="AI563" i="12"/>
  <c r="AH564" i="12"/>
  <c r="AI564" i="12"/>
  <c r="AH565" i="12"/>
  <c r="AI565" i="12"/>
  <c r="AH566" i="12"/>
  <c r="AI566" i="12"/>
  <c r="AJ566" i="12"/>
  <c r="AH567" i="12"/>
  <c r="AI567" i="12"/>
  <c r="AH568" i="12"/>
  <c r="AI568" i="12"/>
  <c r="AH569" i="12"/>
  <c r="AI569" i="12"/>
  <c r="AH570" i="12"/>
  <c r="AI570" i="12"/>
  <c r="AH571" i="12"/>
  <c r="AI571" i="12"/>
  <c r="AH572" i="12"/>
  <c r="AI572" i="12"/>
  <c r="AH573" i="12"/>
  <c r="AI573" i="12"/>
  <c r="AH574" i="12"/>
  <c r="AI574" i="12"/>
  <c r="AH575" i="12"/>
  <c r="AI575" i="12"/>
  <c r="AJ575" i="12"/>
  <c r="AH576" i="12"/>
  <c r="AI576" i="12"/>
  <c r="AH577" i="12"/>
  <c r="AI577" i="12"/>
  <c r="AH578" i="12"/>
  <c r="AI578" i="12"/>
  <c r="AH580" i="12"/>
  <c r="AI580" i="12"/>
  <c r="AH581" i="12"/>
  <c r="AI581" i="12"/>
  <c r="AH582" i="12"/>
  <c r="AI582" i="12"/>
  <c r="AH583" i="12"/>
  <c r="AI583" i="12"/>
  <c r="AH584" i="12"/>
  <c r="AI584" i="12"/>
  <c r="AJ584" i="12"/>
  <c r="AH585" i="12"/>
  <c r="AI585" i="12"/>
  <c r="AH586" i="12"/>
  <c r="AI586" i="12"/>
  <c r="AH587" i="12"/>
  <c r="AI587" i="12"/>
  <c r="AH588" i="12"/>
  <c r="AI588" i="12"/>
  <c r="AH589" i="12"/>
  <c r="AI589" i="12"/>
  <c r="AH590" i="12"/>
  <c r="AI590" i="12"/>
  <c r="AH591" i="12"/>
  <c r="AI591" i="12"/>
  <c r="AH592" i="12"/>
  <c r="AI592" i="12"/>
  <c r="AH593" i="12"/>
  <c r="AI593" i="12"/>
  <c r="AH594" i="12"/>
  <c r="AI594" i="12"/>
  <c r="AH595" i="12"/>
  <c r="AI595" i="12"/>
  <c r="AH596" i="12"/>
  <c r="AI596" i="12"/>
  <c r="AJ596" i="12"/>
  <c r="AH597" i="12"/>
  <c r="AI597" i="12"/>
  <c r="AH598" i="12"/>
  <c r="AI598" i="12"/>
  <c r="AH599" i="12"/>
  <c r="AI599" i="12"/>
  <c r="AH600" i="12"/>
  <c r="AI600" i="12"/>
  <c r="AH601" i="12"/>
  <c r="AI601" i="12"/>
  <c r="AH602" i="12"/>
  <c r="AI602" i="12"/>
  <c r="AH603" i="12"/>
  <c r="AI603" i="12"/>
  <c r="AH604" i="12"/>
  <c r="AI604" i="12"/>
  <c r="AH605" i="12"/>
  <c r="AI605" i="12"/>
  <c r="AH606" i="12"/>
  <c r="AI606" i="12"/>
  <c r="AH607" i="12"/>
  <c r="AI607" i="12"/>
  <c r="AH608" i="12"/>
  <c r="AI608" i="12"/>
  <c r="AJ608" i="12"/>
  <c r="AH609" i="12"/>
  <c r="AI609" i="12"/>
  <c r="AH610" i="12"/>
  <c r="AI610" i="12"/>
  <c r="AH611" i="12"/>
  <c r="AI611" i="12"/>
  <c r="AH612" i="12"/>
  <c r="AI612" i="12"/>
  <c r="AJ612" i="12"/>
  <c r="AH613" i="12"/>
  <c r="AI613" i="12"/>
  <c r="AH614" i="12"/>
  <c r="AI614" i="12"/>
  <c r="AH615" i="12"/>
  <c r="AI615" i="12"/>
  <c r="AH616" i="12"/>
  <c r="AI616" i="12"/>
  <c r="AH617" i="12"/>
  <c r="AI617" i="12"/>
  <c r="AH618" i="12"/>
  <c r="AI618" i="12"/>
  <c r="AH619" i="12"/>
  <c r="AI619" i="12"/>
  <c r="AJ619" i="12"/>
  <c r="AH620" i="12"/>
  <c r="AI620" i="12"/>
  <c r="AH621" i="12"/>
  <c r="AI621" i="12"/>
  <c r="AH622" i="12"/>
  <c r="AI622" i="12"/>
  <c r="AH623" i="12"/>
  <c r="AI623" i="12"/>
  <c r="AH624" i="12"/>
  <c r="AI624" i="12"/>
  <c r="AH625" i="12"/>
  <c r="AI625" i="12"/>
  <c r="AH626" i="12"/>
  <c r="AI626" i="12"/>
  <c r="AH627" i="12"/>
  <c r="AI627" i="12"/>
  <c r="AH628" i="12"/>
  <c r="AI628" i="12"/>
  <c r="AJ628" i="12"/>
  <c r="AH629" i="12"/>
  <c r="AI629" i="12"/>
  <c r="AH630" i="12"/>
  <c r="AI630" i="12"/>
  <c r="AH631" i="12"/>
  <c r="AI631" i="12"/>
  <c r="AH632" i="12"/>
  <c r="AI632" i="12"/>
  <c r="AH633" i="12"/>
  <c r="AI633" i="12"/>
  <c r="AH634" i="12"/>
  <c r="AI634" i="12"/>
  <c r="AH635" i="12"/>
  <c r="AI635" i="12"/>
  <c r="AH636" i="12"/>
  <c r="AI636" i="12"/>
  <c r="AH637" i="12"/>
  <c r="AI637" i="12"/>
  <c r="AH638" i="12"/>
  <c r="AI638" i="12"/>
  <c r="AH639" i="12"/>
  <c r="AI639" i="12"/>
  <c r="AH640" i="12"/>
  <c r="AI640" i="12"/>
  <c r="AH641" i="12"/>
  <c r="AI641" i="12"/>
  <c r="AH642" i="12"/>
  <c r="AI642" i="12"/>
  <c r="AH643" i="12"/>
  <c r="AI643" i="12"/>
  <c r="AH644" i="12"/>
  <c r="AI644" i="12"/>
  <c r="AH645" i="12"/>
  <c r="AI645" i="12"/>
  <c r="AH646" i="12"/>
  <c r="AI646" i="12"/>
  <c r="AH647" i="12"/>
  <c r="AI647" i="12"/>
  <c r="AH648" i="12"/>
  <c r="AI648" i="12"/>
  <c r="AH649" i="12"/>
  <c r="AI649" i="12"/>
  <c r="AH554" i="12"/>
  <c r="AI554" i="12"/>
  <c r="AD554" i="12"/>
  <c r="AC554" i="12"/>
  <c r="AB554" i="12"/>
  <c r="AA554" i="12"/>
  <c r="Z554" i="12"/>
  <c r="X554" i="12"/>
  <c r="V554" i="12"/>
  <c r="U554" i="12"/>
  <c r="S554" i="12"/>
  <c r="Q554" i="12"/>
  <c r="AI464" i="12"/>
  <c r="AI465" i="12"/>
  <c r="AI466" i="12"/>
  <c r="AI467" i="12"/>
  <c r="AI468" i="12"/>
  <c r="AI469" i="12"/>
  <c r="AI470" i="12"/>
  <c r="AI471" i="12"/>
  <c r="AI472" i="12"/>
  <c r="AI473" i="12"/>
  <c r="AI474" i="12"/>
  <c r="AI475" i="12"/>
  <c r="AI476" i="12"/>
  <c r="AI477" i="12"/>
  <c r="AI489" i="12"/>
  <c r="AI490" i="12"/>
  <c r="AI491" i="12"/>
  <c r="AI492" i="12"/>
  <c r="AI493" i="12"/>
  <c r="AI494" i="12"/>
  <c r="AI495" i="12"/>
  <c r="AI496" i="12"/>
  <c r="AI497" i="12"/>
  <c r="AI498" i="12"/>
  <c r="AI499" i="12"/>
  <c r="AI500" i="12"/>
  <c r="AI501" i="12"/>
  <c r="AI502" i="12"/>
  <c r="AI503" i="12"/>
  <c r="AI504" i="12"/>
  <c r="AI505" i="12"/>
  <c r="AI506" i="12"/>
  <c r="AI507" i="12"/>
  <c r="AI508" i="12"/>
  <c r="AI509" i="12"/>
  <c r="AI510" i="12"/>
  <c r="AI511" i="12"/>
  <c r="AI512" i="12"/>
  <c r="AI513" i="12"/>
  <c r="AI514" i="12"/>
  <c r="AI515" i="12"/>
  <c r="AI516" i="12"/>
  <c r="AI517" i="12"/>
  <c r="AI518" i="12"/>
  <c r="AI519" i="12"/>
  <c r="AI520" i="12"/>
  <c r="AI521" i="12"/>
  <c r="AI522" i="12"/>
  <c r="AI523" i="12"/>
  <c r="AI524" i="12"/>
  <c r="AI525" i="12"/>
  <c r="AI526" i="12"/>
  <c r="AI527" i="12"/>
  <c r="AI528" i="12"/>
  <c r="AI529" i="12"/>
  <c r="AI530" i="12"/>
  <c r="AI531" i="12"/>
  <c r="AI532" i="12"/>
  <c r="AI533" i="12"/>
  <c r="AI534" i="12"/>
  <c r="AI535" i="12"/>
  <c r="AI536" i="12"/>
  <c r="AI537" i="12"/>
  <c r="AI538" i="12"/>
  <c r="AI539" i="12"/>
  <c r="AI540" i="12"/>
  <c r="AI541" i="12"/>
  <c r="AI542" i="12"/>
  <c r="AI543" i="12"/>
  <c r="AI544" i="12"/>
  <c r="AH464" i="12"/>
  <c r="AH465" i="12"/>
  <c r="AH466" i="12"/>
  <c r="AH467" i="12"/>
  <c r="AH468" i="12"/>
  <c r="AH469" i="12"/>
  <c r="AH470" i="12"/>
  <c r="AH471" i="12"/>
  <c r="AH472" i="12"/>
  <c r="AH473" i="12"/>
  <c r="AH474" i="12"/>
  <c r="AH475" i="12"/>
  <c r="AH476" i="12"/>
  <c r="AH477" i="12"/>
  <c r="AH489" i="12"/>
  <c r="AH490" i="12"/>
  <c r="AH491" i="12"/>
  <c r="AH492" i="12"/>
  <c r="AH493" i="12"/>
  <c r="AH494" i="12"/>
  <c r="AH495" i="12"/>
  <c r="AH496" i="12"/>
  <c r="AH497" i="12"/>
  <c r="AH498" i="12"/>
  <c r="AH499" i="12"/>
  <c r="AH500" i="12"/>
  <c r="AH501" i="12"/>
  <c r="AH502" i="12"/>
  <c r="AH503" i="12"/>
  <c r="AH504" i="12"/>
  <c r="AH505" i="12"/>
  <c r="AH506" i="12"/>
  <c r="AH507" i="12"/>
  <c r="AH508" i="12"/>
  <c r="AH509" i="12"/>
  <c r="AH510" i="12"/>
  <c r="AH511" i="12"/>
  <c r="AH512" i="12"/>
  <c r="AH513" i="12"/>
  <c r="AH514" i="12"/>
  <c r="AH515" i="12"/>
  <c r="AH516" i="12"/>
  <c r="AH517" i="12"/>
  <c r="AH518" i="12"/>
  <c r="AH519" i="12"/>
  <c r="AH520" i="12"/>
  <c r="AH521" i="12"/>
  <c r="AH522" i="12"/>
  <c r="AH523" i="12"/>
  <c r="AH524" i="12"/>
  <c r="AH525" i="12"/>
  <c r="AH526" i="12"/>
  <c r="AH527" i="12"/>
  <c r="AH528" i="12"/>
  <c r="AH529" i="12"/>
  <c r="AH530" i="12"/>
  <c r="AH531" i="12"/>
  <c r="AH532" i="12"/>
  <c r="AH533" i="12"/>
  <c r="AH534" i="12"/>
  <c r="AH535" i="12"/>
  <c r="AH536" i="12"/>
  <c r="AH537" i="12"/>
  <c r="AH538" i="12"/>
  <c r="AH539" i="12"/>
  <c r="AH540" i="12"/>
  <c r="AH541" i="12"/>
  <c r="AH542" i="12"/>
  <c r="AH543" i="12"/>
  <c r="AH544" i="12"/>
  <c r="AD464" i="12"/>
  <c r="AD465" i="12"/>
  <c r="AD466" i="12"/>
  <c r="AD467" i="12"/>
  <c r="AD468" i="12"/>
  <c r="AD469" i="12"/>
  <c r="AD470" i="12"/>
  <c r="AD471" i="12"/>
  <c r="AD472" i="12"/>
  <c r="AD473" i="12"/>
  <c r="AD474" i="12"/>
  <c r="AD475" i="12"/>
  <c r="AD476" i="12"/>
  <c r="AD477" i="12"/>
  <c r="AD489" i="12"/>
  <c r="AD490" i="12"/>
  <c r="AD491" i="12"/>
  <c r="AD492" i="12"/>
  <c r="AD493" i="12"/>
  <c r="AD494" i="12"/>
  <c r="AD495" i="12"/>
  <c r="AD496" i="12"/>
  <c r="AD497" i="12"/>
  <c r="AD498" i="12"/>
  <c r="AD499" i="12"/>
  <c r="AD500" i="12"/>
  <c r="AD501" i="12"/>
  <c r="AD502" i="12"/>
  <c r="AD503" i="12"/>
  <c r="AD504" i="12"/>
  <c r="AD505" i="12"/>
  <c r="AD506" i="12"/>
  <c r="AD507" i="12"/>
  <c r="AD508" i="12"/>
  <c r="AD509" i="12"/>
  <c r="AD510" i="12"/>
  <c r="AD511" i="12"/>
  <c r="AD512" i="12"/>
  <c r="AD513" i="12"/>
  <c r="AD514" i="12"/>
  <c r="AD515" i="12"/>
  <c r="AD516" i="12"/>
  <c r="AD517" i="12"/>
  <c r="AD518" i="12"/>
  <c r="AD519" i="12"/>
  <c r="AD520" i="12"/>
  <c r="AD521" i="12"/>
  <c r="AD522" i="12"/>
  <c r="AD523" i="12"/>
  <c r="AD524" i="12"/>
  <c r="AD525" i="12"/>
  <c r="AD526" i="12"/>
  <c r="AD527" i="12"/>
  <c r="AD528" i="12"/>
  <c r="AD529" i="12"/>
  <c r="AD530" i="12"/>
  <c r="AD531" i="12"/>
  <c r="AD532" i="12"/>
  <c r="AD533" i="12"/>
  <c r="AD534" i="12"/>
  <c r="AD535" i="12"/>
  <c r="AD536" i="12"/>
  <c r="AD537" i="12"/>
  <c r="AD538" i="12"/>
  <c r="AD539" i="12"/>
  <c r="AD540" i="12"/>
  <c r="AD541" i="12"/>
  <c r="AD542" i="12"/>
  <c r="AD543" i="12"/>
  <c r="AD544" i="12"/>
  <c r="AC464" i="12"/>
  <c r="AC465" i="12"/>
  <c r="AC466" i="12"/>
  <c r="AC467" i="12"/>
  <c r="AC468" i="12"/>
  <c r="AC469" i="12"/>
  <c r="AC470" i="12"/>
  <c r="AC471" i="12"/>
  <c r="AC472" i="12"/>
  <c r="AC473" i="12"/>
  <c r="AC474" i="12"/>
  <c r="AC475" i="12"/>
  <c r="AC476" i="12"/>
  <c r="AC477" i="12"/>
  <c r="AC489" i="12"/>
  <c r="AC490" i="12"/>
  <c r="AC491" i="12"/>
  <c r="AC492" i="12"/>
  <c r="AC493" i="12"/>
  <c r="AC494" i="12"/>
  <c r="AC495" i="12"/>
  <c r="AC496" i="12"/>
  <c r="AC497" i="12"/>
  <c r="AC498" i="12"/>
  <c r="AC499" i="12"/>
  <c r="AC500" i="12"/>
  <c r="AC501" i="12"/>
  <c r="AC502" i="12"/>
  <c r="AC503" i="12"/>
  <c r="AC504" i="12"/>
  <c r="AC505" i="12"/>
  <c r="AC506" i="12"/>
  <c r="AC507" i="12"/>
  <c r="AC508" i="12"/>
  <c r="AC509" i="12"/>
  <c r="AC510" i="12"/>
  <c r="AC511" i="12"/>
  <c r="AC512" i="12"/>
  <c r="AC513" i="12"/>
  <c r="AC514" i="12"/>
  <c r="AC515" i="12"/>
  <c r="AC516" i="12"/>
  <c r="AC517" i="12"/>
  <c r="AC518" i="12"/>
  <c r="AC519" i="12"/>
  <c r="AC520" i="12"/>
  <c r="AC521" i="12"/>
  <c r="AC522" i="12"/>
  <c r="AC523" i="12"/>
  <c r="AC524" i="12"/>
  <c r="AC525" i="12"/>
  <c r="AC526" i="12"/>
  <c r="AC528" i="12"/>
  <c r="AC529" i="12"/>
  <c r="AC530" i="12"/>
  <c r="AC531" i="12"/>
  <c r="AC532" i="12"/>
  <c r="AC533" i="12"/>
  <c r="AC534" i="12"/>
  <c r="AC535" i="12"/>
  <c r="AC536" i="12"/>
  <c r="AC537" i="12"/>
  <c r="AC540" i="12"/>
  <c r="AC541" i="12"/>
  <c r="AC542" i="12"/>
  <c r="AC543" i="12"/>
  <c r="AC544" i="12"/>
  <c r="AB464" i="12"/>
  <c r="AB465" i="12"/>
  <c r="AB466" i="12"/>
  <c r="AB467" i="12"/>
  <c r="AB468" i="12"/>
  <c r="AB469" i="12"/>
  <c r="AB470" i="12"/>
  <c r="AB471" i="12"/>
  <c r="AB472" i="12"/>
  <c r="AB473" i="12"/>
  <c r="AB474" i="12"/>
  <c r="AB475" i="12"/>
  <c r="AB476" i="12"/>
  <c r="AB477" i="12"/>
  <c r="AB489" i="12"/>
  <c r="AB490" i="12"/>
  <c r="AB491" i="12"/>
  <c r="AB492" i="12"/>
  <c r="AB493" i="12"/>
  <c r="AB494" i="12"/>
  <c r="AB495" i="12"/>
  <c r="AB496" i="12"/>
  <c r="AB497" i="12"/>
  <c r="AB498" i="12"/>
  <c r="AB499" i="12"/>
  <c r="AB500" i="12"/>
  <c r="AB501" i="12"/>
  <c r="AB502" i="12"/>
  <c r="AB503" i="12"/>
  <c r="AB504" i="12"/>
  <c r="AB505" i="12"/>
  <c r="AB506" i="12"/>
  <c r="AB507" i="12"/>
  <c r="AB508" i="12"/>
  <c r="AB509" i="12"/>
  <c r="AB510" i="12"/>
  <c r="AB511" i="12"/>
  <c r="AB512" i="12"/>
  <c r="AB513" i="12"/>
  <c r="AB514" i="12"/>
  <c r="AB515" i="12"/>
  <c r="AB516" i="12"/>
  <c r="AB517" i="12"/>
  <c r="AB518" i="12"/>
  <c r="AB519" i="12"/>
  <c r="AB520" i="12"/>
  <c r="AB521" i="12"/>
  <c r="AB522" i="12"/>
  <c r="AB523" i="12"/>
  <c r="AB524" i="12"/>
  <c r="AB525" i="12"/>
  <c r="AB526" i="12"/>
  <c r="AB527" i="12"/>
  <c r="AB528" i="12"/>
  <c r="AB529" i="12"/>
  <c r="AB530" i="12"/>
  <c r="AB531" i="12"/>
  <c r="AB532" i="12"/>
  <c r="AB533" i="12"/>
  <c r="AB534" i="12"/>
  <c r="AB535" i="12"/>
  <c r="AB536" i="12"/>
  <c r="AB537" i="12"/>
  <c r="AB538" i="12"/>
  <c r="AB539" i="12"/>
  <c r="AB540" i="12"/>
  <c r="AB541" i="12"/>
  <c r="AB542" i="12"/>
  <c r="AB543" i="12"/>
  <c r="AB544" i="12"/>
  <c r="AA464" i="12"/>
  <c r="AA465" i="12"/>
  <c r="AA466" i="12"/>
  <c r="AA467" i="12"/>
  <c r="AA468" i="12"/>
  <c r="AA469" i="12"/>
  <c r="AA470" i="12"/>
  <c r="AA471" i="12"/>
  <c r="AA472" i="12"/>
  <c r="AA473" i="12"/>
  <c r="AA474" i="12"/>
  <c r="AA475" i="12"/>
  <c r="AA476" i="12"/>
  <c r="AA477" i="12"/>
  <c r="AA489" i="12"/>
  <c r="AA490" i="12"/>
  <c r="AA491" i="12"/>
  <c r="AA492" i="12"/>
  <c r="AA493" i="12"/>
  <c r="AA494" i="12"/>
  <c r="AA495" i="12"/>
  <c r="AA496" i="12"/>
  <c r="AA497" i="12"/>
  <c r="AA498" i="12"/>
  <c r="AA499" i="12"/>
  <c r="AA500" i="12"/>
  <c r="AA501" i="12"/>
  <c r="AA502" i="12"/>
  <c r="AA503" i="12"/>
  <c r="AA504" i="12"/>
  <c r="AA505" i="12"/>
  <c r="AA506" i="12"/>
  <c r="AA507" i="12"/>
  <c r="AA508" i="12"/>
  <c r="AA509" i="12"/>
  <c r="AA510" i="12"/>
  <c r="AA511" i="12"/>
  <c r="AA512" i="12"/>
  <c r="AA513" i="12"/>
  <c r="AA514" i="12"/>
  <c r="AA515" i="12"/>
  <c r="AA516" i="12"/>
  <c r="AA517" i="12"/>
  <c r="AA518" i="12"/>
  <c r="AA519" i="12"/>
  <c r="AA520" i="12"/>
  <c r="AA521" i="12"/>
  <c r="AA522" i="12"/>
  <c r="AA523" i="12"/>
  <c r="AA524" i="12"/>
  <c r="AA525" i="12"/>
  <c r="AA526" i="12"/>
  <c r="AA527" i="12"/>
  <c r="AA528" i="12"/>
  <c r="AA529" i="12"/>
  <c r="AA530" i="12"/>
  <c r="AA531" i="12"/>
  <c r="AA532" i="12"/>
  <c r="AA533" i="12"/>
  <c r="AA534" i="12"/>
  <c r="AA535" i="12"/>
  <c r="AA536" i="12"/>
  <c r="AA537" i="12"/>
  <c r="AA538" i="12"/>
  <c r="AA539" i="12"/>
  <c r="AA540" i="12"/>
  <c r="AA541" i="12"/>
  <c r="AA542" i="12"/>
  <c r="AA543" i="12"/>
  <c r="AA544" i="12"/>
  <c r="Z464" i="12"/>
  <c r="Z465" i="12"/>
  <c r="Z466" i="12"/>
  <c r="Z467" i="12"/>
  <c r="Z468" i="12"/>
  <c r="Z469" i="12"/>
  <c r="Z470" i="12"/>
  <c r="Z471" i="12"/>
  <c r="Z472" i="12"/>
  <c r="Z473" i="12"/>
  <c r="Z474" i="12"/>
  <c r="Z475" i="12"/>
  <c r="Z476" i="12"/>
  <c r="Z477" i="12"/>
  <c r="Z489" i="12"/>
  <c r="Z490" i="12"/>
  <c r="Z491" i="12"/>
  <c r="Z492" i="12"/>
  <c r="Z493" i="12"/>
  <c r="Z494" i="12"/>
  <c r="Z495" i="12"/>
  <c r="Z496" i="12"/>
  <c r="Z497" i="12"/>
  <c r="Z498" i="12"/>
  <c r="Z499" i="12"/>
  <c r="Z500" i="12"/>
  <c r="Z501" i="12"/>
  <c r="Z502" i="12"/>
  <c r="Z503" i="12"/>
  <c r="Z504" i="12"/>
  <c r="Z505" i="12"/>
  <c r="Z506" i="12"/>
  <c r="Z507" i="12"/>
  <c r="Z508" i="12"/>
  <c r="Z509" i="12"/>
  <c r="Z510" i="12"/>
  <c r="Z511" i="12"/>
  <c r="Z512" i="12"/>
  <c r="Z513" i="12"/>
  <c r="Z514" i="12"/>
  <c r="Z515" i="12"/>
  <c r="Z516" i="12"/>
  <c r="Z517" i="12"/>
  <c r="Z518" i="12"/>
  <c r="Z519" i="12"/>
  <c r="Z520" i="12"/>
  <c r="Z521" i="12"/>
  <c r="Z522" i="12"/>
  <c r="Z523" i="12"/>
  <c r="Z524" i="12"/>
  <c r="Z525" i="12"/>
  <c r="Z526" i="12"/>
  <c r="Z527" i="12"/>
  <c r="Z528" i="12"/>
  <c r="Z529" i="12"/>
  <c r="Z530" i="12"/>
  <c r="Z531" i="12"/>
  <c r="Z532" i="12"/>
  <c r="Z533" i="12"/>
  <c r="Z534" i="12"/>
  <c r="Z535" i="12"/>
  <c r="Z536" i="12"/>
  <c r="Z537" i="12"/>
  <c r="Z538" i="12"/>
  <c r="Z539" i="12"/>
  <c r="Z540" i="12"/>
  <c r="Z541" i="12"/>
  <c r="Z542" i="12"/>
  <c r="Z543" i="12"/>
  <c r="Z544" i="12"/>
  <c r="X464" i="12"/>
  <c r="X465" i="12"/>
  <c r="X466" i="12"/>
  <c r="X467" i="12"/>
  <c r="X468" i="12"/>
  <c r="X469" i="12"/>
  <c r="X470" i="12"/>
  <c r="X471" i="12"/>
  <c r="X472" i="12"/>
  <c r="X473" i="12"/>
  <c r="X474" i="12"/>
  <c r="X475" i="12"/>
  <c r="X476" i="12"/>
  <c r="X477" i="12"/>
  <c r="X489" i="12"/>
  <c r="X490" i="12"/>
  <c r="X491" i="12"/>
  <c r="X492" i="12"/>
  <c r="X493" i="12"/>
  <c r="X494" i="12"/>
  <c r="X495" i="12"/>
  <c r="X496" i="12"/>
  <c r="X497" i="12"/>
  <c r="X498" i="12"/>
  <c r="X499" i="12"/>
  <c r="X500" i="12"/>
  <c r="X501" i="12"/>
  <c r="X502" i="12"/>
  <c r="X503" i="12"/>
  <c r="X504" i="12"/>
  <c r="X505" i="12"/>
  <c r="X506" i="12"/>
  <c r="X507" i="12"/>
  <c r="X508" i="12"/>
  <c r="X509" i="12"/>
  <c r="X510" i="12"/>
  <c r="X511" i="12"/>
  <c r="X512" i="12"/>
  <c r="X513" i="12"/>
  <c r="X514" i="12"/>
  <c r="X515" i="12"/>
  <c r="X516" i="12"/>
  <c r="X517" i="12"/>
  <c r="X518" i="12"/>
  <c r="X519" i="12"/>
  <c r="X520" i="12"/>
  <c r="X521" i="12"/>
  <c r="X522" i="12"/>
  <c r="X523" i="12"/>
  <c r="X524" i="12"/>
  <c r="X525" i="12"/>
  <c r="X526" i="12"/>
  <c r="X527" i="12"/>
  <c r="X528" i="12"/>
  <c r="X529" i="12"/>
  <c r="X530" i="12"/>
  <c r="X531" i="12"/>
  <c r="X532" i="12"/>
  <c r="X533" i="12"/>
  <c r="X534" i="12"/>
  <c r="X535" i="12"/>
  <c r="X536" i="12"/>
  <c r="X537" i="12"/>
  <c r="X538" i="12"/>
  <c r="X539" i="12"/>
  <c r="X540" i="12"/>
  <c r="X541" i="12"/>
  <c r="X542" i="12"/>
  <c r="X543" i="12"/>
  <c r="X544" i="12"/>
  <c r="V464" i="12"/>
  <c r="V465" i="12"/>
  <c r="V466" i="12"/>
  <c r="V468" i="12"/>
  <c r="V469" i="12"/>
  <c r="V470" i="12"/>
  <c r="V471" i="12"/>
  <c r="V472" i="12"/>
  <c r="V473" i="12"/>
  <c r="V476" i="12"/>
  <c r="V477" i="12"/>
  <c r="V489" i="12"/>
  <c r="V490" i="12"/>
  <c r="V491" i="12"/>
  <c r="V492" i="12"/>
  <c r="V493" i="12"/>
  <c r="V494" i="12"/>
  <c r="V495" i="12"/>
  <c r="V496" i="12"/>
  <c r="V497" i="12"/>
  <c r="V498" i="12"/>
  <c r="V499" i="12"/>
  <c r="V500" i="12"/>
  <c r="V501" i="12"/>
  <c r="V502" i="12"/>
  <c r="V503" i="12"/>
  <c r="V504" i="12"/>
  <c r="V505" i="12"/>
  <c r="V506" i="12"/>
  <c r="V507" i="12"/>
  <c r="V508" i="12"/>
  <c r="V509" i="12"/>
  <c r="V510" i="12"/>
  <c r="V511" i="12"/>
  <c r="V512" i="12"/>
  <c r="V513" i="12"/>
  <c r="V514" i="12"/>
  <c r="V515" i="12"/>
  <c r="V516" i="12"/>
  <c r="V517" i="12"/>
  <c r="V518" i="12"/>
  <c r="V519" i="12"/>
  <c r="V520" i="12"/>
  <c r="V521" i="12"/>
  <c r="V522" i="12"/>
  <c r="V523" i="12"/>
  <c r="V524" i="12"/>
  <c r="V525" i="12"/>
  <c r="V526" i="12"/>
  <c r="V528" i="12"/>
  <c r="V529" i="12"/>
  <c r="V530" i="12"/>
  <c r="V531" i="12"/>
  <c r="V532" i="12"/>
  <c r="V533" i="12"/>
  <c r="V534" i="12"/>
  <c r="V535" i="12"/>
  <c r="V536" i="12"/>
  <c r="V537" i="12"/>
  <c r="V540" i="12"/>
  <c r="V541" i="12"/>
  <c r="V542" i="12"/>
  <c r="V543" i="12"/>
  <c r="V544" i="12"/>
  <c r="U464" i="12"/>
  <c r="U465" i="12"/>
  <c r="U466" i="12"/>
  <c r="U468" i="12"/>
  <c r="U469" i="12"/>
  <c r="U470" i="12"/>
  <c r="U471" i="12"/>
  <c r="U472" i="12"/>
  <c r="U473" i="12"/>
  <c r="U476" i="12"/>
  <c r="U477" i="12"/>
  <c r="U489" i="12"/>
  <c r="U490" i="12"/>
  <c r="U491" i="12"/>
  <c r="U492" i="12"/>
  <c r="U493" i="12"/>
  <c r="U494" i="12"/>
  <c r="U495" i="12"/>
  <c r="U496" i="12"/>
  <c r="U497" i="12"/>
  <c r="U498" i="12"/>
  <c r="U499" i="12"/>
  <c r="U500" i="12"/>
  <c r="U501" i="12"/>
  <c r="U502" i="12"/>
  <c r="U503" i="12"/>
  <c r="U504" i="12"/>
  <c r="U505" i="12"/>
  <c r="U506" i="12"/>
  <c r="U507" i="12"/>
  <c r="U508" i="12"/>
  <c r="U509" i="12"/>
  <c r="U510" i="12"/>
  <c r="U511" i="12"/>
  <c r="U512" i="12"/>
  <c r="U513" i="12"/>
  <c r="U514" i="12"/>
  <c r="U515" i="12"/>
  <c r="U516" i="12"/>
  <c r="U517" i="12"/>
  <c r="U518" i="12"/>
  <c r="U519" i="12"/>
  <c r="U520" i="12"/>
  <c r="U521" i="12"/>
  <c r="U522" i="12"/>
  <c r="U523" i="12"/>
  <c r="U524" i="12"/>
  <c r="U525" i="12"/>
  <c r="U526" i="12"/>
  <c r="U528" i="12"/>
  <c r="U529" i="12"/>
  <c r="U530" i="12"/>
  <c r="U531" i="12"/>
  <c r="U532" i="12"/>
  <c r="U533" i="12"/>
  <c r="U534" i="12"/>
  <c r="U535" i="12"/>
  <c r="U536" i="12"/>
  <c r="U537" i="12"/>
  <c r="U540" i="12"/>
  <c r="U541" i="12"/>
  <c r="U542" i="12"/>
  <c r="U543" i="12"/>
  <c r="U544" i="12"/>
  <c r="S464" i="12"/>
  <c r="S465" i="12"/>
  <c r="S466" i="12"/>
  <c r="S467" i="12"/>
  <c r="S468" i="12"/>
  <c r="S469" i="12"/>
  <c r="S470" i="12"/>
  <c r="S471" i="12"/>
  <c r="S472" i="12"/>
  <c r="S473" i="12"/>
  <c r="S474" i="12"/>
  <c r="S475" i="12"/>
  <c r="S476" i="12"/>
  <c r="S477" i="12"/>
  <c r="S489" i="12"/>
  <c r="S490" i="12"/>
  <c r="S491" i="12"/>
  <c r="S492" i="12"/>
  <c r="S493" i="12"/>
  <c r="S494" i="12"/>
  <c r="S495" i="12"/>
  <c r="S496" i="12"/>
  <c r="S497" i="12"/>
  <c r="S498" i="12"/>
  <c r="S499" i="12"/>
  <c r="S500" i="12"/>
  <c r="S501" i="12"/>
  <c r="S502" i="12"/>
  <c r="S503" i="12"/>
  <c r="S504" i="12"/>
  <c r="S505" i="12"/>
  <c r="S506" i="12"/>
  <c r="S507" i="12"/>
  <c r="S508" i="12"/>
  <c r="S509" i="12"/>
  <c r="S510" i="12"/>
  <c r="S511" i="12"/>
  <c r="S512" i="12"/>
  <c r="S513" i="12"/>
  <c r="S514" i="12"/>
  <c r="S515" i="12"/>
  <c r="S516" i="12"/>
  <c r="S517" i="12"/>
  <c r="S518" i="12"/>
  <c r="S519" i="12"/>
  <c r="S520" i="12"/>
  <c r="S521" i="12"/>
  <c r="S522" i="12"/>
  <c r="S523" i="12"/>
  <c r="S524" i="12"/>
  <c r="S525" i="12"/>
  <c r="S526" i="12"/>
  <c r="S527" i="12"/>
  <c r="S528" i="12"/>
  <c r="S529" i="12"/>
  <c r="S530" i="12"/>
  <c r="S531" i="12"/>
  <c r="S532" i="12"/>
  <c r="S533" i="12"/>
  <c r="S534" i="12"/>
  <c r="S535" i="12"/>
  <c r="S536" i="12"/>
  <c r="S537" i="12"/>
  <c r="S538" i="12"/>
  <c r="S539" i="12"/>
  <c r="S540" i="12"/>
  <c r="S541" i="12"/>
  <c r="S542" i="12"/>
  <c r="S543" i="12"/>
  <c r="S544" i="12"/>
  <c r="Q464" i="12"/>
  <c r="Q465" i="12"/>
  <c r="Q466" i="12"/>
  <c r="Q467" i="12"/>
  <c r="Q468" i="12"/>
  <c r="Q469" i="12"/>
  <c r="Q470" i="12"/>
  <c r="Q471" i="12"/>
  <c r="Q472" i="12"/>
  <c r="Q473" i="12"/>
  <c r="Q474" i="12"/>
  <c r="Q475" i="12"/>
  <c r="Q476" i="12"/>
  <c r="Q477" i="12"/>
  <c r="Q489" i="12"/>
  <c r="Q490" i="12"/>
  <c r="Q491" i="12"/>
  <c r="Q492" i="12"/>
  <c r="Q493" i="12"/>
  <c r="Q494" i="12"/>
  <c r="Q495" i="12"/>
  <c r="Q496" i="12"/>
  <c r="Q497" i="12"/>
  <c r="Q498" i="12"/>
  <c r="Q499" i="12"/>
  <c r="Q500" i="12"/>
  <c r="Q501" i="12"/>
  <c r="Q502" i="12"/>
  <c r="Q503" i="12"/>
  <c r="Q504" i="12"/>
  <c r="Q505" i="12"/>
  <c r="Q506" i="12"/>
  <c r="Q507" i="12"/>
  <c r="Q508" i="12"/>
  <c r="Q509" i="12"/>
  <c r="Q510" i="12"/>
  <c r="Q511" i="12"/>
  <c r="Q512" i="12"/>
  <c r="Q513" i="12"/>
  <c r="Q514" i="12"/>
  <c r="Q515" i="12"/>
  <c r="Q516" i="12"/>
  <c r="Q517" i="12"/>
  <c r="Q518" i="12"/>
  <c r="Q519" i="12"/>
  <c r="Q520" i="12"/>
  <c r="Q521" i="12"/>
  <c r="Q522" i="12"/>
  <c r="Q523" i="12"/>
  <c r="Q524" i="12"/>
  <c r="Q525" i="12"/>
  <c r="Q526" i="12"/>
  <c r="Q527" i="12"/>
  <c r="Q528" i="12"/>
  <c r="Q529" i="12"/>
  <c r="Q530" i="12"/>
  <c r="Q531" i="12"/>
  <c r="Q532" i="12"/>
  <c r="Q533" i="12"/>
  <c r="Q534" i="12"/>
  <c r="Q535" i="12"/>
  <c r="Q536" i="12"/>
  <c r="Q537" i="12"/>
  <c r="Q538" i="12"/>
  <c r="Q539" i="12"/>
  <c r="Q540" i="12"/>
  <c r="Q541" i="12"/>
  <c r="Q542" i="12"/>
  <c r="Q543" i="12"/>
  <c r="Q544" i="12"/>
  <c r="Q463" i="12"/>
  <c r="AH450" i="12"/>
  <c r="AI463" i="12"/>
  <c r="AH463" i="12"/>
  <c r="AJ463" i="12"/>
  <c r="AD463" i="12"/>
  <c r="AC463" i="12"/>
  <c r="AB463" i="12"/>
  <c r="S463" i="12"/>
  <c r="U463" i="12"/>
  <c r="V463" i="12"/>
  <c r="X463" i="12"/>
  <c r="Z463" i="12"/>
  <c r="AA463" i="12"/>
  <c r="AA452" i="12"/>
  <c r="G476" i="12"/>
  <c r="H476" i="12"/>
  <c r="E712" i="12"/>
  <c r="E713" i="12"/>
  <c r="E714" i="12"/>
  <c r="E715" i="12"/>
  <c r="E716" i="12"/>
  <c r="E717" i="12"/>
  <c r="E718" i="12"/>
  <c r="E719" i="12"/>
  <c r="E720" i="12"/>
  <c r="E721" i="12"/>
  <c r="E698" i="12"/>
  <c r="E699" i="12"/>
  <c r="E700" i="12"/>
  <c r="E701" i="12"/>
  <c r="E702" i="12"/>
  <c r="E703" i="12"/>
  <c r="E704" i="12"/>
  <c r="E705" i="12"/>
  <c r="E706" i="12"/>
  <c r="E707" i="12"/>
  <c r="E708" i="12"/>
  <c r="E709" i="12"/>
  <c r="G697" i="12"/>
  <c r="H697" i="12"/>
  <c r="I697" i="12"/>
  <c r="J697" i="12"/>
  <c r="E685" i="12"/>
  <c r="E686" i="12"/>
  <c r="E687" i="12"/>
  <c r="E688" i="12"/>
  <c r="E689" i="12"/>
  <c r="E690" i="12"/>
  <c r="E691" i="12"/>
  <c r="E692" i="12"/>
  <c r="E693" i="12"/>
  <c r="E694" i="12"/>
  <c r="E695" i="12"/>
  <c r="E696" i="12"/>
  <c r="E672" i="12"/>
  <c r="E673" i="12"/>
  <c r="E674" i="12"/>
  <c r="E675" i="12"/>
  <c r="E676" i="12"/>
  <c r="E677" i="12"/>
  <c r="E678" i="12"/>
  <c r="E679" i="12"/>
  <c r="E680" i="12"/>
  <c r="E681" i="12"/>
  <c r="E682" i="12"/>
  <c r="E683" i="12"/>
  <c r="E684" i="12"/>
  <c r="E658" i="12"/>
  <c r="E659" i="12"/>
  <c r="E660" i="12"/>
  <c r="E661" i="12"/>
  <c r="E662" i="12"/>
  <c r="E663" i="12"/>
  <c r="E664" i="12"/>
  <c r="E665" i="12"/>
  <c r="E666" i="12"/>
  <c r="E667" i="12"/>
  <c r="E668" i="12"/>
  <c r="E669" i="12"/>
  <c r="E670" i="12"/>
  <c r="E645" i="12"/>
  <c r="E646" i="12"/>
  <c r="E647" i="12"/>
  <c r="E648" i="12"/>
  <c r="E649" i="12"/>
  <c r="E650" i="12"/>
  <c r="E651" i="12"/>
  <c r="E652" i="12"/>
  <c r="E653" i="12"/>
  <c r="E654" i="12"/>
  <c r="E655" i="12"/>
  <c r="E656" i="12"/>
  <c r="E657" i="12"/>
  <c r="E632" i="12"/>
  <c r="E633" i="12"/>
  <c r="E634" i="12"/>
  <c r="E635" i="12"/>
  <c r="E636" i="12"/>
  <c r="E637" i="12"/>
  <c r="E638" i="12"/>
  <c r="E639" i="12"/>
  <c r="E640" i="12"/>
  <c r="E641" i="12"/>
  <c r="E642" i="12"/>
  <c r="E643" i="12"/>
  <c r="E644" i="12"/>
  <c r="E619" i="12"/>
  <c r="E620" i="12"/>
  <c r="E621" i="12"/>
  <c r="E622" i="12"/>
  <c r="E623" i="12"/>
  <c r="E624" i="12"/>
  <c r="E625" i="12"/>
  <c r="E626" i="12"/>
  <c r="E627" i="12"/>
  <c r="E628" i="12"/>
  <c r="E629" i="12"/>
  <c r="E630" i="12"/>
  <c r="E631" i="12"/>
  <c r="G619" i="12"/>
  <c r="H619" i="12"/>
  <c r="I619" i="12"/>
  <c r="J619" i="12"/>
  <c r="E606" i="12"/>
  <c r="E607" i="12"/>
  <c r="E608" i="12"/>
  <c r="E609" i="12"/>
  <c r="E610" i="12"/>
  <c r="E611" i="12"/>
  <c r="E612" i="12"/>
  <c r="E613" i="12"/>
  <c r="E614" i="12"/>
  <c r="E615" i="12"/>
  <c r="E616" i="12"/>
  <c r="E617" i="12"/>
  <c r="E618" i="12"/>
  <c r="E593" i="12"/>
  <c r="E594" i="12"/>
  <c r="E595" i="12"/>
  <c r="E596" i="12"/>
  <c r="E597" i="12"/>
  <c r="E598" i="12"/>
  <c r="E599" i="12"/>
  <c r="E600" i="12"/>
  <c r="E601" i="12"/>
  <c r="E602" i="12"/>
  <c r="E603" i="12"/>
  <c r="E604" i="12"/>
  <c r="E605" i="12"/>
  <c r="E580" i="12"/>
  <c r="E581" i="12"/>
  <c r="E582" i="12"/>
  <c r="E583" i="12"/>
  <c r="E584" i="12"/>
  <c r="E585" i="12"/>
  <c r="E586" i="12"/>
  <c r="E587" i="12"/>
  <c r="E588" i="12"/>
  <c r="E589" i="12"/>
  <c r="E590" i="12"/>
  <c r="E591" i="12"/>
  <c r="E592" i="12"/>
  <c r="E567" i="12"/>
  <c r="E568" i="12"/>
  <c r="E569" i="12"/>
  <c r="E570" i="12"/>
  <c r="E571" i="12"/>
  <c r="E572" i="12"/>
  <c r="E573" i="12"/>
  <c r="E574" i="12"/>
  <c r="E575" i="12"/>
  <c r="E576" i="12"/>
  <c r="E577" i="12"/>
  <c r="E578" i="12"/>
  <c r="E554" i="12"/>
  <c r="E555" i="12"/>
  <c r="E556" i="12"/>
  <c r="E557" i="12"/>
  <c r="E558" i="12"/>
  <c r="E559" i="12"/>
  <c r="E560" i="12"/>
  <c r="E561" i="12"/>
  <c r="E562" i="12"/>
  <c r="E563" i="12"/>
  <c r="E564" i="12"/>
  <c r="E565" i="12"/>
  <c r="E566" i="12"/>
  <c r="E541" i="12"/>
  <c r="E542" i="12"/>
  <c r="E543" i="12"/>
  <c r="E544" i="12"/>
  <c r="E545" i="12"/>
  <c r="E546" i="12"/>
  <c r="E547" i="12"/>
  <c r="E548" i="12"/>
  <c r="E549" i="12"/>
  <c r="E550" i="12"/>
  <c r="E551" i="12"/>
  <c r="E552" i="12"/>
  <c r="E553" i="12"/>
  <c r="E528" i="12"/>
  <c r="E529" i="12"/>
  <c r="E530" i="12"/>
  <c r="E531" i="12"/>
  <c r="E532" i="12"/>
  <c r="E533" i="12"/>
  <c r="E534" i="12"/>
  <c r="E535" i="12"/>
  <c r="E536" i="12"/>
  <c r="E537" i="12"/>
  <c r="E538" i="12"/>
  <c r="E539" i="12"/>
  <c r="E540" i="12"/>
  <c r="E515" i="12"/>
  <c r="E516" i="12"/>
  <c r="E517" i="12"/>
  <c r="E518" i="12"/>
  <c r="E519" i="12"/>
  <c r="E520" i="12"/>
  <c r="E521" i="12"/>
  <c r="E522" i="12"/>
  <c r="E523" i="12"/>
  <c r="E524" i="12"/>
  <c r="E525" i="12"/>
  <c r="E526" i="12"/>
  <c r="E527" i="12"/>
  <c r="E502" i="12"/>
  <c r="E503" i="12"/>
  <c r="E504" i="12"/>
  <c r="E505" i="12"/>
  <c r="E506" i="12"/>
  <c r="E507" i="12"/>
  <c r="E508" i="12"/>
  <c r="E509" i="12"/>
  <c r="E510" i="12"/>
  <c r="E511" i="12"/>
  <c r="E512" i="12"/>
  <c r="E513" i="12"/>
  <c r="E514" i="12"/>
  <c r="E489" i="12"/>
  <c r="E490" i="12"/>
  <c r="E491" i="12"/>
  <c r="E492" i="12"/>
  <c r="E493" i="12"/>
  <c r="E494" i="12"/>
  <c r="E495" i="12"/>
  <c r="E496" i="12"/>
  <c r="E497" i="12"/>
  <c r="E498" i="12"/>
  <c r="E499" i="12"/>
  <c r="E500" i="12"/>
  <c r="E501" i="12"/>
  <c r="E476" i="12"/>
  <c r="E477" i="12"/>
  <c r="E478" i="12"/>
  <c r="E479" i="12"/>
  <c r="E480" i="12"/>
  <c r="E481" i="12"/>
  <c r="E482" i="12"/>
  <c r="E483" i="12"/>
  <c r="E484" i="12"/>
  <c r="E485" i="12"/>
  <c r="E486" i="12"/>
  <c r="E487" i="12"/>
  <c r="E488" i="12"/>
  <c r="I476" i="12"/>
  <c r="J476" i="12"/>
  <c r="E463" i="12"/>
  <c r="E464" i="12"/>
  <c r="E465" i="12"/>
  <c r="E466" i="12"/>
  <c r="E467" i="12"/>
  <c r="E468" i="12"/>
  <c r="E469" i="12"/>
  <c r="E470" i="12"/>
  <c r="E471" i="12"/>
  <c r="E472" i="12"/>
  <c r="E473" i="12"/>
  <c r="E474" i="12"/>
  <c r="E475" i="12"/>
  <c r="G658" i="12"/>
  <c r="H658" i="12"/>
  <c r="G659" i="12"/>
  <c r="H659" i="12"/>
  <c r="G660" i="12"/>
  <c r="H660" i="12"/>
  <c r="G661" i="12"/>
  <c r="H661" i="12"/>
  <c r="G662" i="12"/>
  <c r="H662" i="12"/>
  <c r="G663" i="12"/>
  <c r="H663" i="12"/>
  <c r="G664" i="12"/>
  <c r="H664" i="12"/>
  <c r="G665" i="12"/>
  <c r="H665" i="12"/>
  <c r="G666" i="12"/>
  <c r="H666" i="12"/>
  <c r="G667" i="12"/>
  <c r="H667" i="12"/>
  <c r="G668" i="12"/>
  <c r="H668" i="12"/>
  <c r="G669" i="12"/>
  <c r="H669" i="12"/>
  <c r="G670" i="12"/>
  <c r="H670" i="12"/>
  <c r="G721" i="12"/>
  <c r="H721" i="12"/>
  <c r="G720" i="12"/>
  <c r="H720" i="12"/>
  <c r="G719" i="12"/>
  <c r="H719" i="12"/>
  <c r="G718" i="12"/>
  <c r="H718" i="12"/>
  <c r="G717" i="12"/>
  <c r="H717" i="12"/>
  <c r="G716" i="12"/>
  <c r="H716" i="12"/>
  <c r="G715" i="12"/>
  <c r="H715" i="12"/>
  <c r="G714" i="12"/>
  <c r="H714" i="12"/>
  <c r="G713" i="12"/>
  <c r="H713" i="12"/>
  <c r="G712" i="12"/>
  <c r="H712" i="12"/>
  <c r="G711" i="12"/>
  <c r="H711" i="12"/>
  <c r="G710" i="12"/>
  <c r="H710" i="12"/>
  <c r="G709" i="12"/>
  <c r="H709" i="12"/>
  <c r="G708" i="12"/>
  <c r="H708" i="12"/>
  <c r="G707" i="12"/>
  <c r="H707" i="12"/>
  <c r="G706" i="12"/>
  <c r="H706" i="12"/>
  <c r="G705" i="12"/>
  <c r="H705" i="12"/>
  <c r="G704" i="12"/>
  <c r="H704" i="12"/>
  <c r="G703" i="12"/>
  <c r="H703" i="12"/>
  <c r="G702" i="12"/>
  <c r="H702" i="12"/>
  <c r="G701" i="12"/>
  <c r="H701" i="12"/>
  <c r="G700" i="12"/>
  <c r="H700" i="12"/>
  <c r="G699" i="12"/>
  <c r="H699" i="12"/>
  <c r="G698" i="12"/>
  <c r="H698" i="12"/>
  <c r="G696" i="12"/>
  <c r="H696" i="12"/>
  <c r="G695" i="12"/>
  <c r="H695" i="12"/>
  <c r="G694" i="12"/>
  <c r="H694" i="12"/>
  <c r="G693" i="12"/>
  <c r="H693" i="12"/>
  <c r="G692" i="12"/>
  <c r="H692" i="12"/>
  <c r="G691" i="12"/>
  <c r="H691" i="12"/>
  <c r="G690" i="12"/>
  <c r="G689" i="12"/>
  <c r="H689" i="12"/>
  <c r="G688" i="12"/>
  <c r="H688" i="12"/>
  <c r="G687" i="12"/>
  <c r="H687" i="12"/>
  <c r="G686" i="12"/>
  <c r="H686" i="12"/>
  <c r="G685" i="12"/>
  <c r="H685" i="12"/>
  <c r="G684" i="12"/>
  <c r="H684" i="12"/>
  <c r="G683" i="12"/>
  <c r="H683" i="12"/>
  <c r="G682" i="12"/>
  <c r="H682" i="12"/>
  <c r="G681" i="12"/>
  <c r="H681" i="12"/>
  <c r="G680" i="12"/>
  <c r="H680" i="12"/>
  <c r="G679" i="12"/>
  <c r="H679" i="12"/>
  <c r="G678" i="12"/>
  <c r="H678" i="12"/>
  <c r="G677" i="12"/>
  <c r="H677" i="12"/>
  <c r="G676" i="12"/>
  <c r="H676" i="12"/>
  <c r="G675" i="12"/>
  <c r="H675" i="12"/>
  <c r="G674" i="12"/>
  <c r="H674" i="12"/>
  <c r="G673" i="12"/>
  <c r="H673" i="12"/>
  <c r="G672" i="12"/>
  <c r="H672" i="12"/>
  <c r="G657" i="12"/>
  <c r="H657" i="12"/>
  <c r="G656" i="12"/>
  <c r="G655" i="12"/>
  <c r="H655" i="12"/>
  <c r="G654" i="12"/>
  <c r="H654" i="12"/>
  <c r="G653" i="12"/>
  <c r="H653" i="12"/>
  <c r="G652" i="12"/>
  <c r="H652" i="12"/>
  <c r="G651" i="12"/>
  <c r="H651" i="12"/>
  <c r="G650" i="12"/>
  <c r="H650" i="12"/>
  <c r="G649" i="12"/>
  <c r="H649" i="12"/>
  <c r="G648" i="12"/>
  <c r="H648" i="12"/>
  <c r="G647" i="12"/>
  <c r="H647" i="12"/>
  <c r="G646" i="12"/>
  <c r="H646" i="12"/>
  <c r="G645" i="12"/>
  <c r="H645" i="12"/>
  <c r="G644" i="12"/>
  <c r="H644" i="12"/>
  <c r="G643" i="12"/>
  <c r="H643" i="12"/>
  <c r="G642" i="12"/>
  <c r="H642" i="12"/>
  <c r="G641" i="12"/>
  <c r="H641" i="12"/>
  <c r="G640" i="12"/>
  <c r="H640" i="12"/>
  <c r="G639" i="12"/>
  <c r="H639" i="12"/>
  <c r="G638" i="12"/>
  <c r="H638" i="12"/>
  <c r="G637" i="12"/>
  <c r="H637" i="12"/>
  <c r="G636" i="12"/>
  <c r="H636" i="12"/>
  <c r="G635" i="12"/>
  <c r="H635" i="12"/>
  <c r="G634" i="12"/>
  <c r="H634" i="12"/>
  <c r="G633" i="12"/>
  <c r="H633" i="12"/>
  <c r="G632" i="12"/>
  <c r="H632" i="12"/>
  <c r="G631" i="12"/>
  <c r="H631" i="12"/>
  <c r="G630" i="12"/>
  <c r="H630" i="12"/>
  <c r="G629" i="12"/>
  <c r="H629" i="12"/>
  <c r="G628" i="12"/>
  <c r="H628" i="12"/>
  <c r="G627" i="12"/>
  <c r="H627" i="12"/>
  <c r="G626" i="12"/>
  <c r="H626" i="12"/>
  <c r="G625" i="12"/>
  <c r="G624" i="12"/>
  <c r="H624" i="12"/>
  <c r="G623" i="12"/>
  <c r="H623" i="12"/>
  <c r="G622" i="12"/>
  <c r="H622" i="12"/>
  <c r="G621" i="12"/>
  <c r="H621" i="12"/>
  <c r="G620" i="12"/>
  <c r="H620" i="12"/>
  <c r="G618" i="12"/>
  <c r="H618" i="12"/>
  <c r="G617" i="12"/>
  <c r="H617" i="12"/>
  <c r="G616" i="12"/>
  <c r="H616" i="12"/>
  <c r="G615" i="12"/>
  <c r="H615" i="12"/>
  <c r="G614" i="12"/>
  <c r="H614" i="12"/>
  <c r="G613" i="12"/>
  <c r="H613" i="12"/>
  <c r="G612" i="12"/>
  <c r="H612" i="12"/>
  <c r="G611" i="12"/>
  <c r="H611" i="12"/>
  <c r="G610" i="12"/>
  <c r="H610" i="12"/>
  <c r="G609" i="12"/>
  <c r="H609" i="12"/>
  <c r="G608" i="12"/>
  <c r="G607" i="12"/>
  <c r="G606" i="12"/>
  <c r="H606" i="12"/>
  <c r="G605" i="12"/>
  <c r="H605" i="12"/>
  <c r="G604" i="12"/>
  <c r="H604" i="12"/>
  <c r="G603" i="12"/>
  <c r="H603" i="12"/>
  <c r="G602" i="12"/>
  <c r="H602" i="12"/>
  <c r="G601" i="12"/>
  <c r="H601" i="12"/>
  <c r="G600" i="12"/>
  <c r="H600" i="12"/>
  <c r="G599" i="12"/>
  <c r="G598" i="12"/>
  <c r="H598" i="12"/>
  <c r="G597" i="12"/>
  <c r="H597" i="12"/>
  <c r="G596" i="12"/>
  <c r="H596" i="12"/>
  <c r="G595" i="12"/>
  <c r="H595" i="12"/>
  <c r="G594" i="12"/>
  <c r="H594" i="12"/>
  <c r="G593" i="12"/>
  <c r="H593" i="12"/>
  <c r="G592" i="12"/>
  <c r="H592" i="12"/>
  <c r="G591" i="12"/>
  <c r="H591" i="12"/>
  <c r="G590" i="12"/>
  <c r="H590" i="12"/>
  <c r="G589" i="12"/>
  <c r="H589" i="12"/>
  <c r="G588" i="12"/>
  <c r="H588" i="12"/>
  <c r="G587" i="12"/>
  <c r="H587" i="12"/>
  <c r="G586" i="12"/>
  <c r="G585" i="12"/>
  <c r="H585" i="12"/>
  <c r="G584" i="12"/>
  <c r="H584" i="12"/>
  <c r="G583" i="12"/>
  <c r="H583" i="12"/>
  <c r="G582" i="12"/>
  <c r="H582" i="12"/>
  <c r="G581" i="12"/>
  <c r="H581" i="12"/>
  <c r="G580" i="12"/>
  <c r="H580" i="12"/>
  <c r="G578" i="12"/>
  <c r="H578" i="12"/>
  <c r="G577" i="12"/>
  <c r="H577" i="12"/>
  <c r="G576" i="12"/>
  <c r="H576" i="12"/>
  <c r="G575" i="12"/>
  <c r="H575" i="12"/>
  <c r="G574" i="12"/>
  <c r="G573" i="12"/>
  <c r="H573" i="12"/>
  <c r="G572" i="12"/>
  <c r="H572" i="12"/>
  <c r="G571" i="12"/>
  <c r="H571" i="12"/>
  <c r="G570" i="12"/>
  <c r="H570" i="12"/>
  <c r="G569" i="12"/>
  <c r="H569" i="12"/>
  <c r="G568" i="12"/>
  <c r="H568" i="12"/>
  <c r="G567" i="12"/>
  <c r="H567" i="12"/>
  <c r="G566" i="12"/>
  <c r="H566" i="12"/>
  <c r="G565" i="12"/>
  <c r="H565" i="12"/>
  <c r="G564" i="12"/>
  <c r="H564" i="12"/>
  <c r="G563" i="12"/>
  <c r="H563" i="12"/>
  <c r="G562" i="12"/>
  <c r="H562" i="12"/>
  <c r="G561" i="12"/>
  <c r="H561" i="12"/>
  <c r="G560" i="12"/>
  <c r="H560" i="12"/>
  <c r="G559" i="12"/>
  <c r="H559" i="12"/>
  <c r="G558" i="12"/>
  <c r="H558" i="12"/>
  <c r="G557" i="12"/>
  <c r="H557" i="12"/>
  <c r="G556" i="12"/>
  <c r="H556" i="12"/>
  <c r="G555" i="12"/>
  <c r="H555" i="12"/>
  <c r="G554" i="12"/>
  <c r="H554" i="12"/>
  <c r="G553" i="12"/>
  <c r="H553" i="12"/>
  <c r="G552" i="12"/>
  <c r="H552" i="12"/>
  <c r="G551" i="12"/>
  <c r="H551" i="12"/>
  <c r="G550" i="12"/>
  <c r="H550" i="12"/>
  <c r="G549" i="12"/>
  <c r="H549" i="12"/>
  <c r="G548" i="12"/>
  <c r="H548" i="12"/>
  <c r="G547" i="12"/>
  <c r="H547" i="12"/>
  <c r="G546" i="12"/>
  <c r="H546" i="12"/>
  <c r="G545" i="12"/>
  <c r="H545" i="12"/>
  <c r="G544" i="12"/>
  <c r="H544" i="12"/>
  <c r="G543" i="12"/>
  <c r="H543" i="12"/>
  <c r="G542" i="12"/>
  <c r="G541" i="12"/>
  <c r="H541" i="12"/>
  <c r="G540" i="12"/>
  <c r="H540" i="12"/>
  <c r="G539" i="12"/>
  <c r="H539" i="12"/>
  <c r="G538" i="12"/>
  <c r="H538" i="12"/>
  <c r="G537" i="12"/>
  <c r="H537" i="12"/>
  <c r="G536" i="12"/>
  <c r="H536" i="12"/>
  <c r="G535" i="12"/>
  <c r="H535" i="12"/>
  <c r="G534" i="12"/>
  <c r="H534" i="12"/>
  <c r="G533" i="12"/>
  <c r="H533" i="12"/>
  <c r="G532" i="12"/>
  <c r="H532" i="12"/>
  <c r="G531" i="12"/>
  <c r="H531" i="12"/>
  <c r="G530" i="12"/>
  <c r="H530" i="12"/>
  <c r="G529" i="12"/>
  <c r="H529" i="12"/>
  <c r="G528" i="12"/>
  <c r="H528" i="12"/>
  <c r="G527" i="12"/>
  <c r="H527" i="12"/>
  <c r="G526" i="12"/>
  <c r="H526" i="12"/>
  <c r="G525" i="12"/>
  <c r="H525" i="12"/>
  <c r="G524" i="12"/>
  <c r="H524" i="12"/>
  <c r="G523" i="12"/>
  <c r="H523" i="12"/>
  <c r="G522" i="12"/>
  <c r="H522" i="12"/>
  <c r="G521" i="12"/>
  <c r="H521" i="12"/>
  <c r="G520" i="12"/>
  <c r="H520" i="12"/>
  <c r="G519" i="12"/>
  <c r="H519" i="12"/>
  <c r="G518" i="12"/>
  <c r="H518" i="12"/>
  <c r="G517" i="12"/>
  <c r="H517" i="12"/>
  <c r="G516" i="12"/>
  <c r="H516" i="12"/>
  <c r="G515" i="12"/>
  <c r="G514" i="12"/>
  <c r="H514" i="12"/>
  <c r="G513" i="12"/>
  <c r="H513" i="12"/>
  <c r="G512" i="12"/>
  <c r="H512" i="12"/>
  <c r="G511" i="12"/>
  <c r="H511" i="12"/>
  <c r="G510" i="12"/>
  <c r="H510" i="12"/>
  <c r="G509" i="12"/>
  <c r="H509" i="12"/>
  <c r="G508" i="12"/>
  <c r="H508" i="12"/>
  <c r="G507" i="12"/>
  <c r="H507" i="12"/>
  <c r="G506" i="12"/>
  <c r="H506" i="12"/>
  <c r="G505" i="12"/>
  <c r="H505" i="12"/>
  <c r="G504" i="12"/>
  <c r="H504" i="12"/>
  <c r="G503" i="12"/>
  <c r="H503" i="12"/>
  <c r="G502" i="12"/>
  <c r="H502" i="12"/>
  <c r="G501" i="12"/>
  <c r="H501" i="12"/>
  <c r="G500" i="12"/>
  <c r="H500" i="12"/>
  <c r="G499" i="12"/>
  <c r="H499" i="12"/>
  <c r="G498" i="12"/>
  <c r="H498" i="12"/>
  <c r="G497" i="12"/>
  <c r="H497" i="12"/>
  <c r="G496" i="12"/>
  <c r="H496" i="12"/>
  <c r="G495" i="12"/>
  <c r="H495" i="12"/>
  <c r="G494" i="12"/>
  <c r="H494" i="12"/>
  <c r="G493" i="12"/>
  <c r="H493" i="12"/>
  <c r="G492" i="12"/>
  <c r="H492" i="12"/>
  <c r="G491" i="12"/>
  <c r="H491" i="12"/>
  <c r="G490" i="12"/>
  <c r="H490" i="12"/>
  <c r="G489" i="12"/>
  <c r="H489" i="12"/>
  <c r="G488" i="12"/>
  <c r="H488" i="12"/>
  <c r="G487" i="12"/>
  <c r="H487" i="12"/>
  <c r="G486" i="12"/>
  <c r="H486" i="12"/>
  <c r="G485" i="12"/>
  <c r="H485" i="12"/>
  <c r="G484" i="12"/>
  <c r="H484" i="12"/>
  <c r="G483" i="12"/>
  <c r="H483" i="12"/>
  <c r="G482" i="12"/>
  <c r="H482" i="12"/>
  <c r="G481" i="12"/>
  <c r="H481" i="12"/>
  <c r="G480" i="12"/>
  <c r="H480" i="12"/>
  <c r="G479" i="12"/>
  <c r="H479" i="12"/>
  <c r="G478" i="12"/>
  <c r="H478" i="12"/>
  <c r="G477" i="12"/>
  <c r="H477" i="12"/>
  <c r="G475" i="12"/>
  <c r="H475" i="12"/>
  <c r="G474" i="12"/>
  <c r="H474" i="12"/>
  <c r="G473" i="12"/>
  <c r="H473" i="12"/>
  <c r="G472" i="12"/>
  <c r="H472" i="12"/>
  <c r="G471" i="12"/>
  <c r="H471" i="12"/>
  <c r="G470" i="12"/>
  <c r="H470" i="12"/>
  <c r="G469" i="12"/>
  <c r="H469" i="12"/>
  <c r="G468" i="12"/>
  <c r="H468" i="12"/>
  <c r="G467" i="12"/>
  <c r="H467" i="12"/>
  <c r="G466" i="12"/>
  <c r="H466" i="12"/>
  <c r="G465" i="12"/>
  <c r="H465" i="12"/>
  <c r="G464" i="12"/>
  <c r="H464" i="12"/>
  <c r="I658" i="12"/>
  <c r="J658" i="12"/>
  <c r="I659" i="12"/>
  <c r="J659" i="12"/>
  <c r="I660" i="12"/>
  <c r="J660" i="12"/>
  <c r="I661" i="12"/>
  <c r="J661" i="12"/>
  <c r="I662" i="12"/>
  <c r="J662" i="12"/>
  <c r="I663" i="12"/>
  <c r="J663" i="12"/>
  <c r="I664" i="12"/>
  <c r="J664" i="12"/>
  <c r="I665" i="12"/>
  <c r="J665" i="12"/>
  <c r="I666" i="12"/>
  <c r="J666" i="12"/>
  <c r="I667" i="12"/>
  <c r="J667" i="12"/>
  <c r="I668" i="12"/>
  <c r="J668" i="12"/>
  <c r="I669" i="12"/>
  <c r="J669" i="12"/>
  <c r="I670" i="12"/>
  <c r="J670" i="12"/>
  <c r="I696" i="12"/>
  <c r="J696" i="12"/>
  <c r="H574" i="12"/>
  <c r="H586" i="12"/>
  <c r="H607" i="12"/>
  <c r="H608" i="12"/>
  <c r="G463" i="12"/>
  <c r="H463" i="12"/>
  <c r="H599" i="12"/>
  <c r="H690" i="12"/>
  <c r="E451" i="12"/>
  <c r="E452" i="12"/>
  <c r="E453" i="12"/>
  <c r="E454" i="12"/>
  <c r="E455" i="12"/>
  <c r="E456" i="12"/>
  <c r="E457" i="12"/>
  <c r="E458" i="12"/>
  <c r="E459" i="12"/>
  <c r="E460" i="12"/>
  <c r="E461" i="12"/>
  <c r="E462" i="12"/>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I47" i="13"/>
  <c r="I320" i="13"/>
  <c r="J320" i="13"/>
  <c r="I319" i="13"/>
  <c r="J319" i="13"/>
  <c r="I318" i="13"/>
  <c r="J318" i="13"/>
  <c r="I317" i="13"/>
  <c r="J317" i="13"/>
  <c r="I316" i="13"/>
  <c r="J316" i="13"/>
  <c r="I315" i="13"/>
  <c r="J315" i="13"/>
  <c r="I314" i="13"/>
  <c r="J314" i="13"/>
  <c r="I313" i="13"/>
  <c r="J313" i="13"/>
  <c r="I312" i="13"/>
  <c r="J312" i="13"/>
  <c r="I311" i="13"/>
  <c r="J311" i="13"/>
  <c r="I310" i="13"/>
  <c r="J310" i="13"/>
  <c r="I309" i="13"/>
  <c r="J309" i="13"/>
  <c r="I308" i="13"/>
  <c r="J308" i="13"/>
  <c r="I307" i="13"/>
  <c r="J307" i="13"/>
  <c r="I306" i="13"/>
  <c r="J306" i="13"/>
  <c r="I305" i="13"/>
  <c r="J305" i="13"/>
  <c r="I304" i="13"/>
  <c r="J304" i="13"/>
  <c r="I303" i="13"/>
  <c r="J303" i="13"/>
  <c r="I302" i="13"/>
  <c r="J302" i="13"/>
  <c r="I301" i="13"/>
  <c r="J301" i="13"/>
  <c r="I300" i="13"/>
  <c r="J300" i="13"/>
  <c r="I299" i="13"/>
  <c r="J299" i="13"/>
  <c r="I298" i="13"/>
  <c r="J298" i="13"/>
  <c r="I297" i="13"/>
  <c r="J297" i="13"/>
  <c r="I296" i="13"/>
  <c r="J296" i="13"/>
  <c r="I293" i="13"/>
  <c r="J293" i="13"/>
  <c r="I292" i="13"/>
  <c r="J292" i="13"/>
  <c r="I291" i="13"/>
  <c r="J291" i="13"/>
  <c r="I290" i="13"/>
  <c r="J290" i="13"/>
  <c r="I289" i="13"/>
  <c r="J289" i="13"/>
  <c r="I288" i="13"/>
  <c r="J288" i="13"/>
  <c r="I287" i="13"/>
  <c r="J287" i="13"/>
  <c r="I286" i="13"/>
  <c r="J286" i="13"/>
  <c r="I285" i="13"/>
  <c r="J285" i="13"/>
  <c r="I284" i="13"/>
  <c r="J284" i="13"/>
  <c r="I283" i="13"/>
  <c r="J283" i="13"/>
  <c r="I282" i="13"/>
  <c r="J282" i="13"/>
  <c r="I281" i="13"/>
  <c r="J281" i="13"/>
  <c r="I280" i="13"/>
  <c r="J280" i="13"/>
  <c r="I279" i="13"/>
  <c r="J279" i="13"/>
  <c r="I278" i="13"/>
  <c r="J278" i="13"/>
  <c r="I277" i="13"/>
  <c r="J277" i="13"/>
  <c r="I276" i="13"/>
  <c r="J276" i="13"/>
  <c r="I275" i="13"/>
  <c r="J275" i="13"/>
  <c r="I274" i="13"/>
  <c r="J274" i="13"/>
  <c r="I273" i="13"/>
  <c r="J273" i="13"/>
  <c r="I272" i="13"/>
  <c r="J272" i="13"/>
  <c r="I271" i="13"/>
  <c r="J271" i="13"/>
  <c r="I270" i="13"/>
  <c r="J270" i="13"/>
  <c r="I256" i="13"/>
  <c r="J256" i="13"/>
  <c r="I255" i="13"/>
  <c r="J255" i="13"/>
  <c r="I254" i="13"/>
  <c r="J254" i="13"/>
  <c r="I253" i="13"/>
  <c r="J253" i="13"/>
  <c r="I252" i="13"/>
  <c r="J252" i="13"/>
  <c r="I251" i="13"/>
  <c r="J251" i="13"/>
  <c r="I250" i="13"/>
  <c r="J250" i="13"/>
  <c r="I249" i="13"/>
  <c r="J249" i="13"/>
  <c r="I248" i="13"/>
  <c r="J248" i="13"/>
  <c r="I247" i="13"/>
  <c r="J247" i="13"/>
  <c r="I246" i="13"/>
  <c r="J246" i="13"/>
  <c r="I245" i="13"/>
  <c r="J245" i="13"/>
  <c r="I244" i="13"/>
  <c r="J244" i="13"/>
  <c r="I243" i="13"/>
  <c r="J243" i="13"/>
  <c r="I242" i="13"/>
  <c r="J242" i="13"/>
  <c r="I241" i="13"/>
  <c r="J241" i="13"/>
  <c r="I240" i="13"/>
  <c r="J240" i="13"/>
  <c r="I239" i="13"/>
  <c r="J239" i="13"/>
  <c r="I238" i="13"/>
  <c r="J238" i="13"/>
  <c r="I237" i="13"/>
  <c r="J237" i="13"/>
  <c r="I236" i="13"/>
  <c r="J236" i="13"/>
  <c r="I235" i="13"/>
  <c r="J235" i="13"/>
  <c r="I234" i="13"/>
  <c r="J234" i="13"/>
  <c r="I233" i="13"/>
  <c r="J233" i="13"/>
  <c r="I232" i="13"/>
  <c r="J232" i="13"/>
  <c r="I231" i="13"/>
  <c r="J231" i="13"/>
  <c r="I230" i="13"/>
  <c r="J230" i="13"/>
  <c r="I229" i="13"/>
  <c r="J229" i="13"/>
  <c r="I228" i="13"/>
  <c r="J228" i="13"/>
  <c r="I227" i="13"/>
  <c r="J227" i="13"/>
  <c r="I226" i="13"/>
  <c r="J226" i="13"/>
  <c r="I225" i="13"/>
  <c r="J225" i="13"/>
  <c r="I224" i="13"/>
  <c r="J224" i="13"/>
  <c r="I223" i="13"/>
  <c r="J223" i="13"/>
  <c r="I222" i="13"/>
  <c r="J222" i="13"/>
  <c r="I221" i="13"/>
  <c r="J221" i="13"/>
  <c r="I220" i="13"/>
  <c r="J220" i="13"/>
  <c r="I219" i="13"/>
  <c r="J219" i="13"/>
  <c r="I218" i="13"/>
  <c r="J218" i="13"/>
  <c r="I217" i="13"/>
  <c r="J217" i="13"/>
  <c r="I216" i="13"/>
  <c r="J216" i="13"/>
  <c r="I215" i="13"/>
  <c r="J215" i="13"/>
  <c r="I214" i="13"/>
  <c r="J214" i="13"/>
  <c r="I213" i="13"/>
  <c r="J213" i="13"/>
  <c r="I212" i="13"/>
  <c r="J212" i="13"/>
  <c r="I211" i="13"/>
  <c r="J211" i="13"/>
  <c r="I210" i="13"/>
  <c r="J210" i="13"/>
  <c r="I209" i="13"/>
  <c r="J209" i="13"/>
  <c r="I208" i="13"/>
  <c r="J208" i="13"/>
  <c r="I207" i="13"/>
  <c r="J207" i="13"/>
  <c r="I206" i="13"/>
  <c r="J206" i="13"/>
  <c r="I205" i="13"/>
  <c r="J205" i="13"/>
  <c r="I204" i="13"/>
  <c r="J204" i="13"/>
  <c r="I203" i="13"/>
  <c r="J203" i="13"/>
  <c r="I202" i="13"/>
  <c r="J202" i="13"/>
  <c r="I201" i="13"/>
  <c r="J201" i="13"/>
  <c r="I200" i="13"/>
  <c r="J200" i="13"/>
  <c r="I199" i="13"/>
  <c r="J199" i="13"/>
  <c r="I198" i="13"/>
  <c r="J198" i="13"/>
  <c r="I197" i="13"/>
  <c r="J197" i="13"/>
  <c r="I196" i="13"/>
  <c r="J196" i="13"/>
  <c r="I195" i="13"/>
  <c r="J195" i="13"/>
  <c r="I194" i="13"/>
  <c r="J194" i="13"/>
  <c r="I193" i="13"/>
  <c r="J193" i="13"/>
  <c r="I192" i="13"/>
  <c r="J192" i="13"/>
  <c r="I191" i="13"/>
  <c r="J191" i="13"/>
  <c r="I190" i="13"/>
  <c r="J190" i="13"/>
  <c r="I189" i="13"/>
  <c r="J189" i="13"/>
  <c r="I188" i="13"/>
  <c r="J188" i="13"/>
  <c r="I187" i="13"/>
  <c r="J187" i="13"/>
  <c r="I186" i="13"/>
  <c r="J186" i="13"/>
  <c r="I185" i="13"/>
  <c r="J185" i="13"/>
  <c r="I184" i="13"/>
  <c r="J184" i="13"/>
  <c r="I183" i="13"/>
  <c r="J183" i="13"/>
  <c r="I182" i="13"/>
  <c r="J182" i="13"/>
  <c r="I181" i="13"/>
  <c r="J181" i="13"/>
  <c r="I180" i="13"/>
  <c r="J180" i="13"/>
  <c r="I179" i="13"/>
  <c r="J179" i="13"/>
  <c r="J178" i="13"/>
  <c r="I177" i="13"/>
  <c r="J177" i="13" s="1"/>
  <c r="I176" i="13"/>
  <c r="J176" i="13"/>
  <c r="I175" i="13"/>
  <c r="J175" i="13"/>
  <c r="I174" i="13"/>
  <c r="J174" i="13"/>
  <c r="I173" i="13"/>
  <c r="J173" i="13"/>
  <c r="I172" i="13"/>
  <c r="J172" i="13"/>
  <c r="I171" i="13"/>
  <c r="J171" i="13"/>
  <c r="I170" i="13"/>
  <c r="J170" i="13"/>
  <c r="I169" i="13"/>
  <c r="J169" i="13"/>
  <c r="I168" i="13"/>
  <c r="J168" i="13"/>
  <c r="I167" i="13"/>
  <c r="J167" i="13"/>
  <c r="I166" i="13"/>
  <c r="J166" i="13"/>
  <c r="I165" i="13"/>
  <c r="J165" i="13"/>
  <c r="I164" i="13"/>
  <c r="J164" i="13"/>
  <c r="I163" i="13"/>
  <c r="J163" i="13"/>
  <c r="I162" i="13"/>
  <c r="J162" i="13"/>
  <c r="I161" i="13"/>
  <c r="J161" i="13"/>
  <c r="I160" i="13"/>
  <c r="J160" i="13"/>
  <c r="I159" i="13"/>
  <c r="J159" i="13"/>
  <c r="I158" i="13"/>
  <c r="J158" i="13"/>
  <c r="I157" i="13"/>
  <c r="J157" i="13"/>
  <c r="I156" i="13"/>
  <c r="J156" i="13"/>
  <c r="I155" i="13"/>
  <c r="J155" i="13"/>
  <c r="I154" i="13"/>
  <c r="J154" i="13"/>
  <c r="I153" i="13"/>
  <c r="J153" i="13"/>
  <c r="I152" i="13"/>
  <c r="J152" i="13"/>
  <c r="I151" i="13"/>
  <c r="J151" i="13"/>
  <c r="I150" i="13"/>
  <c r="J150" i="13"/>
  <c r="I149" i="13"/>
  <c r="J149" i="13"/>
  <c r="I148" i="13"/>
  <c r="J148" i="13"/>
  <c r="I147" i="13"/>
  <c r="J147" i="13"/>
  <c r="I146" i="13"/>
  <c r="J146" i="13" s="1"/>
  <c r="I145" i="13"/>
  <c r="J145" i="13"/>
  <c r="I144" i="13"/>
  <c r="J144" i="13"/>
  <c r="I143" i="13"/>
  <c r="J143" i="13"/>
  <c r="I142" i="13"/>
  <c r="J142" i="13"/>
  <c r="I141" i="13"/>
  <c r="J141" i="13"/>
  <c r="I140" i="13"/>
  <c r="J140" i="13"/>
  <c r="I139" i="13"/>
  <c r="J139" i="13"/>
  <c r="I138" i="13"/>
  <c r="J138" i="13"/>
  <c r="I137" i="13"/>
  <c r="J137" i="13"/>
  <c r="I136" i="13"/>
  <c r="J136" i="13"/>
  <c r="I135" i="13"/>
  <c r="J135" i="13"/>
  <c r="I134" i="13"/>
  <c r="J134" i="13"/>
  <c r="I133" i="13"/>
  <c r="J133" i="13"/>
  <c r="I132" i="13"/>
  <c r="J132" i="13"/>
  <c r="I131" i="13"/>
  <c r="J131" i="13"/>
  <c r="I130" i="13"/>
  <c r="J130" i="13"/>
  <c r="I129" i="13"/>
  <c r="J129" i="13"/>
  <c r="I128" i="13"/>
  <c r="J128" i="13"/>
  <c r="I127" i="13"/>
  <c r="J127" i="13"/>
  <c r="I112" i="13"/>
  <c r="J112" i="13"/>
  <c r="I111" i="13"/>
  <c r="J111" i="13"/>
  <c r="I110" i="13"/>
  <c r="J110" i="13"/>
  <c r="I109" i="13"/>
  <c r="J109" i="13"/>
  <c r="I108" i="13"/>
  <c r="J108" i="13"/>
  <c r="I107" i="13"/>
  <c r="J107" i="13"/>
  <c r="I106" i="13"/>
  <c r="J106" i="13"/>
  <c r="I105" i="13"/>
  <c r="J105" i="13"/>
  <c r="I104" i="13"/>
  <c r="J104"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6" i="13"/>
  <c r="J56" i="13"/>
  <c r="I57" i="13"/>
  <c r="J57" i="13"/>
  <c r="I58" i="13"/>
  <c r="J58" i="13"/>
  <c r="I59" i="13"/>
  <c r="J59" i="13"/>
  <c r="I55" i="13"/>
  <c r="J55" i="13"/>
  <c r="I463" i="12"/>
  <c r="J463" i="12"/>
  <c r="I464" i="12"/>
  <c r="J464" i="12"/>
  <c r="I465" i="12"/>
  <c r="J465" i="12"/>
  <c r="I466" i="12"/>
  <c r="J466" i="12"/>
  <c r="I467" i="12"/>
  <c r="J467" i="12"/>
  <c r="I468" i="12"/>
  <c r="J468" i="12"/>
  <c r="I469" i="12"/>
  <c r="J469" i="12"/>
  <c r="I470" i="12"/>
  <c r="J470" i="12"/>
  <c r="I471" i="12"/>
  <c r="J471" i="12"/>
  <c r="I472" i="12"/>
  <c r="J472" i="12"/>
  <c r="I473" i="12"/>
  <c r="J473" i="12"/>
  <c r="I474" i="12"/>
  <c r="J474" i="12"/>
  <c r="I475" i="12"/>
  <c r="J475" i="12"/>
  <c r="I477" i="12"/>
  <c r="J477" i="12"/>
  <c r="I478" i="12"/>
  <c r="J478" i="12"/>
  <c r="I479" i="12"/>
  <c r="J479" i="12"/>
  <c r="I480" i="12"/>
  <c r="J480" i="12"/>
  <c r="I481" i="12"/>
  <c r="J481" i="12"/>
  <c r="I482" i="12"/>
  <c r="J482" i="12"/>
  <c r="I483" i="12"/>
  <c r="J483" i="12"/>
  <c r="I484" i="12"/>
  <c r="J484" i="12"/>
  <c r="I485" i="12"/>
  <c r="J485" i="12"/>
  <c r="I486" i="12"/>
  <c r="J486" i="12"/>
  <c r="I487" i="12"/>
  <c r="J487" i="12"/>
  <c r="I488" i="12"/>
  <c r="J488" i="12"/>
  <c r="I489" i="12"/>
  <c r="J489" i="12"/>
  <c r="I490" i="12"/>
  <c r="J490" i="12"/>
  <c r="I491" i="12"/>
  <c r="J491" i="12"/>
  <c r="I492" i="12"/>
  <c r="J492" i="12"/>
  <c r="I493" i="12"/>
  <c r="J493" i="12"/>
  <c r="I494" i="12"/>
  <c r="J494" i="12"/>
  <c r="I495" i="12"/>
  <c r="J495" i="12"/>
  <c r="I496" i="12"/>
  <c r="J496" i="12"/>
  <c r="I497" i="12"/>
  <c r="J497" i="12"/>
  <c r="I498" i="12"/>
  <c r="J498" i="12"/>
  <c r="I499" i="12"/>
  <c r="J499" i="12"/>
  <c r="I500" i="12"/>
  <c r="J500" i="12"/>
  <c r="I501" i="12"/>
  <c r="J501" i="12"/>
  <c r="I502" i="12"/>
  <c r="J502" i="12"/>
  <c r="I503" i="12"/>
  <c r="J503" i="12"/>
  <c r="I504" i="12"/>
  <c r="J504" i="12"/>
  <c r="I505" i="12"/>
  <c r="J505" i="12"/>
  <c r="I506" i="12"/>
  <c r="J506" i="12"/>
  <c r="I507" i="12"/>
  <c r="J507" i="12"/>
  <c r="I508" i="12"/>
  <c r="J508" i="12"/>
  <c r="I509" i="12"/>
  <c r="J509" i="12"/>
  <c r="I510" i="12"/>
  <c r="J510" i="12"/>
  <c r="I511" i="12"/>
  <c r="J511" i="12"/>
  <c r="I512" i="12"/>
  <c r="J512" i="12"/>
  <c r="I513" i="12"/>
  <c r="J513" i="12"/>
  <c r="I514" i="12"/>
  <c r="J514" i="12"/>
  <c r="H515" i="12"/>
  <c r="I515" i="12"/>
  <c r="J515" i="12"/>
  <c r="I516" i="12"/>
  <c r="J516" i="12"/>
  <c r="I517" i="12"/>
  <c r="J517" i="12"/>
  <c r="I518" i="12"/>
  <c r="J518" i="12"/>
  <c r="I519" i="12"/>
  <c r="J519" i="12"/>
  <c r="I520" i="12"/>
  <c r="J520" i="12"/>
  <c r="I521" i="12"/>
  <c r="J521" i="12"/>
  <c r="I522" i="12"/>
  <c r="J522" i="12"/>
  <c r="I523" i="12"/>
  <c r="J523" i="12"/>
  <c r="I524" i="12"/>
  <c r="J524" i="12"/>
  <c r="I525" i="12"/>
  <c r="J525" i="12"/>
  <c r="I526" i="12"/>
  <c r="J526" i="12"/>
  <c r="I527" i="12"/>
  <c r="J527" i="12"/>
  <c r="I528" i="12"/>
  <c r="J528" i="12"/>
  <c r="I529" i="12"/>
  <c r="J529" i="12"/>
  <c r="I530" i="12"/>
  <c r="J530" i="12"/>
  <c r="I531" i="12"/>
  <c r="J531" i="12"/>
  <c r="I532" i="12"/>
  <c r="J532" i="12"/>
  <c r="I533" i="12"/>
  <c r="J533" i="12"/>
  <c r="I534" i="12"/>
  <c r="J534" i="12"/>
  <c r="I535" i="12"/>
  <c r="J535" i="12"/>
  <c r="I536" i="12"/>
  <c r="J536" i="12"/>
  <c r="I537" i="12"/>
  <c r="J537" i="12"/>
  <c r="I538" i="12"/>
  <c r="J538" i="12"/>
  <c r="I539" i="12"/>
  <c r="J539" i="12"/>
  <c r="I540" i="12"/>
  <c r="J540" i="12"/>
  <c r="I541" i="12"/>
  <c r="J541" i="12"/>
  <c r="H542" i="12"/>
  <c r="I542" i="12"/>
  <c r="J542" i="12"/>
  <c r="I543" i="12"/>
  <c r="J543" i="12"/>
  <c r="I544" i="12"/>
  <c r="J544" i="12"/>
  <c r="I545" i="12"/>
  <c r="J545" i="12"/>
  <c r="I546" i="12"/>
  <c r="J546" i="12"/>
  <c r="I547" i="12"/>
  <c r="J547" i="12"/>
  <c r="I548" i="12"/>
  <c r="J548" i="12"/>
  <c r="I549" i="12"/>
  <c r="J549" i="12"/>
  <c r="I550" i="12"/>
  <c r="J550" i="12"/>
  <c r="I551" i="12"/>
  <c r="J551" i="12"/>
  <c r="I552" i="12"/>
  <c r="J552" i="12"/>
  <c r="I553" i="12"/>
  <c r="J553" i="12"/>
  <c r="I554" i="12"/>
  <c r="J554" i="12"/>
  <c r="I555" i="12"/>
  <c r="J555" i="12"/>
  <c r="I556" i="12"/>
  <c r="J556" i="12"/>
  <c r="I557" i="12"/>
  <c r="J557" i="12"/>
  <c r="I558" i="12"/>
  <c r="J558" i="12"/>
  <c r="I559" i="12"/>
  <c r="J559" i="12"/>
  <c r="I560" i="12"/>
  <c r="J560" i="12"/>
  <c r="I561" i="12"/>
  <c r="J561" i="12"/>
  <c r="I562" i="12"/>
  <c r="J562" i="12"/>
  <c r="I563" i="12"/>
  <c r="J563" i="12"/>
  <c r="I564" i="12"/>
  <c r="J564" i="12"/>
  <c r="I565" i="12"/>
  <c r="J565" i="12"/>
  <c r="I566" i="12"/>
  <c r="J566" i="12"/>
  <c r="I567" i="12"/>
  <c r="J567" i="12"/>
  <c r="I568" i="12"/>
  <c r="J568" i="12"/>
  <c r="I569" i="12"/>
  <c r="J569" i="12"/>
  <c r="I570" i="12"/>
  <c r="J570" i="12"/>
  <c r="I571" i="12"/>
  <c r="J571" i="12"/>
  <c r="I572" i="12"/>
  <c r="J572" i="12"/>
  <c r="I573" i="12"/>
  <c r="J573" i="12"/>
  <c r="I574" i="12"/>
  <c r="J574" i="12"/>
  <c r="I575" i="12"/>
  <c r="J575" i="12"/>
  <c r="I576" i="12"/>
  <c r="J576" i="12"/>
  <c r="I577" i="12"/>
  <c r="J577" i="12"/>
  <c r="I578" i="12"/>
  <c r="J578" i="12"/>
  <c r="I580" i="12"/>
  <c r="J580" i="12"/>
  <c r="I581" i="12"/>
  <c r="J581" i="12"/>
  <c r="I582" i="12"/>
  <c r="J582" i="12"/>
  <c r="I583" i="12"/>
  <c r="J583" i="12"/>
  <c r="I584" i="12"/>
  <c r="J584" i="12"/>
  <c r="I585" i="12"/>
  <c r="J585" i="12"/>
  <c r="I586" i="12"/>
  <c r="J586" i="12"/>
  <c r="I587" i="12"/>
  <c r="J587" i="12"/>
  <c r="I588" i="12"/>
  <c r="J588" i="12"/>
  <c r="I589" i="12"/>
  <c r="J589" i="12"/>
  <c r="I590" i="12"/>
  <c r="J590" i="12"/>
  <c r="I591" i="12"/>
  <c r="J591" i="12"/>
  <c r="I592" i="12"/>
  <c r="J592" i="12"/>
  <c r="I593" i="12"/>
  <c r="J593" i="12"/>
  <c r="I594" i="12"/>
  <c r="J594" i="12"/>
  <c r="I595" i="12"/>
  <c r="J595" i="12"/>
  <c r="I596" i="12"/>
  <c r="J596" i="12"/>
  <c r="I597" i="12"/>
  <c r="J597" i="12"/>
  <c r="I598" i="12"/>
  <c r="J598" i="12"/>
  <c r="I599" i="12"/>
  <c r="J599" i="12"/>
  <c r="I600" i="12"/>
  <c r="J600" i="12"/>
  <c r="I601" i="12"/>
  <c r="J601" i="12"/>
  <c r="I602" i="12"/>
  <c r="J602" i="12"/>
  <c r="I603" i="12"/>
  <c r="J603" i="12"/>
  <c r="I604" i="12"/>
  <c r="J604" i="12"/>
  <c r="I605" i="12"/>
  <c r="J605" i="12"/>
  <c r="I606" i="12"/>
  <c r="J606" i="12"/>
  <c r="I607" i="12"/>
  <c r="J607" i="12"/>
  <c r="I608" i="12"/>
  <c r="J608" i="12"/>
  <c r="I609" i="12"/>
  <c r="J609" i="12"/>
  <c r="I610" i="12"/>
  <c r="J610" i="12"/>
  <c r="I611" i="12"/>
  <c r="J611" i="12"/>
  <c r="I612" i="12"/>
  <c r="J612" i="12"/>
  <c r="I613" i="12"/>
  <c r="J613" i="12"/>
  <c r="I614" i="12"/>
  <c r="J614" i="12"/>
  <c r="I615" i="12"/>
  <c r="J615" i="12"/>
  <c r="I616" i="12"/>
  <c r="J616" i="12"/>
  <c r="I617" i="12"/>
  <c r="J617" i="12"/>
  <c r="I618" i="12"/>
  <c r="J618" i="12"/>
  <c r="I620" i="12"/>
  <c r="J620" i="12"/>
  <c r="I621" i="12"/>
  <c r="J621" i="12"/>
  <c r="I622" i="12"/>
  <c r="J622" i="12"/>
  <c r="I623" i="12"/>
  <c r="J623" i="12"/>
  <c r="I624" i="12"/>
  <c r="J624" i="12"/>
  <c r="H625" i="12"/>
  <c r="I625" i="12"/>
  <c r="J625" i="12"/>
  <c r="I626" i="12"/>
  <c r="J626" i="12"/>
  <c r="I627" i="12"/>
  <c r="J627" i="12"/>
  <c r="I628" i="12"/>
  <c r="J628" i="12"/>
  <c r="I629" i="12"/>
  <c r="J629" i="12"/>
  <c r="I630" i="12"/>
  <c r="J630" i="12"/>
  <c r="I631" i="12"/>
  <c r="J631" i="12"/>
  <c r="I632" i="12"/>
  <c r="J632" i="12"/>
  <c r="I633" i="12"/>
  <c r="J633" i="12"/>
  <c r="I634" i="12"/>
  <c r="J634" i="12"/>
  <c r="I635" i="12"/>
  <c r="J635" i="12"/>
  <c r="I636" i="12"/>
  <c r="J636" i="12"/>
  <c r="I637" i="12"/>
  <c r="J637" i="12"/>
  <c r="I638" i="12"/>
  <c r="J638" i="12"/>
  <c r="I639" i="12"/>
  <c r="J639" i="12"/>
  <c r="I640" i="12"/>
  <c r="J640" i="12"/>
  <c r="I641" i="12"/>
  <c r="J641" i="12"/>
  <c r="I642" i="12"/>
  <c r="J642" i="12"/>
  <c r="I643" i="12"/>
  <c r="J643" i="12"/>
  <c r="I644" i="12"/>
  <c r="J644" i="12"/>
  <c r="I645" i="12"/>
  <c r="J645" i="12"/>
  <c r="I646" i="12"/>
  <c r="J646" i="12"/>
  <c r="I647" i="12"/>
  <c r="J647" i="12"/>
  <c r="I648" i="12"/>
  <c r="J648" i="12"/>
  <c r="I649" i="12"/>
  <c r="J649" i="12"/>
  <c r="I650" i="12"/>
  <c r="J650" i="12"/>
  <c r="I651" i="12"/>
  <c r="J651" i="12"/>
  <c r="I652" i="12"/>
  <c r="J652" i="12"/>
  <c r="I653" i="12"/>
  <c r="J653" i="12"/>
  <c r="I654" i="12"/>
  <c r="J654" i="12"/>
  <c r="I655" i="12"/>
  <c r="J655" i="12"/>
  <c r="H656" i="12"/>
  <c r="I656" i="12"/>
  <c r="J656" i="12"/>
  <c r="I657" i="12"/>
  <c r="J657" i="12"/>
  <c r="I672" i="12"/>
  <c r="J672" i="12"/>
  <c r="I673" i="12"/>
  <c r="J673" i="12"/>
  <c r="I674" i="12"/>
  <c r="J674" i="12"/>
  <c r="I675" i="12"/>
  <c r="J675" i="12"/>
  <c r="I676" i="12"/>
  <c r="J676" i="12"/>
  <c r="I677" i="12"/>
  <c r="J677" i="12"/>
  <c r="I678" i="12"/>
  <c r="J678" i="12"/>
  <c r="I679" i="12"/>
  <c r="J679" i="12"/>
  <c r="I680" i="12"/>
  <c r="J680" i="12"/>
  <c r="I681" i="12"/>
  <c r="J681" i="12"/>
  <c r="I682" i="12"/>
  <c r="J682" i="12"/>
  <c r="I683" i="12"/>
  <c r="J683" i="12"/>
  <c r="I684" i="12"/>
  <c r="J684" i="12"/>
  <c r="I685" i="12"/>
  <c r="J685" i="12"/>
  <c r="I686" i="12"/>
  <c r="J686" i="12"/>
  <c r="I687" i="12"/>
  <c r="J687" i="12"/>
  <c r="I688" i="12"/>
  <c r="J688" i="12"/>
  <c r="I689" i="12"/>
  <c r="J689" i="12"/>
  <c r="I690" i="12"/>
  <c r="J690" i="12"/>
  <c r="I691" i="12"/>
  <c r="J691" i="12"/>
  <c r="I692" i="12"/>
  <c r="J692" i="12"/>
  <c r="I693" i="12"/>
  <c r="J693" i="12"/>
  <c r="I694" i="12"/>
  <c r="J694" i="12"/>
  <c r="I695" i="12"/>
  <c r="J695" i="12"/>
  <c r="I698" i="12"/>
  <c r="J698" i="12"/>
  <c r="I699" i="12"/>
  <c r="J699" i="12"/>
  <c r="I700" i="12"/>
  <c r="J700" i="12"/>
  <c r="I701" i="12"/>
  <c r="J701" i="12"/>
  <c r="I702" i="12"/>
  <c r="J702" i="12"/>
  <c r="I703" i="12"/>
  <c r="J703" i="12"/>
  <c r="I704" i="12"/>
  <c r="J704" i="12"/>
  <c r="I705" i="12"/>
  <c r="J705" i="12"/>
  <c r="I706" i="12"/>
  <c r="J706" i="12"/>
  <c r="I707" i="12"/>
  <c r="J707" i="12"/>
  <c r="I708" i="12"/>
  <c r="J708" i="12"/>
  <c r="I709" i="12"/>
  <c r="J709" i="12"/>
  <c r="I710" i="12"/>
  <c r="J710" i="12"/>
  <c r="I711" i="12"/>
  <c r="J711" i="12"/>
  <c r="I712" i="12"/>
  <c r="J712" i="12"/>
  <c r="I713" i="12"/>
  <c r="J713" i="12"/>
  <c r="I714" i="12"/>
  <c r="J714" i="12"/>
  <c r="I715" i="12"/>
  <c r="J715" i="12"/>
  <c r="I716" i="12"/>
  <c r="J716" i="12"/>
  <c r="I717" i="12"/>
  <c r="J717" i="12"/>
  <c r="I718" i="12"/>
  <c r="J718" i="12"/>
  <c r="I719" i="12"/>
  <c r="J719" i="12"/>
  <c r="I720" i="12"/>
  <c r="J720" i="12"/>
  <c r="I721" i="12"/>
  <c r="J721" i="12"/>
  <c r="I458" i="12"/>
  <c r="J458" i="12"/>
  <c r="I459" i="12"/>
  <c r="J459" i="12"/>
  <c r="I460" i="12"/>
  <c r="J460" i="12"/>
  <c r="I461" i="12"/>
  <c r="J461" i="12"/>
  <c r="I462" i="12"/>
  <c r="J462" i="12"/>
  <c r="AI280" i="13"/>
  <c r="AI281" i="13"/>
  <c r="AI282" i="13"/>
  <c r="AI283" i="13"/>
  <c r="AI284" i="13"/>
  <c r="AI285" i="13"/>
  <c r="AI286" i="13"/>
  <c r="AI287" i="13"/>
  <c r="AI288" i="13"/>
  <c r="AI289" i="13"/>
  <c r="AI290" i="13"/>
  <c r="AI291" i="13"/>
  <c r="AI292" i="13"/>
  <c r="AI293" i="13"/>
  <c r="AI297" i="13"/>
  <c r="AI298" i="13"/>
  <c r="AI299" i="13"/>
  <c r="AI300" i="13"/>
  <c r="AI301" i="13"/>
  <c r="AI302" i="13"/>
  <c r="AI303" i="13"/>
  <c r="AI304" i="13"/>
  <c r="AI305" i="13"/>
  <c r="AI306" i="13"/>
  <c r="AI307" i="13"/>
  <c r="AI308" i="13"/>
  <c r="AI309" i="13"/>
  <c r="AI310" i="13"/>
  <c r="AI311" i="13"/>
  <c r="AI312" i="13"/>
  <c r="AI313" i="13"/>
  <c r="AI314" i="13"/>
  <c r="AI315" i="13"/>
  <c r="AI316" i="13"/>
  <c r="AI317" i="13"/>
  <c r="AI318" i="13"/>
  <c r="AI319" i="13"/>
  <c r="AI320" i="13"/>
  <c r="AI321" i="13"/>
  <c r="AI166" i="13"/>
  <c r="AI167" i="13"/>
  <c r="AI168" i="13"/>
  <c r="AI169" i="13"/>
  <c r="AI170" i="13"/>
  <c r="AI171" i="13"/>
  <c r="AI172" i="13"/>
  <c r="AI173" i="13"/>
  <c r="AI177" i="13"/>
  <c r="AI179" i="13"/>
  <c r="AI181" i="13"/>
  <c r="AI182" i="13"/>
  <c r="AI183" i="13"/>
  <c r="AI184" i="13"/>
  <c r="AI185" i="13"/>
  <c r="AI186" i="13"/>
  <c r="AI187" i="13"/>
  <c r="AI188" i="13"/>
  <c r="AI189" i="13"/>
  <c r="AI190" i="13"/>
  <c r="AI191" i="13"/>
  <c r="AI192" i="13"/>
  <c r="AI193" i="13"/>
  <c r="AI194" i="13"/>
  <c r="AI195" i="13"/>
  <c r="AI196" i="13"/>
  <c r="AI197" i="13"/>
  <c r="AI198" i="13"/>
  <c r="AI199" i="13"/>
  <c r="AI200" i="13"/>
  <c r="AI202" i="13"/>
  <c r="AI203" i="13"/>
  <c r="AI204" i="13"/>
  <c r="AI205" i="13"/>
  <c r="AI206" i="13"/>
  <c r="AI207" i="13"/>
  <c r="AI208" i="13"/>
  <c r="AI209" i="13"/>
  <c r="AI210" i="13"/>
  <c r="AI211" i="13"/>
  <c r="AI212" i="13"/>
  <c r="AI213" i="13"/>
  <c r="AI214" i="13"/>
  <c r="AI215" i="13"/>
  <c r="AI216" i="13"/>
  <c r="AI217" i="13"/>
  <c r="AI218" i="13"/>
  <c r="AI219" i="13"/>
  <c r="AI220" i="13"/>
  <c r="AI221" i="13"/>
  <c r="AI222" i="13"/>
  <c r="AI223" i="13"/>
  <c r="AI224" i="13"/>
  <c r="AI225" i="13"/>
  <c r="AI226" i="13"/>
  <c r="AI227" i="13"/>
  <c r="AI228" i="13"/>
  <c r="AI229" i="13"/>
  <c r="AI230" i="13"/>
  <c r="AI231" i="13"/>
  <c r="AI232" i="13"/>
  <c r="AI233" i="13"/>
  <c r="AI234" i="13"/>
  <c r="AI235" i="13"/>
  <c r="AI236" i="13"/>
  <c r="AI237" i="13"/>
  <c r="AI238" i="13"/>
  <c r="AI239" i="13"/>
  <c r="AI240" i="13"/>
  <c r="AI241" i="13"/>
  <c r="AI242" i="13"/>
  <c r="AI243" i="13"/>
  <c r="AI244" i="13"/>
  <c r="AI245" i="13"/>
  <c r="AI246" i="13"/>
  <c r="AI247" i="13"/>
  <c r="AI248" i="13"/>
  <c r="AI249" i="13"/>
  <c r="AI250" i="13"/>
  <c r="AI251" i="13"/>
  <c r="AI252" i="13"/>
  <c r="AI253" i="13"/>
  <c r="AI254" i="13"/>
  <c r="AI255" i="13"/>
  <c r="AI256" i="13"/>
  <c r="AI270" i="13"/>
  <c r="AI271" i="13"/>
  <c r="AI272" i="13"/>
  <c r="AI273" i="13"/>
  <c r="AI274" i="13"/>
  <c r="AI275" i="13"/>
  <c r="AI276" i="13"/>
  <c r="AI277" i="13"/>
  <c r="AG567" i="12"/>
  <c r="AG568" i="12"/>
  <c r="AG569" i="12"/>
  <c r="AG570" i="12"/>
  <c r="AG571" i="12"/>
  <c r="AG572" i="12"/>
  <c r="AG573" i="12"/>
  <c r="AG574" i="12"/>
  <c r="AG575" i="12"/>
  <c r="AG576" i="12"/>
  <c r="AG577" i="12"/>
  <c r="AG578" i="12"/>
  <c r="AG580" i="12"/>
  <c r="AG581" i="12"/>
  <c r="AG582" i="12"/>
  <c r="AG583" i="12"/>
  <c r="AG584" i="12"/>
  <c r="AG585" i="12"/>
  <c r="AG586" i="12"/>
  <c r="AG587" i="12"/>
  <c r="AG588" i="12"/>
  <c r="AG589" i="12"/>
  <c r="AG590" i="12"/>
  <c r="AG591" i="12"/>
  <c r="AG592" i="12"/>
  <c r="AG593" i="12"/>
  <c r="AG594" i="12"/>
  <c r="AG595" i="12"/>
  <c r="AG596" i="12"/>
  <c r="AG597" i="12"/>
  <c r="AG598" i="12"/>
  <c r="AG599" i="12"/>
  <c r="AG600" i="12"/>
  <c r="AG601" i="12"/>
  <c r="AG602" i="12"/>
  <c r="AG603" i="12"/>
  <c r="AG604" i="12"/>
  <c r="AG605" i="12"/>
  <c r="AG606" i="12"/>
  <c r="AG607" i="12"/>
  <c r="AG608" i="12"/>
  <c r="AG609" i="12"/>
  <c r="AG610" i="12"/>
  <c r="AG611" i="12"/>
  <c r="AG612" i="12"/>
  <c r="AG613" i="12"/>
  <c r="AG614" i="12"/>
  <c r="AG615" i="12"/>
  <c r="AG616" i="12"/>
  <c r="AG617" i="12"/>
  <c r="AG618" i="12"/>
  <c r="AG619" i="12"/>
  <c r="AG620" i="12"/>
  <c r="AG621" i="12"/>
  <c r="AG622" i="12"/>
  <c r="AG623" i="12"/>
  <c r="AG624" i="12"/>
  <c r="AG625" i="12"/>
  <c r="AG626" i="12"/>
  <c r="AG627" i="12"/>
  <c r="AG628" i="12"/>
  <c r="AG629" i="12"/>
  <c r="AG630" i="12"/>
  <c r="AG631" i="12"/>
  <c r="AG632" i="12"/>
  <c r="AG633" i="12"/>
  <c r="AG634" i="12"/>
  <c r="AG635" i="12"/>
  <c r="AG636" i="12"/>
  <c r="AG637" i="12"/>
  <c r="AG638" i="12"/>
  <c r="AG639" i="12"/>
  <c r="AG640" i="12"/>
  <c r="AG641" i="12"/>
  <c r="AG642" i="12"/>
  <c r="AG643" i="12"/>
  <c r="AG644" i="12"/>
  <c r="AG645" i="12"/>
  <c r="AG646" i="12"/>
  <c r="AG647" i="12"/>
  <c r="AG648" i="12"/>
  <c r="AG649" i="12"/>
  <c r="AG651" i="12"/>
  <c r="AG652" i="12"/>
  <c r="AG653" i="12"/>
  <c r="AG654" i="12"/>
  <c r="AG655" i="12"/>
  <c r="AG656" i="12"/>
  <c r="AG657" i="12"/>
  <c r="AG658" i="12"/>
  <c r="AG659" i="12"/>
  <c r="AG660" i="12"/>
  <c r="AG661" i="12"/>
  <c r="AG662" i="12"/>
  <c r="AG663" i="12"/>
  <c r="AG664" i="12"/>
  <c r="AG665" i="12"/>
  <c r="AG666" i="12"/>
  <c r="AG667" i="12"/>
  <c r="AG668" i="12"/>
  <c r="AG669" i="12"/>
  <c r="AG670" i="12"/>
  <c r="AG672" i="12"/>
  <c r="AG673" i="12"/>
  <c r="AG674" i="12"/>
  <c r="AG675" i="12"/>
  <c r="AG676" i="12"/>
  <c r="AG677" i="12"/>
  <c r="AG678" i="12"/>
  <c r="AG679" i="12"/>
  <c r="AG680" i="12"/>
  <c r="AG681" i="12"/>
  <c r="AG682" i="12"/>
  <c r="AG683" i="12"/>
  <c r="AG684" i="12"/>
  <c r="AG685" i="12"/>
  <c r="AG686" i="12"/>
  <c r="AG687" i="12"/>
  <c r="AG688" i="12"/>
  <c r="AG689" i="12"/>
  <c r="AG690" i="12"/>
  <c r="AG691" i="12"/>
  <c r="AG692" i="12"/>
  <c r="AG693" i="12"/>
  <c r="AG694" i="12"/>
  <c r="AG695" i="12"/>
  <c r="AG696" i="12"/>
  <c r="AG710" i="12"/>
  <c r="AG711" i="12"/>
  <c r="AG712" i="12"/>
  <c r="AG713" i="12"/>
  <c r="AG555" i="12"/>
  <c r="AG556" i="12"/>
  <c r="AG557" i="12"/>
  <c r="AG559" i="12"/>
  <c r="AG560" i="12"/>
  <c r="AG561" i="12"/>
  <c r="AG562" i="12"/>
  <c r="AG563" i="12"/>
  <c r="AG564" i="12"/>
  <c r="AG565" i="12"/>
  <c r="AG566" i="12"/>
  <c r="AG554" i="12"/>
  <c r="AI154" i="13"/>
  <c r="AI155" i="13"/>
  <c r="AI156" i="13"/>
  <c r="AI157" i="13"/>
  <c r="AI158" i="13"/>
  <c r="AI159" i="13"/>
  <c r="AI160" i="13"/>
  <c r="AI161" i="13"/>
  <c r="AI162" i="13"/>
  <c r="AI163" i="13"/>
  <c r="AI164" i="13"/>
  <c r="AI165" i="13"/>
  <c r="AI153" i="13"/>
  <c r="AJ47" i="13"/>
  <c r="AD8" i="12"/>
  <c r="AJ8" i="12"/>
  <c r="AA8" i="12"/>
  <c r="AB8" i="12"/>
  <c r="AC8" i="12"/>
  <c r="AD9" i="12"/>
  <c r="AJ9" i="12"/>
  <c r="AA9" i="12"/>
  <c r="AB9" i="12"/>
  <c r="AC9" i="12"/>
  <c r="AD10" i="12"/>
  <c r="AJ10" i="12"/>
  <c r="AA10" i="12"/>
  <c r="AB10" i="12"/>
  <c r="AC10" i="12"/>
  <c r="AD11" i="12"/>
  <c r="AJ11" i="12"/>
  <c r="AA11" i="12"/>
  <c r="AB11" i="12"/>
  <c r="AC11" i="12"/>
  <c r="AD12" i="12"/>
  <c r="AJ12" i="12"/>
  <c r="AA12" i="12"/>
  <c r="AB12" i="12"/>
  <c r="AC12" i="12"/>
  <c r="AD13" i="12"/>
  <c r="AJ13" i="12"/>
  <c r="AA13" i="12"/>
  <c r="AB13" i="12"/>
  <c r="AC13" i="12"/>
  <c r="AD14" i="12"/>
  <c r="AJ14" i="12"/>
  <c r="AA14" i="12"/>
  <c r="AB14" i="12"/>
  <c r="AC14" i="12"/>
  <c r="AD15" i="12"/>
  <c r="AJ15" i="12"/>
  <c r="AA15" i="12"/>
  <c r="AB15" i="12"/>
  <c r="AC15" i="12"/>
  <c r="AD16" i="12"/>
  <c r="AJ16" i="12"/>
  <c r="AA16" i="12"/>
  <c r="AB16" i="12"/>
  <c r="AC16" i="12"/>
  <c r="AD17" i="12"/>
  <c r="AJ17" i="12"/>
  <c r="AA17" i="12"/>
  <c r="AB17" i="12"/>
  <c r="AC17" i="12"/>
  <c r="AD18" i="12"/>
  <c r="AJ18" i="12"/>
  <c r="AA18" i="12"/>
  <c r="AB18" i="12"/>
  <c r="AC18" i="12"/>
  <c r="AD19" i="12"/>
  <c r="AJ19" i="12"/>
  <c r="AA19" i="12"/>
  <c r="AB19" i="12"/>
  <c r="AC19" i="12"/>
  <c r="AD20" i="12"/>
  <c r="AJ20" i="12"/>
  <c r="AA20" i="12"/>
  <c r="AB20" i="12"/>
  <c r="AC20" i="12"/>
  <c r="AD21" i="12"/>
  <c r="AJ21" i="12"/>
  <c r="AA21" i="12"/>
  <c r="AB21" i="12"/>
  <c r="AC21" i="12"/>
  <c r="AD22" i="12"/>
  <c r="AJ22" i="12"/>
  <c r="AA22" i="12"/>
  <c r="AB22" i="12"/>
  <c r="AC22" i="12"/>
  <c r="AD23" i="12"/>
  <c r="AJ23" i="12"/>
  <c r="AA23" i="12"/>
  <c r="AB23" i="12"/>
  <c r="AC23" i="12"/>
  <c r="AD24" i="12"/>
  <c r="AJ24" i="12"/>
  <c r="AA24" i="12"/>
  <c r="AB24" i="12"/>
  <c r="AC24" i="12"/>
  <c r="AD25" i="12"/>
  <c r="AJ25" i="12"/>
  <c r="AA25" i="12"/>
  <c r="AB25" i="12"/>
  <c r="AC25" i="12"/>
  <c r="AD26" i="12"/>
  <c r="AJ26" i="12"/>
  <c r="AA26" i="12"/>
  <c r="AB26" i="12"/>
  <c r="AC26" i="12"/>
  <c r="AD27" i="12"/>
  <c r="AJ27" i="12"/>
  <c r="AA27" i="12"/>
  <c r="AB27" i="12"/>
  <c r="AC27" i="12"/>
  <c r="AD28" i="12"/>
  <c r="AJ28" i="12"/>
  <c r="AA28" i="12"/>
  <c r="AB28" i="12"/>
  <c r="AC28" i="12"/>
  <c r="AD29" i="12"/>
  <c r="AJ29" i="12"/>
  <c r="AA29" i="12"/>
  <c r="AB29" i="12"/>
  <c r="AC29" i="12"/>
  <c r="AD30" i="12"/>
  <c r="AJ30" i="12"/>
  <c r="AA30" i="12"/>
  <c r="AB30" i="12"/>
  <c r="AC30" i="12"/>
  <c r="AD31" i="12"/>
  <c r="AJ31" i="12"/>
  <c r="AA31" i="12"/>
  <c r="AB31" i="12"/>
  <c r="AC31" i="12"/>
  <c r="AD32" i="12"/>
  <c r="AJ32" i="12"/>
  <c r="AA32" i="12"/>
  <c r="AB32" i="12"/>
  <c r="AC32" i="12"/>
  <c r="AD33" i="12"/>
  <c r="AJ33" i="12"/>
  <c r="AA33" i="12"/>
  <c r="AB33" i="12"/>
  <c r="AC33" i="12"/>
  <c r="AD34" i="12"/>
  <c r="AJ34" i="12"/>
  <c r="AA34" i="12"/>
  <c r="AB34" i="12"/>
  <c r="AC34" i="12"/>
  <c r="AD35" i="12"/>
  <c r="AJ35" i="12"/>
  <c r="AA35" i="12"/>
  <c r="AB35" i="12"/>
  <c r="AC35" i="12"/>
  <c r="AD36" i="12"/>
  <c r="AJ36" i="12"/>
  <c r="AA36" i="12"/>
  <c r="AB36" i="12"/>
  <c r="AC36" i="12"/>
  <c r="AD37" i="12"/>
  <c r="AJ37" i="12"/>
  <c r="AA37" i="12"/>
  <c r="AB37" i="12"/>
  <c r="AC37" i="12"/>
  <c r="AD38" i="12"/>
  <c r="AJ38" i="12"/>
  <c r="AA38" i="12"/>
  <c r="AB38" i="12"/>
  <c r="AC38" i="12"/>
  <c r="AD47" i="12"/>
  <c r="AJ47" i="12"/>
  <c r="AA47" i="12"/>
  <c r="AB47" i="12"/>
  <c r="AC47" i="12"/>
  <c r="AD48" i="12"/>
  <c r="AJ48" i="12"/>
  <c r="AA48" i="12"/>
  <c r="AB48" i="12"/>
  <c r="AC48" i="12"/>
  <c r="AD49" i="12"/>
  <c r="AJ49" i="12"/>
  <c r="AA49" i="12"/>
  <c r="AB49" i="12"/>
  <c r="AC49" i="12"/>
  <c r="AD50" i="12"/>
  <c r="AJ50" i="12"/>
  <c r="AA50" i="12"/>
  <c r="AB50" i="12"/>
  <c r="AC50" i="12"/>
  <c r="AD51" i="12"/>
  <c r="AJ51" i="12"/>
  <c r="AA51" i="12"/>
  <c r="AB51" i="12"/>
  <c r="AC51" i="12"/>
  <c r="AD52" i="12"/>
  <c r="AJ52" i="12"/>
  <c r="AA52" i="12"/>
  <c r="AB52" i="12"/>
  <c r="AC52" i="12"/>
  <c r="AD60" i="12"/>
  <c r="AJ60" i="12"/>
  <c r="AA60" i="12"/>
  <c r="AB60" i="12"/>
  <c r="AC60" i="12"/>
  <c r="AD61" i="12"/>
  <c r="AJ61" i="12"/>
  <c r="AA61" i="12"/>
  <c r="AB61" i="12"/>
  <c r="AC61" i="12"/>
  <c r="AD62" i="12"/>
  <c r="AJ62" i="12"/>
  <c r="AA62" i="12"/>
  <c r="AB62" i="12"/>
  <c r="AC62" i="12"/>
  <c r="AD63" i="12"/>
  <c r="AJ63" i="12"/>
  <c r="AA63" i="12"/>
  <c r="AB63" i="12"/>
  <c r="AC63" i="12"/>
  <c r="AD64" i="12"/>
  <c r="AJ64" i="12"/>
  <c r="AA64" i="12"/>
  <c r="AB64" i="12"/>
  <c r="AC64" i="12"/>
  <c r="AD65" i="12"/>
  <c r="AJ65" i="12"/>
  <c r="AA65" i="12"/>
  <c r="AB65" i="12"/>
  <c r="AC65" i="12"/>
  <c r="AD66" i="12"/>
  <c r="AJ66" i="12"/>
  <c r="AA66" i="12"/>
  <c r="AB66" i="12"/>
  <c r="AC66" i="12"/>
  <c r="AD67" i="12"/>
  <c r="AJ67" i="12"/>
  <c r="AA67" i="12"/>
  <c r="AB67" i="12"/>
  <c r="AC67" i="12"/>
  <c r="AD68" i="12"/>
  <c r="AJ68" i="12"/>
  <c r="AA68" i="12"/>
  <c r="AB68" i="12"/>
  <c r="AC68" i="12"/>
  <c r="AD69" i="12"/>
  <c r="AJ69" i="12"/>
  <c r="AA69" i="12"/>
  <c r="AB69" i="12"/>
  <c r="AC69" i="12"/>
  <c r="AD70" i="12"/>
  <c r="AA70" i="12"/>
  <c r="AB70" i="12"/>
  <c r="AC70" i="12"/>
  <c r="AD71" i="12"/>
  <c r="AJ71" i="12"/>
  <c r="AA71" i="12"/>
  <c r="AB71" i="12"/>
  <c r="AC71" i="12"/>
  <c r="AD72" i="12"/>
  <c r="AJ72" i="12"/>
  <c r="AA72" i="12"/>
  <c r="AB72" i="12"/>
  <c r="AC72" i="12"/>
  <c r="AD73" i="12"/>
  <c r="AJ73" i="12"/>
  <c r="AA73" i="12"/>
  <c r="AB73" i="12"/>
  <c r="AC73" i="12"/>
  <c r="AD74" i="12"/>
  <c r="AJ74" i="12"/>
  <c r="AA74" i="12"/>
  <c r="AB74" i="12"/>
  <c r="AC74" i="12"/>
  <c r="AD75" i="12"/>
  <c r="AJ75" i="12"/>
  <c r="AA75" i="12"/>
  <c r="AB75" i="12"/>
  <c r="AC75" i="12"/>
  <c r="AD76" i="12"/>
  <c r="AJ76" i="12"/>
  <c r="AA76" i="12"/>
  <c r="AB76" i="12"/>
  <c r="AC76" i="12"/>
  <c r="AD77" i="12"/>
  <c r="AJ77" i="12"/>
  <c r="AA77" i="12"/>
  <c r="AB77" i="12"/>
  <c r="AC77" i="12"/>
  <c r="AD78" i="12"/>
  <c r="AJ78" i="12"/>
  <c r="AA78" i="12"/>
  <c r="AB78" i="12"/>
  <c r="AC78" i="12"/>
  <c r="AD79" i="12"/>
  <c r="AJ79" i="12"/>
  <c r="AA79" i="12"/>
  <c r="AB79" i="12"/>
  <c r="AC79" i="12"/>
  <c r="AD80" i="12"/>
  <c r="AJ80" i="12"/>
  <c r="AA80" i="12"/>
  <c r="AB80" i="12"/>
  <c r="AC80" i="12"/>
  <c r="AD81" i="12"/>
  <c r="AJ81" i="12"/>
  <c r="AA81" i="12"/>
  <c r="AB81" i="12"/>
  <c r="AC81" i="12"/>
  <c r="AD82" i="12"/>
  <c r="AJ82" i="12"/>
  <c r="AA82" i="12"/>
  <c r="AB82" i="12"/>
  <c r="AC82" i="12"/>
  <c r="AD83" i="12"/>
  <c r="AJ83" i="12"/>
  <c r="AA83" i="12"/>
  <c r="AB83" i="12"/>
  <c r="AC83" i="12"/>
  <c r="AD84" i="12"/>
  <c r="AJ84" i="12"/>
  <c r="AA84" i="12"/>
  <c r="AB84" i="12"/>
  <c r="AC84" i="12"/>
  <c r="AD86" i="12"/>
  <c r="AJ86" i="12"/>
  <c r="AA86" i="12"/>
  <c r="AB86" i="12"/>
  <c r="AC86" i="12"/>
  <c r="AD87" i="12"/>
  <c r="AJ87" i="12"/>
  <c r="AA87" i="12"/>
  <c r="AB87" i="12"/>
  <c r="AC87" i="12"/>
  <c r="AD88" i="12"/>
  <c r="AJ88" i="12"/>
  <c r="AA88" i="12"/>
  <c r="AB88" i="12"/>
  <c r="AC88" i="12"/>
  <c r="AD89" i="12"/>
  <c r="AJ89" i="12"/>
  <c r="AA89" i="12"/>
  <c r="AB89" i="12"/>
  <c r="AC89" i="12"/>
  <c r="AD90" i="12"/>
  <c r="AJ90" i="12"/>
  <c r="AA90" i="12"/>
  <c r="AB90" i="12"/>
  <c r="AC90" i="12"/>
  <c r="AD91" i="12"/>
  <c r="AJ91" i="12"/>
  <c r="AA91" i="12"/>
  <c r="AB91" i="12"/>
  <c r="AC91" i="12"/>
  <c r="AD92" i="12"/>
  <c r="AJ92" i="12"/>
  <c r="AA92" i="12"/>
  <c r="AB92" i="12"/>
  <c r="AC92" i="12"/>
  <c r="AD93" i="12"/>
  <c r="AJ93" i="12"/>
  <c r="AA93" i="12"/>
  <c r="AB93" i="12"/>
  <c r="AC93" i="12"/>
  <c r="AD94" i="12"/>
  <c r="AJ94" i="12"/>
  <c r="AA94" i="12"/>
  <c r="AB94" i="12"/>
  <c r="AC94" i="12"/>
  <c r="AD95" i="12"/>
  <c r="AJ95" i="12"/>
  <c r="AA95" i="12"/>
  <c r="AB95" i="12"/>
  <c r="AC95" i="12"/>
  <c r="AD96" i="12"/>
  <c r="AJ96" i="12"/>
  <c r="AA96" i="12"/>
  <c r="AB96" i="12"/>
  <c r="AC96" i="12"/>
  <c r="AD97" i="12"/>
  <c r="AJ97" i="12"/>
  <c r="AA97" i="12"/>
  <c r="AB97" i="12"/>
  <c r="AC97" i="12"/>
  <c r="AD98" i="12"/>
  <c r="AJ98" i="12"/>
  <c r="AA98" i="12"/>
  <c r="AB98" i="12"/>
  <c r="AC98" i="12"/>
  <c r="AD99" i="12"/>
  <c r="AA99" i="12"/>
  <c r="AB99" i="12"/>
  <c r="AC99" i="12"/>
  <c r="AD100" i="12"/>
  <c r="AJ100" i="12"/>
  <c r="AA100" i="12"/>
  <c r="AB100" i="12"/>
  <c r="AC100" i="12"/>
  <c r="AD101" i="12"/>
  <c r="AA101" i="12"/>
  <c r="AB101" i="12"/>
  <c r="AC101" i="12"/>
  <c r="AD102" i="12"/>
  <c r="AJ102" i="12"/>
  <c r="AA102" i="12"/>
  <c r="AB102" i="12"/>
  <c r="AC102" i="12"/>
  <c r="AD103" i="12"/>
  <c r="AJ103" i="12"/>
  <c r="AA103" i="12"/>
  <c r="AB103" i="12"/>
  <c r="AC103" i="12"/>
  <c r="AD104" i="12"/>
  <c r="AJ104" i="12"/>
  <c r="AA104" i="12"/>
  <c r="AB104" i="12"/>
  <c r="AC104" i="12"/>
  <c r="AD105" i="12"/>
  <c r="AJ105" i="12"/>
  <c r="AA105" i="12"/>
  <c r="AB105" i="12"/>
  <c r="AC105" i="12"/>
  <c r="AD106" i="12"/>
  <c r="AJ106" i="12"/>
  <c r="AA106" i="12"/>
  <c r="AB106" i="12"/>
  <c r="AC106" i="12"/>
  <c r="AD107" i="12"/>
  <c r="AJ107" i="12"/>
  <c r="AA107" i="12"/>
  <c r="AB107" i="12"/>
  <c r="AC107" i="12"/>
  <c r="AD108" i="12"/>
  <c r="AJ108" i="12"/>
  <c r="AA108" i="12"/>
  <c r="AB108" i="12"/>
  <c r="AC108" i="12"/>
  <c r="AD109" i="12"/>
  <c r="AJ109" i="12"/>
  <c r="AA109" i="12"/>
  <c r="AB109" i="12"/>
  <c r="AC109" i="12"/>
  <c r="AD110" i="12"/>
  <c r="AJ110" i="12"/>
  <c r="AA110" i="12"/>
  <c r="AB110" i="12"/>
  <c r="AC110" i="12"/>
  <c r="AD111" i="12"/>
  <c r="AJ111" i="12"/>
  <c r="AA111" i="12"/>
  <c r="AB111" i="12"/>
  <c r="AC111" i="12"/>
  <c r="AD112" i="12"/>
  <c r="AJ112" i="12"/>
  <c r="AA112" i="12"/>
  <c r="AB112" i="12"/>
  <c r="AC112" i="12"/>
  <c r="AD113" i="12"/>
  <c r="AJ113" i="12"/>
  <c r="AA113" i="12"/>
  <c r="AB113" i="12"/>
  <c r="AC113" i="12"/>
  <c r="AD114" i="12"/>
  <c r="AJ114" i="12"/>
  <c r="AA114" i="12"/>
  <c r="AB114" i="12"/>
  <c r="AC114" i="12"/>
  <c r="AD115" i="12"/>
  <c r="AJ115" i="12"/>
  <c r="AA115" i="12"/>
  <c r="AB115" i="12"/>
  <c r="AC115" i="12"/>
  <c r="AD116" i="12"/>
  <c r="AJ116" i="12"/>
  <c r="AA116" i="12"/>
  <c r="AB116" i="12"/>
  <c r="AC116" i="12"/>
  <c r="AD117" i="12"/>
  <c r="AJ117" i="12"/>
  <c r="AA117" i="12"/>
  <c r="AB117" i="12"/>
  <c r="AC117" i="12"/>
  <c r="AD118" i="12"/>
  <c r="AJ118" i="12"/>
  <c r="AA118" i="12"/>
  <c r="AB118" i="12"/>
  <c r="AC118" i="12"/>
  <c r="AD119" i="12"/>
  <c r="AJ119" i="12"/>
  <c r="AA119" i="12"/>
  <c r="AB119" i="12"/>
  <c r="AC119" i="12"/>
  <c r="AD120" i="12"/>
  <c r="AJ120" i="12"/>
  <c r="AA120" i="12"/>
  <c r="AB120" i="12"/>
  <c r="AC120" i="12"/>
  <c r="AD121" i="12"/>
  <c r="AJ121" i="12"/>
  <c r="AA121" i="12"/>
  <c r="AB121" i="12"/>
  <c r="AC121" i="12"/>
  <c r="AD122" i="12"/>
  <c r="AJ122" i="12"/>
  <c r="AA122" i="12"/>
  <c r="AB122" i="12"/>
  <c r="AC122" i="12"/>
  <c r="AD123" i="12"/>
  <c r="AJ123" i="12"/>
  <c r="AA123" i="12"/>
  <c r="AB123" i="12"/>
  <c r="AC123" i="12"/>
  <c r="AD124" i="12"/>
  <c r="AJ124" i="12"/>
  <c r="AA124" i="12"/>
  <c r="AB124" i="12"/>
  <c r="AC124" i="12"/>
  <c r="AD151" i="12"/>
  <c r="AJ151" i="12"/>
  <c r="AA151" i="12"/>
  <c r="AB151" i="12"/>
  <c r="AC151" i="12"/>
  <c r="AD152" i="12"/>
  <c r="AJ152" i="12"/>
  <c r="AA152" i="12"/>
  <c r="AB152" i="12"/>
  <c r="AC152" i="12"/>
  <c r="AD153" i="12"/>
  <c r="AJ153" i="12"/>
  <c r="AA153" i="12"/>
  <c r="AB153" i="12"/>
  <c r="AC153" i="12"/>
  <c r="AD154" i="12"/>
  <c r="AJ154" i="12"/>
  <c r="AA154" i="12"/>
  <c r="AB154" i="12"/>
  <c r="AC154" i="12"/>
  <c r="AD155" i="12"/>
  <c r="AJ155" i="12"/>
  <c r="AA155" i="12"/>
  <c r="AB155" i="12"/>
  <c r="AC155" i="12"/>
  <c r="AD156" i="12"/>
  <c r="AJ156" i="12"/>
  <c r="AA156" i="12"/>
  <c r="AB156" i="12"/>
  <c r="AC156" i="12"/>
  <c r="AD157" i="12"/>
  <c r="AJ157" i="12"/>
  <c r="AA157" i="12"/>
  <c r="AB157" i="12"/>
  <c r="AC157" i="12"/>
  <c r="AD158" i="12"/>
  <c r="AA158" i="12"/>
  <c r="AB158" i="12"/>
  <c r="AC158" i="12"/>
  <c r="AD159" i="12"/>
  <c r="AJ159" i="12"/>
  <c r="AA159" i="12"/>
  <c r="AB159" i="12"/>
  <c r="AC159" i="12"/>
  <c r="AD160" i="12"/>
  <c r="AJ160" i="12"/>
  <c r="AA160" i="12"/>
  <c r="AB160" i="12"/>
  <c r="AC160" i="12"/>
  <c r="AD161" i="12"/>
  <c r="AA161" i="12"/>
  <c r="AB161" i="12"/>
  <c r="AC161" i="12"/>
  <c r="AD162" i="12"/>
  <c r="AA162" i="12"/>
  <c r="AB162" i="12"/>
  <c r="AC162" i="12"/>
  <c r="AD163" i="12"/>
  <c r="AA163" i="12"/>
  <c r="AB163" i="12"/>
  <c r="AC163" i="12"/>
  <c r="AD164" i="12"/>
  <c r="AJ164" i="12"/>
  <c r="AA164" i="12"/>
  <c r="AB164" i="12"/>
  <c r="AC164" i="12"/>
  <c r="AD165" i="12"/>
  <c r="AJ165" i="12"/>
  <c r="AA165" i="12"/>
  <c r="AB165" i="12"/>
  <c r="AC165" i="12"/>
  <c r="AD166" i="12"/>
  <c r="AJ166" i="12"/>
  <c r="AA166" i="12"/>
  <c r="AB166" i="12"/>
  <c r="AC166" i="12"/>
  <c r="AD167" i="12"/>
  <c r="AJ167" i="12"/>
  <c r="AA167" i="12"/>
  <c r="AB167" i="12"/>
  <c r="AC167" i="12"/>
  <c r="AD168" i="12"/>
  <c r="AJ168" i="12"/>
  <c r="AA168" i="12"/>
  <c r="AB168" i="12"/>
  <c r="AC168" i="12"/>
  <c r="AD169" i="12"/>
  <c r="AJ169" i="12"/>
  <c r="AA169" i="12"/>
  <c r="AB169" i="12"/>
  <c r="AC169" i="12"/>
  <c r="AD170" i="12"/>
  <c r="AA170" i="12"/>
  <c r="AB170" i="12"/>
  <c r="AC170" i="12"/>
  <c r="AD171" i="12"/>
  <c r="AA171" i="12"/>
  <c r="AB171" i="12"/>
  <c r="AC171" i="12"/>
  <c r="AD172" i="12"/>
  <c r="AA172" i="12"/>
  <c r="AB172" i="12"/>
  <c r="AC172" i="12"/>
  <c r="AD173" i="12"/>
  <c r="AA173" i="12"/>
  <c r="AB173" i="12"/>
  <c r="AC173" i="12"/>
  <c r="AD174" i="12"/>
  <c r="AA174" i="12"/>
  <c r="AB174" i="12"/>
  <c r="AC174" i="12"/>
  <c r="AD175" i="12"/>
  <c r="AJ175" i="12"/>
  <c r="AA175" i="12"/>
  <c r="AB175" i="12"/>
  <c r="AC175" i="12"/>
  <c r="AD176" i="12"/>
  <c r="AA176" i="12"/>
  <c r="AB176" i="12"/>
  <c r="AC176" i="12"/>
  <c r="AD177" i="12"/>
  <c r="AJ177" i="12"/>
  <c r="AA177" i="12"/>
  <c r="AB177" i="12"/>
  <c r="AC177" i="12"/>
  <c r="AD178" i="12"/>
  <c r="AJ178" i="12"/>
  <c r="AA178" i="12"/>
  <c r="AB178" i="12"/>
  <c r="AC178" i="12"/>
  <c r="AD179" i="12"/>
  <c r="AJ179" i="12"/>
  <c r="AA179" i="12"/>
  <c r="AB179" i="12"/>
  <c r="AC179" i="12"/>
  <c r="AD190" i="12"/>
  <c r="AJ190" i="12"/>
  <c r="AA190" i="12"/>
  <c r="AB190" i="12"/>
  <c r="AC190" i="12"/>
  <c r="AD191" i="12"/>
  <c r="AJ191" i="12"/>
  <c r="AA191" i="12"/>
  <c r="AB191" i="12"/>
  <c r="AC191" i="12"/>
  <c r="AD192" i="12"/>
  <c r="AJ192" i="12"/>
  <c r="AA192" i="12"/>
  <c r="AB192" i="12"/>
  <c r="AC192" i="12"/>
  <c r="AD193" i="12"/>
  <c r="AJ193" i="12"/>
  <c r="AA193" i="12"/>
  <c r="AB193" i="12"/>
  <c r="AC193" i="12"/>
  <c r="AD194" i="12"/>
  <c r="AJ194" i="12"/>
  <c r="AA194" i="12"/>
  <c r="AB194" i="12"/>
  <c r="AC194" i="12"/>
  <c r="AD195" i="12"/>
  <c r="AJ195" i="12"/>
  <c r="AA195" i="12"/>
  <c r="AB195" i="12"/>
  <c r="AC195" i="12"/>
  <c r="AD196" i="12"/>
  <c r="AJ196" i="12"/>
  <c r="AA196" i="12"/>
  <c r="AB196" i="12"/>
  <c r="AC196" i="12"/>
  <c r="AD197" i="12"/>
  <c r="AJ197" i="12"/>
  <c r="AA197" i="12"/>
  <c r="AB197" i="12"/>
  <c r="AC197" i="12"/>
  <c r="AD198" i="12"/>
  <c r="AJ198" i="12"/>
  <c r="AA198" i="12"/>
  <c r="AB198" i="12"/>
  <c r="AC198" i="12"/>
  <c r="AD199" i="12"/>
  <c r="AJ199" i="12"/>
  <c r="AA199" i="12"/>
  <c r="AB199" i="12"/>
  <c r="AC199" i="12"/>
  <c r="AD200" i="12"/>
  <c r="AJ200" i="12"/>
  <c r="AA200" i="12"/>
  <c r="AB200" i="12"/>
  <c r="AC200" i="12"/>
  <c r="AD201" i="12"/>
  <c r="AJ201" i="12"/>
  <c r="AA201" i="12"/>
  <c r="AB201" i="12"/>
  <c r="AC201" i="12"/>
  <c r="AD202" i="12"/>
  <c r="AA202" i="12"/>
  <c r="AB202" i="12"/>
  <c r="AC202" i="12"/>
  <c r="AD216" i="12"/>
  <c r="AJ216" i="12"/>
  <c r="AA216" i="12"/>
  <c r="AB216" i="12"/>
  <c r="AC216" i="12"/>
  <c r="AD217" i="12"/>
  <c r="AJ217" i="12"/>
  <c r="AA217" i="12"/>
  <c r="AB217" i="12"/>
  <c r="AC217" i="12"/>
  <c r="AD218" i="12"/>
  <c r="AJ218" i="12"/>
  <c r="AA218" i="12"/>
  <c r="AB218" i="12"/>
  <c r="AC218" i="12"/>
  <c r="AD219" i="12"/>
  <c r="AJ219" i="12"/>
  <c r="AA219" i="12"/>
  <c r="AB219" i="12"/>
  <c r="AC219" i="12"/>
  <c r="AD220" i="12"/>
  <c r="AJ220" i="12"/>
  <c r="AA220" i="12"/>
  <c r="AB220" i="12"/>
  <c r="AC220" i="12"/>
  <c r="AD229" i="12"/>
  <c r="AJ229" i="12"/>
  <c r="AA229" i="12"/>
  <c r="AB229" i="12"/>
  <c r="AC229" i="12"/>
  <c r="AD230" i="12"/>
  <c r="AJ230" i="12"/>
  <c r="AA230" i="12"/>
  <c r="AB230" i="12"/>
  <c r="AC230" i="12"/>
  <c r="AD231" i="12"/>
  <c r="AJ231" i="12"/>
  <c r="AA231" i="12"/>
  <c r="AB231" i="12"/>
  <c r="AC231" i="12"/>
  <c r="AD232" i="12"/>
  <c r="AJ232" i="12"/>
  <c r="AA232" i="12"/>
  <c r="AB232" i="12"/>
  <c r="AC232" i="12"/>
  <c r="AD233" i="12"/>
  <c r="AJ233" i="12"/>
  <c r="AA233" i="12"/>
  <c r="AB233" i="12"/>
  <c r="AC233" i="12"/>
  <c r="AD234" i="12"/>
  <c r="AJ234" i="12"/>
  <c r="AA234" i="12"/>
  <c r="AB234" i="12"/>
  <c r="AC234" i="12"/>
  <c r="AD235" i="12"/>
  <c r="AJ235" i="12"/>
  <c r="AA235" i="12"/>
  <c r="AB235" i="12"/>
  <c r="AC235" i="12"/>
  <c r="AD236" i="12"/>
  <c r="AJ236" i="12"/>
  <c r="AA236" i="12"/>
  <c r="AB236" i="12"/>
  <c r="AC236" i="12"/>
  <c r="AD237" i="12"/>
  <c r="AJ237" i="12"/>
  <c r="AA237" i="12"/>
  <c r="AB237" i="12"/>
  <c r="AC237" i="12"/>
  <c r="AD238" i="12"/>
  <c r="AJ238" i="12"/>
  <c r="AA238" i="12"/>
  <c r="AB238" i="12"/>
  <c r="AC238" i="12"/>
  <c r="AD239" i="12"/>
  <c r="AJ239" i="12"/>
  <c r="AA239" i="12"/>
  <c r="AB239" i="12"/>
  <c r="AC239" i="12"/>
  <c r="AD240" i="12"/>
  <c r="AJ240" i="12"/>
  <c r="AA240" i="12"/>
  <c r="AB240" i="12"/>
  <c r="AC240" i="12"/>
  <c r="AD241" i="12"/>
  <c r="AJ241" i="12"/>
  <c r="AA241" i="12"/>
  <c r="AB241" i="12"/>
  <c r="AC241" i="12"/>
  <c r="AJ242" i="12"/>
  <c r="AB242" i="12"/>
  <c r="AJ243" i="12"/>
  <c r="AB243" i="12"/>
  <c r="AD255" i="12"/>
  <c r="AJ255" i="12"/>
  <c r="AA255" i="12"/>
  <c r="AB255" i="12"/>
  <c r="AC255" i="12"/>
  <c r="AD256" i="12"/>
  <c r="AJ256" i="12"/>
  <c r="AA256" i="12"/>
  <c r="AB256" i="12"/>
  <c r="AC256" i="12"/>
  <c r="AD257" i="12"/>
  <c r="AJ257" i="12"/>
  <c r="AA257" i="12"/>
  <c r="AB257" i="12"/>
  <c r="AC257" i="12"/>
  <c r="AD258" i="12"/>
  <c r="AJ258" i="12"/>
  <c r="AA258" i="12"/>
  <c r="AB258" i="12"/>
  <c r="AC258" i="12"/>
  <c r="AD259" i="12"/>
  <c r="AJ259" i="12"/>
  <c r="AA259" i="12"/>
  <c r="AB259" i="12"/>
  <c r="AC259" i="12"/>
  <c r="AD260" i="12"/>
  <c r="AJ260" i="12"/>
  <c r="AA260" i="12"/>
  <c r="AB260" i="12"/>
  <c r="AC260" i="12"/>
  <c r="AD261" i="12"/>
  <c r="AJ261" i="12"/>
  <c r="AA261" i="12"/>
  <c r="AB261" i="12"/>
  <c r="AC261" i="12"/>
  <c r="AD262" i="12"/>
  <c r="AJ262" i="12"/>
  <c r="AA262" i="12"/>
  <c r="AB262" i="12"/>
  <c r="AC262" i="12"/>
  <c r="AD263" i="12"/>
  <c r="AJ263" i="12"/>
  <c r="AA263" i="12"/>
  <c r="AB263" i="12"/>
  <c r="AC263" i="12"/>
  <c r="AD264" i="12"/>
  <c r="AJ264" i="12"/>
  <c r="AA264" i="12"/>
  <c r="AB264" i="12"/>
  <c r="AC264" i="12"/>
  <c r="AD265" i="12"/>
  <c r="AJ265" i="12"/>
  <c r="AA265" i="12"/>
  <c r="AB265" i="12"/>
  <c r="AC265" i="12"/>
  <c r="AD266" i="12"/>
  <c r="AJ266" i="12"/>
  <c r="AA266" i="12"/>
  <c r="AB266" i="12"/>
  <c r="AC266" i="12"/>
  <c r="AD267" i="12"/>
  <c r="AJ267" i="12"/>
  <c r="AA267" i="12"/>
  <c r="AB267" i="12"/>
  <c r="AC267" i="12"/>
  <c r="AD268" i="12"/>
  <c r="AJ268" i="12"/>
  <c r="AA268" i="12"/>
  <c r="AB268" i="12"/>
  <c r="AC268" i="12"/>
  <c r="AD269" i="12"/>
  <c r="AJ269" i="12"/>
  <c r="AA269" i="12"/>
  <c r="AB269" i="12"/>
  <c r="AC269" i="12"/>
  <c r="AD270" i="12"/>
  <c r="AJ270" i="12"/>
  <c r="AA270" i="12"/>
  <c r="AB270" i="12"/>
  <c r="AC270" i="12"/>
  <c r="AD271" i="12"/>
  <c r="AJ271" i="12"/>
  <c r="AA271" i="12"/>
  <c r="AB271" i="12"/>
  <c r="AC271" i="12"/>
  <c r="AD272" i="12"/>
  <c r="AJ272" i="12"/>
  <c r="AA272" i="12"/>
  <c r="AB272" i="12"/>
  <c r="AC272" i="12"/>
  <c r="AD273" i="12"/>
  <c r="AJ273" i="12"/>
  <c r="AA273" i="12"/>
  <c r="AB273" i="12"/>
  <c r="AC273" i="12"/>
  <c r="AD274" i="12"/>
  <c r="AJ274" i="12"/>
  <c r="AA274" i="12"/>
  <c r="AB274" i="12"/>
  <c r="AC274" i="12"/>
  <c r="AD275" i="12"/>
  <c r="AJ275" i="12"/>
  <c r="AA275" i="12"/>
  <c r="AB275" i="12"/>
  <c r="AC275" i="12"/>
  <c r="AD276" i="12"/>
  <c r="AJ276" i="12"/>
  <c r="AA276" i="12"/>
  <c r="AB276" i="12"/>
  <c r="AC276" i="12"/>
  <c r="AD277" i="12"/>
  <c r="AJ277" i="12"/>
  <c r="AA277" i="12"/>
  <c r="AB277" i="12"/>
  <c r="AC277" i="12"/>
  <c r="AD278" i="12"/>
  <c r="AJ278" i="12"/>
  <c r="AA278" i="12"/>
  <c r="AB278" i="12"/>
  <c r="AC278" i="12"/>
  <c r="AD279" i="12"/>
  <c r="AA279" i="12"/>
  <c r="AB279" i="12"/>
  <c r="AD280" i="12"/>
  <c r="AA280" i="12"/>
  <c r="AB280" i="12"/>
  <c r="AC280" i="12"/>
  <c r="AD281" i="12"/>
  <c r="AJ281" i="12"/>
  <c r="AA281" i="12"/>
  <c r="AB281" i="12"/>
  <c r="AC281" i="12"/>
  <c r="AD282" i="12"/>
  <c r="AJ282" i="12"/>
  <c r="AA282" i="12"/>
  <c r="AB282" i="12"/>
  <c r="AC282" i="12"/>
  <c r="AD283" i="12"/>
  <c r="AJ283" i="12"/>
  <c r="AA283" i="12"/>
  <c r="AB283" i="12"/>
  <c r="AC283" i="12"/>
  <c r="AD285" i="12"/>
  <c r="AA285" i="12"/>
  <c r="AB285" i="12"/>
  <c r="AC285" i="12"/>
  <c r="AD286" i="12"/>
  <c r="AA286" i="12"/>
  <c r="AB286" i="12"/>
  <c r="AC286" i="12"/>
  <c r="AD287" i="12"/>
  <c r="AA287" i="12"/>
  <c r="AB287" i="12"/>
  <c r="AC287" i="12"/>
  <c r="AD288" i="12"/>
  <c r="AA288" i="12"/>
  <c r="AB288" i="12"/>
  <c r="AC288" i="12"/>
  <c r="AD289" i="12"/>
  <c r="AA289" i="12"/>
  <c r="AB289" i="12"/>
  <c r="AC289" i="12"/>
  <c r="AD290" i="12"/>
  <c r="AA290" i="12"/>
  <c r="AB290" i="12"/>
  <c r="AC290" i="12"/>
  <c r="AD291" i="12"/>
  <c r="AJ291" i="12"/>
  <c r="AA291" i="12"/>
  <c r="AB291" i="12"/>
  <c r="AC291" i="12"/>
  <c r="AD292" i="12"/>
  <c r="AA292" i="12"/>
  <c r="AB292" i="12"/>
  <c r="AC292" i="12"/>
  <c r="AD293" i="12"/>
  <c r="AA293" i="12"/>
  <c r="AB293" i="12"/>
  <c r="AC293" i="12"/>
  <c r="AD294" i="12"/>
  <c r="AJ294" i="12"/>
  <c r="AA294" i="12"/>
  <c r="AB294" i="12"/>
  <c r="AC294" i="12"/>
  <c r="AD295" i="12"/>
  <c r="AJ295" i="12"/>
  <c r="AA295" i="12"/>
  <c r="AB295" i="12"/>
  <c r="AC295" i="12"/>
  <c r="AD296" i="12"/>
  <c r="AJ296" i="12"/>
  <c r="AA296" i="12"/>
  <c r="AB296" i="12"/>
  <c r="AC296" i="12"/>
  <c r="AD297" i="12"/>
  <c r="AJ297" i="12"/>
  <c r="AA297" i="12"/>
  <c r="AB297" i="12"/>
  <c r="AC297" i="12"/>
  <c r="AD298" i="12"/>
  <c r="AJ298" i="12"/>
  <c r="AA298" i="12"/>
  <c r="AB298" i="12"/>
  <c r="AC298" i="12"/>
  <c r="AD307" i="12"/>
  <c r="AJ307" i="12"/>
  <c r="AA307" i="12"/>
  <c r="AB307" i="12"/>
  <c r="AC307" i="12"/>
  <c r="AD308" i="12"/>
  <c r="AA308" i="12"/>
  <c r="AB308" i="12"/>
  <c r="AD309" i="12"/>
  <c r="AA309" i="12"/>
  <c r="AB309" i="12"/>
  <c r="AD310" i="12"/>
  <c r="AJ310" i="12"/>
  <c r="AA310" i="12"/>
  <c r="AB310" i="12"/>
  <c r="AC310" i="12"/>
  <c r="AD311" i="12"/>
  <c r="AA311" i="12"/>
  <c r="AB311" i="12"/>
  <c r="AD312" i="12"/>
  <c r="AA312" i="12"/>
  <c r="AB312" i="12"/>
  <c r="AD314" i="12"/>
  <c r="AJ314" i="12"/>
  <c r="AA314" i="12"/>
  <c r="AB314" i="12"/>
  <c r="AC314" i="12"/>
  <c r="AD315" i="12"/>
  <c r="AA315" i="12"/>
  <c r="AB315" i="12"/>
  <c r="AD317" i="12"/>
  <c r="AJ317" i="12"/>
  <c r="AA317" i="12"/>
  <c r="AB317" i="12"/>
  <c r="AC317" i="12"/>
  <c r="AD318" i="12"/>
  <c r="AJ318" i="12"/>
  <c r="AA318" i="12"/>
  <c r="AB318" i="12"/>
  <c r="AC318" i="12"/>
  <c r="AD319" i="12"/>
  <c r="AJ319" i="12"/>
  <c r="AA319" i="12"/>
  <c r="AB319" i="12"/>
  <c r="AC319" i="12"/>
  <c r="AD320" i="12"/>
  <c r="AH320" i="12"/>
  <c r="AI320" i="12"/>
  <c r="AA320" i="12"/>
  <c r="AB320" i="12"/>
  <c r="AC320" i="12"/>
  <c r="AD321" i="12"/>
  <c r="AH321" i="12"/>
  <c r="AI321" i="12"/>
  <c r="AA321" i="12"/>
  <c r="AB321" i="12"/>
  <c r="AC321" i="12"/>
  <c r="AD322" i="12"/>
  <c r="AH322" i="12"/>
  <c r="AI322" i="12"/>
  <c r="AA322" i="12"/>
  <c r="AB322" i="12"/>
  <c r="AC322" i="12"/>
  <c r="AD323" i="12"/>
  <c r="AH323" i="12"/>
  <c r="AI323" i="12"/>
  <c r="AA323" i="12"/>
  <c r="AB323" i="12"/>
  <c r="AC323" i="12"/>
  <c r="AD324" i="12"/>
  <c r="AH324" i="12"/>
  <c r="AI324" i="12"/>
  <c r="AJ324" i="12"/>
  <c r="AA324" i="12"/>
  <c r="AB324" i="12"/>
  <c r="AC324" i="12"/>
  <c r="AD325" i="12"/>
  <c r="AH325" i="12"/>
  <c r="AI325" i="12"/>
  <c r="AJ325" i="12"/>
  <c r="AA325" i="12"/>
  <c r="AB325" i="12"/>
  <c r="AC325" i="12"/>
  <c r="AD326" i="12"/>
  <c r="AH326" i="12"/>
  <c r="AI326" i="12"/>
  <c r="AA326" i="12"/>
  <c r="AB326" i="12"/>
  <c r="AC326" i="12"/>
  <c r="AD327" i="12"/>
  <c r="AH327" i="12"/>
  <c r="AI327" i="12"/>
  <c r="AA327" i="12"/>
  <c r="AB327" i="12"/>
  <c r="AC327" i="12"/>
  <c r="AD328" i="12"/>
  <c r="AH328" i="12"/>
  <c r="AI328" i="12"/>
  <c r="AA328" i="12"/>
  <c r="AB328" i="12"/>
  <c r="AC328" i="12"/>
  <c r="AD329" i="12"/>
  <c r="AH329" i="12"/>
  <c r="AI329" i="12"/>
  <c r="AA329" i="12"/>
  <c r="AB329" i="12"/>
  <c r="AC329" i="12"/>
  <c r="AD330" i="12"/>
  <c r="AH330" i="12"/>
  <c r="AI330" i="12"/>
  <c r="AA330" i="12"/>
  <c r="AB330" i="12"/>
  <c r="AC330" i="12"/>
  <c r="AD331" i="12"/>
  <c r="AH331" i="12"/>
  <c r="AI331" i="12"/>
  <c r="AA331" i="12"/>
  <c r="AB331" i="12"/>
  <c r="AC331" i="12"/>
  <c r="AD332" i="12"/>
  <c r="AH332" i="12"/>
  <c r="AI332" i="12"/>
  <c r="AJ332" i="12"/>
  <c r="AA332" i="12"/>
  <c r="AB332" i="12"/>
  <c r="AC332" i="12"/>
  <c r="AD333" i="12"/>
  <c r="AH333" i="12"/>
  <c r="AI333" i="12"/>
  <c r="AA333" i="12"/>
  <c r="AB333" i="12"/>
  <c r="AC333" i="12"/>
  <c r="AD334" i="12"/>
  <c r="AH334" i="12"/>
  <c r="AI334" i="12"/>
  <c r="AJ334" i="12"/>
  <c r="AA334" i="12"/>
  <c r="AB334" i="12"/>
  <c r="AC334" i="12"/>
  <c r="AD335" i="12"/>
  <c r="AH335" i="12"/>
  <c r="AI335" i="12"/>
  <c r="AA335" i="12"/>
  <c r="AB335" i="12"/>
  <c r="AC335" i="12"/>
  <c r="AD336" i="12"/>
  <c r="AH336" i="12"/>
  <c r="AI336" i="12"/>
  <c r="AA336" i="12"/>
  <c r="AB336" i="12"/>
  <c r="AC336" i="12"/>
  <c r="AD337" i="12"/>
  <c r="AH337" i="12"/>
  <c r="AI337" i="12"/>
  <c r="AA337" i="12"/>
  <c r="AB337" i="12"/>
  <c r="AC337" i="12"/>
  <c r="AD338" i="12"/>
  <c r="AH338" i="12"/>
  <c r="AI338" i="12"/>
  <c r="AA338" i="12"/>
  <c r="AB338" i="12"/>
  <c r="AC338" i="12"/>
  <c r="AD339" i="12"/>
  <c r="AH339" i="12"/>
  <c r="AI339" i="12"/>
  <c r="AJ339" i="12"/>
  <c r="AA339" i="12"/>
  <c r="AB339" i="12"/>
  <c r="AC339" i="12"/>
  <c r="AD340" i="12"/>
  <c r="AH340" i="12"/>
  <c r="AI340" i="12"/>
  <c r="AA340" i="12"/>
  <c r="AB340" i="12"/>
  <c r="AC340" i="12"/>
  <c r="AD341" i="12"/>
  <c r="AH341" i="12"/>
  <c r="AI341" i="12"/>
  <c r="AA341" i="12"/>
  <c r="AB341" i="12"/>
  <c r="AC341" i="12"/>
  <c r="AD342" i="12"/>
  <c r="AH342" i="12"/>
  <c r="AI342" i="12"/>
  <c r="AA342" i="12"/>
  <c r="AB342" i="12"/>
  <c r="AC342" i="12"/>
  <c r="AD343" i="12"/>
  <c r="AH343" i="12"/>
  <c r="AI343" i="12"/>
  <c r="AA343" i="12"/>
  <c r="AB343" i="12"/>
  <c r="AC343" i="12"/>
  <c r="AD344" i="12"/>
  <c r="AH344" i="12"/>
  <c r="AI344" i="12"/>
  <c r="AA344" i="12"/>
  <c r="AB344" i="12"/>
  <c r="AC344" i="12"/>
  <c r="AD345" i="12"/>
  <c r="AH345" i="12"/>
  <c r="AI345" i="12"/>
  <c r="AA345" i="12"/>
  <c r="AB345" i="12"/>
  <c r="AC345" i="12"/>
  <c r="AD346" i="12"/>
  <c r="AH346" i="12"/>
  <c r="AI346" i="12"/>
  <c r="AA346" i="12"/>
  <c r="AB346" i="12"/>
  <c r="AC346" i="12"/>
  <c r="AD347" i="12"/>
  <c r="AH347" i="12"/>
  <c r="AI347" i="12"/>
  <c r="AJ347" i="12"/>
  <c r="AA347" i="12"/>
  <c r="AB347" i="12"/>
  <c r="AC347" i="12"/>
  <c r="AD348" i="12"/>
  <c r="AH348" i="12"/>
  <c r="AI348" i="12"/>
  <c r="AA348" i="12"/>
  <c r="AB348" i="12"/>
  <c r="AC348" i="12"/>
  <c r="AD349" i="12"/>
  <c r="AH349" i="12"/>
  <c r="AI349" i="12"/>
  <c r="AA349" i="12"/>
  <c r="AB349" i="12"/>
  <c r="AC349" i="12"/>
  <c r="AD350" i="12"/>
  <c r="AH350" i="12"/>
  <c r="AI350" i="12"/>
  <c r="AA350" i="12"/>
  <c r="AB350" i="12"/>
  <c r="AC350" i="12"/>
  <c r="AD351" i="12"/>
  <c r="AH351" i="12"/>
  <c r="AI351" i="12"/>
  <c r="AA351" i="12"/>
  <c r="AB351" i="12"/>
  <c r="AC351" i="12"/>
  <c r="AD353" i="12"/>
  <c r="AH353" i="12"/>
  <c r="AI353" i="12"/>
  <c r="AA353" i="12"/>
  <c r="AB353" i="12"/>
  <c r="AC353" i="12"/>
  <c r="AD354" i="12"/>
  <c r="AH354" i="12"/>
  <c r="AI354" i="12"/>
  <c r="AA354" i="12"/>
  <c r="AB354" i="12"/>
  <c r="AC354" i="12"/>
  <c r="AD355" i="12"/>
  <c r="AH355" i="12"/>
  <c r="AI355" i="12"/>
  <c r="AJ355" i="12"/>
  <c r="AA355" i="12"/>
  <c r="AB355" i="12"/>
  <c r="AC355" i="12"/>
  <c r="AD356" i="12"/>
  <c r="AH356" i="12"/>
  <c r="AI356" i="12"/>
  <c r="AA356" i="12"/>
  <c r="AB356" i="12"/>
  <c r="AC356" i="12"/>
  <c r="AD357" i="12"/>
  <c r="AH357" i="12"/>
  <c r="AI357" i="12"/>
  <c r="AA357" i="12"/>
  <c r="AB357" i="12"/>
  <c r="AC357" i="12"/>
  <c r="AD358" i="12"/>
  <c r="AA358" i="12"/>
  <c r="AB358" i="12"/>
  <c r="AC358" i="12"/>
  <c r="AD359" i="12"/>
  <c r="AH359" i="12"/>
  <c r="AI359" i="12"/>
  <c r="AA359" i="12"/>
  <c r="AB359" i="12"/>
  <c r="AC359" i="12"/>
  <c r="AD360" i="12"/>
  <c r="AH360" i="12"/>
  <c r="AI360" i="12"/>
  <c r="AA360" i="12"/>
  <c r="AB360" i="12"/>
  <c r="AC360" i="12"/>
  <c r="AD361" i="12"/>
  <c r="AH361" i="12"/>
  <c r="AI361" i="12"/>
  <c r="AJ361" i="12"/>
  <c r="AA361" i="12"/>
  <c r="AB361" i="12"/>
  <c r="AC361" i="12"/>
  <c r="AD362" i="12"/>
  <c r="AH362" i="12"/>
  <c r="AI362" i="12"/>
  <c r="AA362" i="12"/>
  <c r="AB362" i="12"/>
  <c r="AC362" i="12"/>
  <c r="AD364" i="12"/>
  <c r="AH364" i="12"/>
  <c r="AI364" i="12"/>
  <c r="AA364" i="12"/>
  <c r="AB364" i="12"/>
  <c r="AC364" i="12"/>
  <c r="AD367" i="12"/>
  <c r="AH367" i="12"/>
  <c r="AI367" i="12"/>
  <c r="AJ367" i="12"/>
  <c r="AA367" i="12"/>
  <c r="AB367" i="12"/>
  <c r="AC367" i="12"/>
  <c r="AD368" i="12"/>
  <c r="AH368" i="12"/>
  <c r="AI368" i="12"/>
  <c r="AA368" i="12"/>
  <c r="AB368" i="12"/>
  <c r="AC368" i="12"/>
  <c r="AD369" i="12"/>
  <c r="AH369" i="12"/>
  <c r="AI369" i="12"/>
  <c r="AA369" i="12"/>
  <c r="AB369" i="12"/>
  <c r="AC369" i="12"/>
  <c r="AD370" i="12"/>
  <c r="AH370" i="12"/>
  <c r="AI370" i="12"/>
  <c r="AA370" i="12"/>
  <c r="AB370" i="12"/>
  <c r="AC370" i="12"/>
  <c r="AD371" i="12"/>
  <c r="AH371" i="12"/>
  <c r="AI371" i="12"/>
  <c r="AA371" i="12"/>
  <c r="AB371" i="12"/>
  <c r="AC371" i="12"/>
  <c r="AD372" i="12"/>
  <c r="AH372" i="12"/>
  <c r="AI372" i="12"/>
  <c r="AA372" i="12"/>
  <c r="AB372" i="12"/>
  <c r="AC372" i="12"/>
  <c r="AD373" i="12"/>
  <c r="AH373" i="12"/>
  <c r="AI373" i="12"/>
  <c r="AA373" i="12"/>
  <c r="AB373" i="12"/>
  <c r="AC373" i="12"/>
  <c r="AD374" i="12"/>
  <c r="AH374" i="12"/>
  <c r="AI374" i="12"/>
  <c r="AA374" i="12"/>
  <c r="AB374" i="12"/>
  <c r="AC374" i="12"/>
  <c r="AD375" i="12"/>
  <c r="AH375" i="12"/>
  <c r="AI375" i="12"/>
  <c r="AJ375" i="12"/>
  <c r="AA375" i="12"/>
  <c r="AB375" i="12"/>
  <c r="AC375" i="12"/>
  <c r="AD376" i="12"/>
  <c r="AH376" i="12"/>
  <c r="AI376" i="12"/>
  <c r="AA376" i="12"/>
  <c r="AB376" i="12"/>
  <c r="AC376" i="12"/>
  <c r="AD377" i="12"/>
  <c r="AH377" i="12"/>
  <c r="AI377" i="12"/>
  <c r="AJ377" i="12"/>
  <c r="AA377" i="12"/>
  <c r="AB377" i="12"/>
  <c r="AC377" i="12"/>
  <c r="AD378" i="12"/>
  <c r="AH378" i="12"/>
  <c r="AI378" i="12"/>
  <c r="AA378" i="12"/>
  <c r="AB378" i="12"/>
  <c r="AC378" i="12"/>
  <c r="AD379" i="12"/>
  <c r="AH379" i="12"/>
  <c r="AI379" i="12"/>
  <c r="AJ379" i="12"/>
  <c r="AA379" i="12"/>
  <c r="AB379" i="12"/>
  <c r="AC379" i="12"/>
  <c r="AD380" i="12"/>
  <c r="AH380" i="12"/>
  <c r="AI380" i="12"/>
  <c r="AJ380" i="12"/>
  <c r="AA380" i="12"/>
  <c r="AB380" i="12"/>
  <c r="AC380" i="12"/>
  <c r="AD381" i="12"/>
  <c r="AH381" i="12"/>
  <c r="AI381" i="12"/>
  <c r="AA381" i="12"/>
  <c r="AB381" i="12"/>
  <c r="AC381" i="12"/>
  <c r="AD382" i="12"/>
  <c r="AH382" i="12"/>
  <c r="AI382" i="12"/>
  <c r="AA382" i="12"/>
  <c r="AB382" i="12"/>
  <c r="AC382" i="12"/>
  <c r="AD383" i="12"/>
  <c r="AH383" i="12"/>
  <c r="AI383" i="12"/>
  <c r="AJ383" i="12"/>
  <c r="AA383" i="12"/>
  <c r="AB383" i="12"/>
  <c r="AC383" i="12"/>
  <c r="AD384" i="12"/>
  <c r="AH384" i="12"/>
  <c r="AI384" i="12"/>
  <c r="AA384" i="12"/>
  <c r="AB384" i="12"/>
  <c r="AC384" i="12"/>
  <c r="AD385" i="12"/>
  <c r="AH385" i="12"/>
  <c r="AI385" i="12"/>
  <c r="AA385" i="12"/>
  <c r="AB385" i="12"/>
  <c r="AC385" i="12"/>
  <c r="AD386" i="12"/>
  <c r="AH386" i="12"/>
  <c r="AI386" i="12"/>
  <c r="AA386" i="12"/>
  <c r="AB386" i="12"/>
  <c r="AC386" i="12"/>
  <c r="AD387" i="12"/>
  <c r="AH387" i="12"/>
  <c r="AI387" i="12"/>
  <c r="AA387" i="12"/>
  <c r="AB387" i="12"/>
  <c r="AC387" i="12"/>
  <c r="AD388" i="12"/>
  <c r="AH388" i="12"/>
  <c r="AI388" i="12"/>
  <c r="AJ388" i="12"/>
  <c r="AA388" i="12"/>
  <c r="AB388" i="12"/>
  <c r="AC388" i="12"/>
  <c r="AD389" i="12"/>
  <c r="AH389" i="12"/>
  <c r="AI389" i="12"/>
  <c r="AA389" i="12"/>
  <c r="AB389" i="12"/>
  <c r="AC389" i="12"/>
  <c r="AD390" i="12"/>
  <c r="AH390" i="12"/>
  <c r="AI390" i="12"/>
  <c r="AA390" i="12"/>
  <c r="AB390" i="12"/>
  <c r="AC390" i="12"/>
  <c r="AD391" i="12"/>
  <c r="AH391" i="12"/>
  <c r="AI391" i="12"/>
  <c r="AA391" i="12"/>
  <c r="AB391" i="12"/>
  <c r="AC391" i="12"/>
  <c r="AD392" i="12"/>
  <c r="AH392" i="12"/>
  <c r="AI392" i="12"/>
  <c r="AA392" i="12"/>
  <c r="AB392" i="12"/>
  <c r="AC392" i="12"/>
  <c r="AD393" i="12"/>
  <c r="AH393" i="12"/>
  <c r="AI393" i="12"/>
  <c r="AJ393" i="12"/>
  <c r="AA393" i="12"/>
  <c r="AB393" i="12"/>
  <c r="AC393" i="12"/>
  <c r="AD394" i="12"/>
  <c r="AH394" i="12"/>
  <c r="AI394" i="12"/>
  <c r="AA394" i="12"/>
  <c r="AB394" i="12"/>
  <c r="AC394" i="12"/>
  <c r="AD395" i="12"/>
  <c r="AH395" i="12"/>
  <c r="AI395" i="12"/>
  <c r="AA395" i="12"/>
  <c r="AB395" i="12"/>
  <c r="AC395" i="12"/>
  <c r="AD396" i="12"/>
  <c r="AH396" i="12"/>
  <c r="AI396" i="12"/>
  <c r="AJ396" i="12"/>
  <c r="AA396" i="12"/>
  <c r="AB396" i="12"/>
  <c r="AC396" i="12"/>
  <c r="AD397" i="12"/>
  <c r="AH397" i="12"/>
  <c r="AI397" i="12"/>
  <c r="AJ397" i="12"/>
  <c r="AA397" i="12"/>
  <c r="AB397" i="12"/>
  <c r="AC397" i="12"/>
  <c r="AD398" i="12"/>
  <c r="AH398" i="12"/>
  <c r="AI398" i="12"/>
  <c r="AA398" i="12"/>
  <c r="AB398" i="12"/>
  <c r="AC398" i="12"/>
  <c r="AD399" i="12"/>
  <c r="AH399" i="12"/>
  <c r="AI399" i="12"/>
  <c r="AA399" i="12"/>
  <c r="AB399" i="12"/>
  <c r="AC399" i="12"/>
  <c r="AD400" i="12"/>
  <c r="AH400" i="12"/>
  <c r="AI400" i="12"/>
  <c r="AA400" i="12"/>
  <c r="AB400" i="12"/>
  <c r="AC400" i="12"/>
  <c r="AD401" i="12"/>
  <c r="AH401" i="12"/>
  <c r="AI401" i="12"/>
  <c r="AJ401" i="12"/>
  <c r="AA401" i="12"/>
  <c r="AB401" i="12"/>
  <c r="AC401" i="12"/>
  <c r="AD402" i="12"/>
  <c r="AH402" i="12"/>
  <c r="AI402" i="12"/>
  <c r="AA402" i="12"/>
  <c r="AB402" i="12"/>
  <c r="AC402" i="12"/>
  <c r="AD403" i="12"/>
  <c r="AH403" i="12"/>
  <c r="AI403" i="12"/>
  <c r="AA403" i="12"/>
  <c r="AB403" i="12"/>
  <c r="AC403" i="12"/>
  <c r="AD404" i="12"/>
  <c r="AH404" i="12"/>
  <c r="AI404" i="12"/>
  <c r="AA404" i="12"/>
  <c r="AB404" i="12"/>
  <c r="AC404" i="12"/>
  <c r="AD405" i="12"/>
  <c r="AH405" i="12"/>
  <c r="AI405" i="12"/>
  <c r="AA405" i="12"/>
  <c r="AB405" i="12"/>
  <c r="AC405" i="12"/>
  <c r="AD406" i="12"/>
  <c r="AH406" i="12"/>
  <c r="AI406" i="12"/>
  <c r="AJ406" i="12"/>
  <c r="AA406" i="12"/>
  <c r="AB406" i="12"/>
  <c r="AC406" i="12"/>
  <c r="AD407" i="12"/>
  <c r="AH407" i="12"/>
  <c r="AI407" i="12"/>
  <c r="AA407" i="12"/>
  <c r="AB407" i="12"/>
  <c r="AC407" i="12"/>
  <c r="AD408" i="12"/>
  <c r="AH408" i="12"/>
  <c r="AI408" i="12"/>
  <c r="AJ408" i="12"/>
  <c r="AA408" i="12"/>
  <c r="AB408" i="12"/>
  <c r="AC408" i="12"/>
  <c r="AD409" i="12"/>
  <c r="AH409" i="12"/>
  <c r="AI409" i="12"/>
  <c r="AJ409" i="12"/>
  <c r="AA409" i="12"/>
  <c r="AB409" i="12"/>
  <c r="AC409" i="12"/>
  <c r="AD410" i="12"/>
  <c r="AH410" i="12"/>
  <c r="AI410" i="12"/>
  <c r="AA410" i="12"/>
  <c r="AB410" i="12"/>
  <c r="AC410" i="12"/>
  <c r="AD411" i="12"/>
  <c r="AH411" i="12"/>
  <c r="AI411" i="12"/>
  <c r="AA411" i="12"/>
  <c r="AB411" i="12"/>
  <c r="AC411" i="12"/>
  <c r="AD412" i="12"/>
  <c r="AH412" i="12"/>
  <c r="AI412" i="12"/>
  <c r="AA412" i="12"/>
  <c r="AB412" i="12"/>
  <c r="AC412" i="12"/>
  <c r="AD413" i="12"/>
  <c r="AH413" i="12"/>
  <c r="AI413" i="12"/>
  <c r="AA413" i="12"/>
  <c r="AB413" i="12"/>
  <c r="AC413" i="12"/>
  <c r="AD414" i="12"/>
  <c r="AH414" i="12"/>
  <c r="AI414" i="12"/>
  <c r="AA414" i="12"/>
  <c r="AB414" i="12"/>
  <c r="AC414" i="12"/>
  <c r="AD415" i="12"/>
  <c r="AH415" i="12"/>
  <c r="AI415" i="12"/>
  <c r="AA415" i="12"/>
  <c r="AB415" i="12"/>
  <c r="AC415" i="12"/>
  <c r="AD416" i="12"/>
  <c r="AH416" i="12"/>
  <c r="AI416" i="12"/>
  <c r="AA416" i="12"/>
  <c r="AB416" i="12"/>
  <c r="AC416" i="12"/>
  <c r="AD417" i="12"/>
  <c r="AH417" i="12"/>
  <c r="AI417" i="12"/>
  <c r="AA417" i="12"/>
  <c r="AB417" i="12"/>
  <c r="AC417" i="12"/>
  <c r="AD418" i="12"/>
  <c r="AH418" i="12"/>
  <c r="AI418" i="12"/>
  <c r="AA418" i="12"/>
  <c r="AB418" i="12"/>
  <c r="AC418" i="12"/>
  <c r="AD419" i="12"/>
  <c r="AH419" i="12"/>
  <c r="AI419" i="12"/>
  <c r="AA419" i="12"/>
  <c r="AB419" i="12"/>
  <c r="AC419" i="12"/>
  <c r="AD420" i="12"/>
  <c r="AH420" i="12"/>
  <c r="AI420" i="12"/>
  <c r="AA420" i="12"/>
  <c r="AB420" i="12"/>
  <c r="AC420" i="12"/>
  <c r="AD421" i="12"/>
  <c r="AH421" i="12"/>
  <c r="AI421" i="12"/>
  <c r="AA421" i="12"/>
  <c r="AB421" i="12"/>
  <c r="AC421" i="12"/>
  <c r="AD422" i="12"/>
  <c r="AH422" i="12"/>
  <c r="AI422" i="12"/>
  <c r="AA422" i="12"/>
  <c r="AB422" i="12"/>
  <c r="AC422" i="12"/>
  <c r="AD437" i="12"/>
  <c r="AH437" i="12"/>
  <c r="AI437" i="12"/>
  <c r="AA437" i="12"/>
  <c r="AB437" i="12"/>
  <c r="AC437" i="12"/>
  <c r="AD438" i="12"/>
  <c r="AH438" i="12"/>
  <c r="AI438" i="12"/>
  <c r="AA438" i="12"/>
  <c r="AB438" i="12"/>
  <c r="AC438" i="12"/>
  <c r="AD439" i="12"/>
  <c r="AH439" i="12"/>
  <c r="AI439" i="12"/>
  <c r="AA439" i="12"/>
  <c r="AB439" i="12"/>
  <c r="AC439" i="12"/>
  <c r="AD440" i="12"/>
  <c r="AH440" i="12"/>
  <c r="AI440" i="12"/>
  <c r="AA440" i="12"/>
  <c r="AB440" i="12"/>
  <c r="AC440" i="12"/>
  <c r="AD441" i="12"/>
  <c r="AH441" i="12"/>
  <c r="AI441" i="12"/>
  <c r="AA441" i="12"/>
  <c r="AB441" i="12"/>
  <c r="AC441" i="12"/>
  <c r="AD442" i="12"/>
  <c r="AH442" i="12"/>
  <c r="AI442" i="12"/>
  <c r="AJ442" i="12"/>
  <c r="AA442" i="12"/>
  <c r="AB442" i="12"/>
  <c r="AC442" i="12"/>
  <c r="AD443" i="12"/>
  <c r="AH443" i="12"/>
  <c r="AI443" i="12"/>
  <c r="AA443" i="12"/>
  <c r="AB443" i="12"/>
  <c r="AC443" i="12"/>
  <c r="AD444" i="12"/>
  <c r="AH444" i="12"/>
  <c r="AI444" i="12"/>
  <c r="AA444" i="12"/>
  <c r="AB444" i="12"/>
  <c r="AD445" i="12"/>
  <c r="AH445" i="12"/>
  <c r="AI445" i="12"/>
  <c r="AA445" i="12"/>
  <c r="AB445" i="12"/>
  <c r="AC445" i="12"/>
  <c r="AD446" i="12"/>
  <c r="AH446" i="12"/>
  <c r="AI446" i="12"/>
  <c r="AA446" i="12"/>
  <c r="AB446" i="12"/>
  <c r="AC446" i="12"/>
  <c r="AD447" i="12"/>
  <c r="AA447" i="12"/>
  <c r="AB447" i="12"/>
  <c r="AC447" i="12"/>
  <c r="AD449" i="12"/>
  <c r="AA449" i="12"/>
  <c r="AB449" i="12"/>
  <c r="AC449" i="12"/>
  <c r="AD450" i="12"/>
  <c r="AI450" i="12"/>
  <c r="AJ450" i="12"/>
  <c r="AA450" i="12"/>
  <c r="AC450" i="12"/>
  <c r="AD451" i="12"/>
  <c r="AH451" i="12"/>
  <c r="AI451" i="12"/>
  <c r="AA451" i="12"/>
  <c r="AC451" i="12"/>
  <c r="AD452" i="12"/>
  <c r="AH452" i="12"/>
  <c r="AI452" i="12"/>
  <c r="AC452" i="12"/>
  <c r="AD453" i="12"/>
  <c r="AH453" i="12"/>
  <c r="AI453" i="12"/>
  <c r="AA453" i="12"/>
  <c r="AC453" i="12"/>
  <c r="AD454" i="12"/>
  <c r="AH454" i="12"/>
  <c r="AI454" i="12"/>
  <c r="AA454" i="12"/>
  <c r="AC454" i="12"/>
  <c r="AD455" i="12"/>
  <c r="AH455" i="12"/>
  <c r="AI455" i="12"/>
  <c r="AA455" i="12"/>
  <c r="AC455" i="12"/>
  <c r="G8" i="12"/>
  <c r="H8" i="12"/>
  <c r="I8" i="12"/>
  <c r="J8" i="12"/>
  <c r="N8" i="12"/>
  <c r="AL8" i="12"/>
  <c r="Q8" i="12"/>
  <c r="S8" i="12"/>
  <c r="U8" i="12"/>
  <c r="V8" i="12"/>
  <c r="X8" i="12"/>
  <c r="Z8" i="12"/>
  <c r="AR8" i="12"/>
  <c r="BF8" i="12"/>
  <c r="G9" i="12"/>
  <c r="H9" i="12"/>
  <c r="I9" i="12"/>
  <c r="J9" i="12"/>
  <c r="N9" i="12"/>
  <c r="AL9" i="12"/>
  <c r="AM9" i="12"/>
  <c r="Q9" i="12"/>
  <c r="S9" i="12"/>
  <c r="U9" i="12"/>
  <c r="V9" i="12"/>
  <c r="X9" i="12"/>
  <c r="Z9" i="12"/>
  <c r="AR9" i="12"/>
  <c r="AS9" i="12"/>
  <c r="AT9" i="12"/>
  <c r="BF9" i="12"/>
  <c r="BL9" i="12"/>
  <c r="BM9" i="12"/>
  <c r="AG320" i="12"/>
  <c r="AG321" i="12"/>
  <c r="AG322" i="12"/>
  <c r="AG323" i="12"/>
  <c r="AG324" i="12"/>
  <c r="AG325" i="12"/>
  <c r="AG326" i="12"/>
  <c r="AG327" i="12"/>
  <c r="AG328" i="12"/>
  <c r="AG329" i="12"/>
  <c r="AG330" i="12"/>
  <c r="AG331" i="12"/>
  <c r="AG332" i="12"/>
  <c r="AG333" i="12"/>
  <c r="AG334" i="12"/>
  <c r="AG335" i="12"/>
  <c r="AG336" i="12"/>
  <c r="AG337" i="12"/>
  <c r="AG338" i="12"/>
  <c r="AG339" i="12"/>
  <c r="AG340" i="12"/>
  <c r="AG341" i="12"/>
  <c r="AG342" i="12"/>
  <c r="AG343" i="12"/>
  <c r="AG344" i="12"/>
  <c r="AG345" i="12"/>
  <c r="AG346" i="12"/>
  <c r="AG347" i="12"/>
  <c r="AG348" i="12"/>
  <c r="AG349" i="12"/>
  <c r="AG350" i="12"/>
  <c r="AG351" i="12"/>
  <c r="AG353" i="12"/>
  <c r="AG354" i="12"/>
  <c r="AG355" i="12"/>
  <c r="AG356" i="12"/>
  <c r="AG357" i="12"/>
  <c r="AG359" i="12"/>
  <c r="AG360" i="12"/>
  <c r="AG361" i="12"/>
  <c r="AG362" i="12"/>
  <c r="AG364" i="12"/>
  <c r="AG367" i="12"/>
  <c r="AG368" i="12"/>
  <c r="AG369" i="12"/>
  <c r="AG370" i="12"/>
  <c r="AG371" i="12"/>
  <c r="AG372" i="12"/>
  <c r="AG373" i="12"/>
  <c r="AG374" i="12"/>
  <c r="AG375" i="12"/>
  <c r="AG376" i="12"/>
  <c r="AG377" i="12"/>
  <c r="AG378" i="12"/>
  <c r="AG379" i="12"/>
  <c r="AG380" i="12"/>
  <c r="AG381" i="12"/>
  <c r="AG382" i="12"/>
  <c r="AG383" i="12"/>
  <c r="AG384" i="12"/>
  <c r="AG385" i="12"/>
  <c r="AG386" i="12"/>
  <c r="AG387" i="12"/>
  <c r="AG388" i="12"/>
  <c r="AG389" i="12"/>
  <c r="AG390" i="12"/>
  <c r="AG391" i="12"/>
  <c r="AG392" i="12"/>
  <c r="AG393" i="12"/>
  <c r="AG394" i="12"/>
  <c r="AG395" i="12"/>
  <c r="AG396" i="12"/>
  <c r="AG397" i="12"/>
  <c r="AG398" i="12"/>
  <c r="AG399" i="12"/>
  <c r="AG400" i="12"/>
  <c r="AG401" i="12"/>
  <c r="AG402" i="12"/>
  <c r="AG403" i="12"/>
  <c r="AG404" i="12"/>
  <c r="AG405" i="12"/>
  <c r="AG406" i="12"/>
  <c r="AG407" i="12"/>
  <c r="AG408" i="12"/>
  <c r="AG409" i="12"/>
  <c r="AG410" i="12"/>
  <c r="AG411" i="12"/>
  <c r="AG412" i="12"/>
  <c r="AG413" i="12"/>
  <c r="AG414" i="12"/>
  <c r="AG415" i="12"/>
  <c r="AG416" i="12"/>
  <c r="AG417" i="12"/>
  <c r="AG418" i="12"/>
  <c r="AG419" i="12"/>
  <c r="AG420" i="12"/>
  <c r="AG421" i="12"/>
  <c r="AG422" i="12"/>
  <c r="AG437" i="12"/>
  <c r="AG438" i="12"/>
  <c r="AG439" i="12"/>
  <c r="AG440" i="12"/>
  <c r="AG441" i="12"/>
  <c r="AG442" i="12"/>
  <c r="AG443" i="12"/>
  <c r="AG444" i="12"/>
  <c r="AG445" i="12"/>
  <c r="AG446" i="12"/>
  <c r="AG450" i="12"/>
  <c r="AG451" i="12"/>
  <c r="AG452" i="12"/>
  <c r="AG453" i="12"/>
  <c r="AG454" i="12"/>
  <c r="AG455" i="12"/>
  <c r="AG463" i="12"/>
  <c r="AG464" i="12"/>
  <c r="AG465" i="12"/>
  <c r="AG466" i="12"/>
  <c r="AG467" i="12"/>
  <c r="AG468" i="12"/>
  <c r="AG469" i="12"/>
  <c r="AG470" i="12"/>
  <c r="AG471" i="12"/>
  <c r="AG472" i="12"/>
  <c r="AG473" i="12"/>
  <c r="AG476" i="12"/>
  <c r="AG477" i="12"/>
  <c r="AG489" i="12"/>
  <c r="AG490" i="12"/>
  <c r="AG491" i="12"/>
  <c r="AG492" i="12"/>
  <c r="AG493" i="12"/>
  <c r="AG494" i="12"/>
  <c r="AG495" i="12"/>
  <c r="AG496" i="12"/>
  <c r="AG497" i="12"/>
  <c r="AG498" i="12"/>
  <c r="AG499" i="12"/>
  <c r="AG500" i="12"/>
  <c r="AG501" i="12"/>
  <c r="AG502" i="12"/>
  <c r="AG503" i="12"/>
  <c r="AG504" i="12"/>
  <c r="AG505" i="12"/>
  <c r="AG506" i="12"/>
  <c r="AG507" i="12"/>
  <c r="AG508" i="12"/>
  <c r="AG509" i="12"/>
  <c r="AG510" i="12"/>
  <c r="AG511" i="12"/>
  <c r="AG512" i="12"/>
  <c r="AG513" i="12"/>
  <c r="AG514" i="12"/>
  <c r="AG515" i="12"/>
  <c r="AG516" i="12"/>
  <c r="AG517" i="12"/>
  <c r="AG518" i="12"/>
  <c r="AG519" i="12"/>
  <c r="AG520" i="12"/>
  <c r="AG521" i="12"/>
  <c r="AG522" i="12"/>
  <c r="AG523" i="12"/>
  <c r="AG524" i="12"/>
  <c r="AG525" i="12"/>
  <c r="AG526" i="12"/>
  <c r="AG527" i="12"/>
  <c r="AG528" i="12"/>
  <c r="AG529" i="12"/>
  <c r="AG530" i="12"/>
  <c r="AG531" i="12"/>
  <c r="AG532" i="12"/>
  <c r="AG533" i="12"/>
  <c r="AG534" i="12"/>
  <c r="AG535" i="12"/>
  <c r="AG536" i="12"/>
  <c r="AG537" i="12"/>
  <c r="AG539" i="12"/>
  <c r="AG540" i="12"/>
  <c r="AG541" i="12"/>
  <c r="AG542" i="12"/>
  <c r="AG543" i="12"/>
  <c r="AG544" i="12"/>
  <c r="AG549" i="12"/>
  <c r="AG550" i="12"/>
  <c r="G10" i="12"/>
  <c r="H10" i="12"/>
  <c r="I10" i="12"/>
  <c r="J10" i="12"/>
  <c r="N10" i="12"/>
  <c r="AL10" i="12"/>
  <c r="Q10" i="12"/>
  <c r="S10" i="12"/>
  <c r="U10" i="12"/>
  <c r="V10" i="12"/>
  <c r="X10" i="12"/>
  <c r="Z10" i="12"/>
  <c r="AR10" i="12"/>
  <c r="AS10" i="12"/>
  <c r="BF10" i="12"/>
  <c r="BL10" i="12"/>
  <c r="BL11" i="12"/>
  <c r="BM10" i="12"/>
  <c r="G11" i="12"/>
  <c r="H11" i="12"/>
  <c r="I11" i="12"/>
  <c r="J11" i="12"/>
  <c r="N11" i="12"/>
  <c r="AL11" i="12"/>
  <c r="Q11" i="12"/>
  <c r="S11" i="12"/>
  <c r="U11" i="12"/>
  <c r="V11" i="12"/>
  <c r="X11" i="12"/>
  <c r="Z11" i="12"/>
  <c r="AR11" i="12"/>
  <c r="BF11" i="12"/>
  <c r="G12" i="12"/>
  <c r="H12" i="12"/>
  <c r="I12" i="12"/>
  <c r="J12" i="12"/>
  <c r="N12" i="12"/>
  <c r="AL12" i="12"/>
  <c r="Q12" i="12"/>
  <c r="S12" i="12"/>
  <c r="U12" i="12"/>
  <c r="V12" i="12"/>
  <c r="X12" i="12"/>
  <c r="Z12" i="12"/>
  <c r="AR12" i="12"/>
  <c r="BF12" i="12"/>
  <c r="G13" i="12"/>
  <c r="H13" i="12"/>
  <c r="I13" i="12"/>
  <c r="J13" i="12"/>
  <c r="N13" i="12"/>
  <c r="AL13" i="12"/>
  <c r="AM13" i="12"/>
  <c r="Q13" i="12"/>
  <c r="S13" i="12"/>
  <c r="U13" i="12"/>
  <c r="V13" i="12"/>
  <c r="X13" i="12"/>
  <c r="Z13" i="12"/>
  <c r="AR13" i="12"/>
  <c r="BF13" i="12"/>
  <c r="G14" i="12"/>
  <c r="H14" i="12"/>
  <c r="I14" i="12"/>
  <c r="J14" i="12"/>
  <c r="N14" i="12"/>
  <c r="AL14" i="12"/>
  <c r="Q14" i="12"/>
  <c r="S14" i="12"/>
  <c r="U14" i="12"/>
  <c r="V14" i="12"/>
  <c r="X14" i="12"/>
  <c r="Z14" i="12"/>
  <c r="AR14" i="12"/>
  <c r="BF14" i="12"/>
  <c r="G15" i="12"/>
  <c r="H15" i="12"/>
  <c r="I15" i="12"/>
  <c r="J15" i="12"/>
  <c r="N15" i="12"/>
  <c r="AL15" i="12"/>
  <c r="AM15" i="12"/>
  <c r="Q15" i="12"/>
  <c r="S15" i="12"/>
  <c r="U15" i="12"/>
  <c r="V15" i="12"/>
  <c r="X15" i="12"/>
  <c r="Z15" i="12"/>
  <c r="AR15" i="12"/>
  <c r="BF15" i="12"/>
  <c r="G16" i="12"/>
  <c r="H16" i="12"/>
  <c r="I16" i="12"/>
  <c r="J16" i="12"/>
  <c r="N16" i="12"/>
  <c r="AL16" i="12"/>
  <c r="Q16" i="12"/>
  <c r="S16" i="12"/>
  <c r="U16" i="12"/>
  <c r="V16" i="12"/>
  <c r="X16" i="12"/>
  <c r="Z16" i="12"/>
  <c r="AR16" i="12"/>
  <c r="BF16" i="12"/>
  <c r="G17" i="12"/>
  <c r="H17" i="12"/>
  <c r="I17" i="12"/>
  <c r="J17" i="12"/>
  <c r="N17" i="12"/>
  <c r="AL17" i="12"/>
  <c r="Q17" i="12"/>
  <c r="S17" i="12"/>
  <c r="U17" i="12"/>
  <c r="V17" i="12"/>
  <c r="X17" i="12"/>
  <c r="Z17" i="12"/>
  <c r="AR17" i="12"/>
  <c r="BF17" i="12"/>
  <c r="G18" i="12"/>
  <c r="H18" i="12"/>
  <c r="I18" i="12"/>
  <c r="J18" i="12"/>
  <c r="N18" i="12"/>
  <c r="AL18" i="12"/>
  <c r="AM18" i="12"/>
  <c r="Q18" i="12"/>
  <c r="S18" i="12"/>
  <c r="U18" i="12"/>
  <c r="V18" i="12"/>
  <c r="X18" i="12"/>
  <c r="Z18" i="12"/>
  <c r="AR18" i="12"/>
  <c r="BC18" i="12"/>
  <c r="BF18" i="12"/>
  <c r="G19" i="12"/>
  <c r="H19" i="12"/>
  <c r="I19" i="12"/>
  <c r="J19" i="12"/>
  <c r="N19" i="12"/>
  <c r="AL19" i="12"/>
  <c r="Q19" i="12"/>
  <c r="S19" i="12"/>
  <c r="U19" i="12"/>
  <c r="V19" i="12"/>
  <c r="X19" i="12"/>
  <c r="Z19" i="12"/>
  <c r="AR19" i="12"/>
  <c r="AS19" i="12"/>
  <c r="BF19" i="12"/>
  <c r="G20" i="12"/>
  <c r="H20" i="12"/>
  <c r="I20" i="12"/>
  <c r="J20" i="12"/>
  <c r="N20" i="12"/>
  <c r="AL20" i="12"/>
  <c r="AM20" i="12"/>
  <c r="Q20" i="12"/>
  <c r="S20" i="12"/>
  <c r="U20" i="12"/>
  <c r="V20" i="12"/>
  <c r="X20" i="12"/>
  <c r="Z20" i="12"/>
  <c r="AR20" i="12"/>
  <c r="BF20" i="12"/>
  <c r="G21" i="12"/>
  <c r="H21" i="12"/>
  <c r="I21" i="12"/>
  <c r="J21" i="12"/>
  <c r="N21" i="12"/>
  <c r="AL21" i="12"/>
  <c r="Q21" i="12"/>
  <c r="S21" i="12"/>
  <c r="U21" i="12"/>
  <c r="V21" i="12"/>
  <c r="X21" i="12"/>
  <c r="Z21" i="12"/>
  <c r="AR21" i="12"/>
  <c r="BF21" i="12"/>
  <c r="G22" i="12"/>
  <c r="H22" i="12"/>
  <c r="I22" i="12"/>
  <c r="J22" i="12"/>
  <c r="N22" i="12"/>
  <c r="AL22" i="12"/>
  <c r="AM22" i="12"/>
  <c r="Q22" i="12"/>
  <c r="S22" i="12"/>
  <c r="U22" i="12"/>
  <c r="V22" i="12"/>
  <c r="X22" i="12"/>
  <c r="Z22" i="12"/>
  <c r="AR22" i="12"/>
  <c r="BF22" i="12"/>
  <c r="G23" i="12"/>
  <c r="H23" i="12"/>
  <c r="I23" i="12"/>
  <c r="J23" i="12"/>
  <c r="N23" i="12"/>
  <c r="AL23" i="12"/>
  <c r="AM23" i="12"/>
  <c r="Q23" i="12"/>
  <c r="S23" i="12"/>
  <c r="U23" i="12"/>
  <c r="V23" i="12"/>
  <c r="X23" i="12"/>
  <c r="Z23" i="12"/>
  <c r="AR23" i="12"/>
  <c r="BF23" i="12"/>
  <c r="G24" i="12"/>
  <c r="H24" i="12"/>
  <c r="I24" i="12"/>
  <c r="J24" i="12"/>
  <c r="N24" i="12"/>
  <c r="AL24" i="12"/>
  <c r="Q24" i="12"/>
  <c r="S24" i="12"/>
  <c r="U24" i="12"/>
  <c r="V24" i="12"/>
  <c r="X24" i="12"/>
  <c r="Z24" i="12"/>
  <c r="AR24" i="12"/>
  <c r="BF24" i="12"/>
  <c r="G25" i="12"/>
  <c r="H25" i="12"/>
  <c r="I25" i="12"/>
  <c r="J25" i="12"/>
  <c r="N25" i="12"/>
  <c r="AL25" i="12"/>
  <c r="AM25" i="12"/>
  <c r="Q25" i="12"/>
  <c r="S25" i="12"/>
  <c r="U25" i="12"/>
  <c r="V25" i="12"/>
  <c r="X25" i="12"/>
  <c r="Z25" i="12"/>
  <c r="AR25" i="12"/>
  <c r="BF25" i="12"/>
  <c r="G26" i="12"/>
  <c r="H26" i="12"/>
  <c r="I26" i="12"/>
  <c r="J26" i="12"/>
  <c r="N26" i="12"/>
  <c r="AL26" i="12"/>
  <c r="AM26" i="12"/>
  <c r="Q26" i="12"/>
  <c r="S26" i="12"/>
  <c r="U26" i="12"/>
  <c r="V26" i="12"/>
  <c r="X26" i="12"/>
  <c r="Z26" i="12"/>
  <c r="AR26" i="12"/>
  <c r="BF26" i="12"/>
  <c r="G27" i="12"/>
  <c r="H27" i="12"/>
  <c r="I27" i="12"/>
  <c r="J27" i="12"/>
  <c r="N27" i="12"/>
  <c r="AL27" i="12"/>
  <c r="Q27" i="12"/>
  <c r="S27" i="12"/>
  <c r="U27" i="12"/>
  <c r="V27" i="12"/>
  <c r="X27" i="12"/>
  <c r="Z27" i="12"/>
  <c r="AR27" i="12"/>
  <c r="BF27" i="12"/>
  <c r="G28" i="12"/>
  <c r="H28" i="12"/>
  <c r="I28" i="12"/>
  <c r="J28" i="12"/>
  <c r="N28" i="12"/>
  <c r="AL28" i="12"/>
  <c r="Q28" i="12"/>
  <c r="S28" i="12"/>
  <c r="U28" i="12"/>
  <c r="V28" i="12"/>
  <c r="X28" i="12"/>
  <c r="Z28" i="12"/>
  <c r="AR28" i="12"/>
  <c r="BF28" i="12"/>
  <c r="G29" i="12"/>
  <c r="H29" i="12"/>
  <c r="I29" i="12"/>
  <c r="J29" i="12"/>
  <c r="N29" i="12"/>
  <c r="AL29" i="12"/>
  <c r="Q29" i="12"/>
  <c r="S29" i="12"/>
  <c r="U29" i="12"/>
  <c r="V29" i="12"/>
  <c r="X29" i="12"/>
  <c r="Z29" i="12"/>
  <c r="AR29" i="12"/>
  <c r="BF29" i="12"/>
  <c r="G30" i="12"/>
  <c r="H30" i="12"/>
  <c r="I30" i="12"/>
  <c r="J30" i="12"/>
  <c r="N30" i="12"/>
  <c r="AL30" i="12"/>
  <c r="Q30" i="12"/>
  <c r="S30" i="12"/>
  <c r="U30" i="12"/>
  <c r="V30" i="12"/>
  <c r="X30" i="12"/>
  <c r="Z30" i="12"/>
  <c r="AR30" i="12"/>
  <c r="BF30" i="12"/>
  <c r="G31" i="12"/>
  <c r="H31" i="12"/>
  <c r="I31" i="12"/>
  <c r="J31" i="12"/>
  <c r="N31" i="12"/>
  <c r="AL31" i="12"/>
  <c r="Q31" i="12"/>
  <c r="S31" i="12"/>
  <c r="U31" i="12"/>
  <c r="V31" i="12"/>
  <c r="X31" i="12"/>
  <c r="Z31" i="12"/>
  <c r="AR31" i="12"/>
  <c r="BF31" i="12"/>
  <c r="G32" i="12"/>
  <c r="H32" i="12"/>
  <c r="I32" i="12"/>
  <c r="J32" i="12"/>
  <c r="N32" i="12"/>
  <c r="AL32" i="12"/>
  <c r="Q32" i="12"/>
  <c r="S32" i="12"/>
  <c r="U32" i="12"/>
  <c r="V32" i="12"/>
  <c r="X32" i="12"/>
  <c r="Z32" i="12"/>
  <c r="AR32" i="12"/>
  <c r="BF32" i="12"/>
  <c r="G33" i="12"/>
  <c r="H33" i="12"/>
  <c r="I33" i="12"/>
  <c r="J33" i="12"/>
  <c r="N33" i="12"/>
  <c r="Q33" i="12"/>
  <c r="S33" i="12"/>
  <c r="U33" i="12"/>
  <c r="V33" i="12"/>
  <c r="X33" i="12"/>
  <c r="Z33" i="12"/>
  <c r="BF33" i="12"/>
  <c r="G34" i="12"/>
  <c r="H34" i="12"/>
  <c r="I34" i="12"/>
  <c r="J34" i="12"/>
  <c r="N34" i="12"/>
  <c r="AL34" i="12"/>
  <c r="AM34" i="12"/>
  <c r="Q34" i="12"/>
  <c r="S34" i="12"/>
  <c r="U34" i="12"/>
  <c r="V34" i="12"/>
  <c r="X34" i="12"/>
  <c r="Z34" i="12"/>
  <c r="AR34" i="12"/>
  <c r="BF34" i="12"/>
  <c r="G35" i="12"/>
  <c r="H35" i="12"/>
  <c r="I35" i="12"/>
  <c r="J35" i="12"/>
  <c r="N35" i="12"/>
  <c r="AL35" i="12"/>
  <c r="AM35" i="12"/>
  <c r="Q35" i="12"/>
  <c r="S35" i="12"/>
  <c r="U35" i="12"/>
  <c r="V35" i="12"/>
  <c r="X35" i="12"/>
  <c r="Z35" i="12"/>
  <c r="AR35" i="12"/>
  <c r="BF35" i="12"/>
  <c r="G36" i="12"/>
  <c r="H36" i="12"/>
  <c r="I36" i="12"/>
  <c r="J36" i="12"/>
  <c r="N36" i="12"/>
  <c r="AL36" i="12"/>
  <c r="Q36" i="12"/>
  <c r="S36" i="12"/>
  <c r="U36" i="12"/>
  <c r="V36" i="12"/>
  <c r="X36" i="12"/>
  <c r="Z36" i="12"/>
  <c r="AR36" i="12"/>
  <c r="BF36" i="12"/>
  <c r="G37" i="12"/>
  <c r="H37" i="12"/>
  <c r="I37" i="12"/>
  <c r="J37" i="12"/>
  <c r="N37" i="12"/>
  <c r="AL37" i="12"/>
  <c r="AM37" i="12"/>
  <c r="Q37" i="12"/>
  <c r="S37" i="12"/>
  <c r="U37" i="12"/>
  <c r="V37" i="12"/>
  <c r="X37" i="12"/>
  <c r="Z37" i="12"/>
  <c r="AR37" i="12"/>
  <c r="AS37" i="12"/>
  <c r="AW37" i="12"/>
  <c r="AY37" i="12"/>
  <c r="BF37" i="12"/>
  <c r="G38" i="12"/>
  <c r="H38" i="12"/>
  <c r="I38" i="12"/>
  <c r="N38" i="12"/>
  <c r="AL38" i="12"/>
  <c r="AM38" i="12"/>
  <c r="Q38" i="12"/>
  <c r="S38" i="12"/>
  <c r="U38" i="12"/>
  <c r="V38" i="12"/>
  <c r="X38" i="12"/>
  <c r="Z38" i="12"/>
  <c r="AR38" i="12"/>
  <c r="BF38" i="12"/>
  <c r="G47" i="12"/>
  <c r="H47" i="12"/>
  <c r="I47" i="12"/>
  <c r="J47" i="12"/>
  <c r="N47" i="12"/>
  <c r="AL47" i="12"/>
  <c r="AM47" i="12"/>
  <c r="Q47" i="12"/>
  <c r="S47" i="12"/>
  <c r="U47" i="12"/>
  <c r="V47" i="12"/>
  <c r="X47" i="12"/>
  <c r="Z47" i="12"/>
  <c r="AR47" i="12"/>
  <c r="BF47" i="12"/>
  <c r="G48" i="12"/>
  <c r="H48" i="12"/>
  <c r="I48" i="12"/>
  <c r="J48" i="12"/>
  <c r="N48" i="12"/>
  <c r="AL48" i="12"/>
  <c r="AM48" i="12"/>
  <c r="Q48" i="12"/>
  <c r="S48" i="12"/>
  <c r="U48" i="12"/>
  <c r="V48" i="12"/>
  <c r="X48" i="12"/>
  <c r="Z48" i="12"/>
  <c r="AR48" i="12"/>
  <c r="BC48" i="12"/>
  <c r="BF48" i="12"/>
  <c r="G49" i="12"/>
  <c r="H49" i="12"/>
  <c r="I49" i="12"/>
  <c r="J49" i="12"/>
  <c r="N49" i="12"/>
  <c r="AL49" i="12"/>
  <c r="Q49" i="12"/>
  <c r="S49" i="12"/>
  <c r="U49" i="12"/>
  <c r="V49" i="12"/>
  <c r="X49" i="12"/>
  <c r="Z49" i="12"/>
  <c r="AR49" i="12"/>
  <c r="BF49" i="12"/>
  <c r="G50" i="12"/>
  <c r="H50" i="12"/>
  <c r="I50" i="12"/>
  <c r="J50" i="12"/>
  <c r="N50" i="12"/>
  <c r="AL50" i="12"/>
  <c r="Q50" i="12"/>
  <c r="S50" i="12"/>
  <c r="U50" i="12"/>
  <c r="V50" i="12"/>
  <c r="X50" i="12"/>
  <c r="Z50" i="12"/>
  <c r="AR50" i="12"/>
  <c r="BF50" i="12"/>
  <c r="G51" i="12"/>
  <c r="H51" i="12"/>
  <c r="I51" i="12"/>
  <c r="J51" i="12"/>
  <c r="N51" i="12"/>
  <c r="AL51" i="12"/>
  <c r="Q51" i="12"/>
  <c r="S51" i="12"/>
  <c r="U51" i="12"/>
  <c r="V51" i="12"/>
  <c r="X51" i="12"/>
  <c r="Z51" i="12"/>
  <c r="AR51" i="12"/>
  <c r="BF51" i="12"/>
  <c r="G52" i="12"/>
  <c r="H52" i="12"/>
  <c r="I52" i="12"/>
  <c r="J52" i="12"/>
  <c r="N52" i="12"/>
  <c r="AL52" i="12"/>
  <c r="AM52" i="12"/>
  <c r="Q52" i="12"/>
  <c r="S52" i="12"/>
  <c r="U52" i="12"/>
  <c r="V52" i="12"/>
  <c r="X52" i="12"/>
  <c r="Z52" i="12"/>
  <c r="AR52" i="12"/>
  <c r="AS52" i="12"/>
  <c r="BF52" i="12"/>
  <c r="G53" i="12"/>
  <c r="H53" i="12"/>
  <c r="I53" i="12"/>
  <c r="J53" i="12"/>
  <c r="G54" i="12"/>
  <c r="H54" i="12"/>
  <c r="I54" i="12"/>
  <c r="J54" i="12"/>
  <c r="G55" i="12"/>
  <c r="H55" i="12"/>
  <c r="I55" i="12"/>
  <c r="J55" i="12"/>
  <c r="G56" i="12"/>
  <c r="H56" i="12"/>
  <c r="I56" i="12"/>
  <c r="J56" i="12"/>
  <c r="G57" i="12"/>
  <c r="H57" i="12"/>
  <c r="I57" i="12"/>
  <c r="J57" i="12"/>
  <c r="G58" i="12"/>
  <c r="H58" i="12"/>
  <c r="I58" i="12"/>
  <c r="J58" i="12"/>
  <c r="G59" i="12"/>
  <c r="H59" i="12"/>
  <c r="I59" i="12"/>
  <c r="J59" i="12"/>
  <c r="G60" i="12"/>
  <c r="H60" i="12"/>
  <c r="I60" i="12"/>
  <c r="J60" i="12"/>
  <c r="N60" i="12"/>
  <c r="AL60" i="12"/>
  <c r="Q60" i="12"/>
  <c r="S60" i="12"/>
  <c r="U60" i="12"/>
  <c r="V60" i="12"/>
  <c r="X60" i="12"/>
  <c r="Z60" i="12"/>
  <c r="AR60" i="12"/>
  <c r="BF60" i="12"/>
  <c r="G61" i="12"/>
  <c r="H61" i="12"/>
  <c r="I61" i="12"/>
  <c r="J61" i="12"/>
  <c r="N61" i="12"/>
  <c r="AL61" i="12"/>
  <c r="AM61" i="12"/>
  <c r="Q61" i="12"/>
  <c r="S61" i="12"/>
  <c r="U61" i="12"/>
  <c r="V61" i="12"/>
  <c r="X61" i="12"/>
  <c r="Z61" i="12"/>
  <c r="AR61" i="12"/>
  <c r="BF61" i="12"/>
  <c r="G62" i="12"/>
  <c r="H62" i="12"/>
  <c r="I62" i="12"/>
  <c r="J62" i="12"/>
  <c r="N62" i="12"/>
  <c r="AL62" i="12"/>
  <c r="AM62" i="12"/>
  <c r="Q62" i="12"/>
  <c r="S62" i="12"/>
  <c r="U62" i="12"/>
  <c r="V62" i="12"/>
  <c r="X62" i="12"/>
  <c r="Z62" i="12"/>
  <c r="AR62" i="12"/>
  <c r="BF62" i="12"/>
  <c r="G63" i="12"/>
  <c r="H63" i="12"/>
  <c r="I63" i="12"/>
  <c r="J63" i="12"/>
  <c r="N63" i="12"/>
  <c r="AL63" i="12"/>
  <c r="Q63" i="12"/>
  <c r="S63" i="12"/>
  <c r="U63" i="12"/>
  <c r="V63" i="12"/>
  <c r="X63" i="12"/>
  <c r="Z63" i="12"/>
  <c r="AR63" i="12"/>
  <c r="BC63" i="12"/>
  <c r="BF63" i="12"/>
  <c r="G64" i="12"/>
  <c r="H64" i="12"/>
  <c r="I64" i="12"/>
  <c r="J64" i="12"/>
  <c r="N64" i="12"/>
  <c r="AL64" i="12"/>
  <c r="Q64" i="12"/>
  <c r="S64" i="12"/>
  <c r="U64" i="12"/>
  <c r="V64" i="12"/>
  <c r="X64" i="12"/>
  <c r="Z64" i="12"/>
  <c r="AR64" i="12"/>
  <c r="BF64" i="12"/>
  <c r="G65" i="12"/>
  <c r="H65" i="12"/>
  <c r="I65" i="12"/>
  <c r="J65" i="12"/>
  <c r="N65" i="12"/>
  <c r="AL65" i="12"/>
  <c r="AM65" i="12"/>
  <c r="Q65" i="12"/>
  <c r="S65" i="12"/>
  <c r="U65" i="12"/>
  <c r="V65" i="12"/>
  <c r="X65" i="12"/>
  <c r="Z65" i="12"/>
  <c r="AR65" i="12"/>
  <c r="BF65" i="12"/>
  <c r="G66" i="12"/>
  <c r="H66" i="12"/>
  <c r="I66" i="12"/>
  <c r="J66" i="12"/>
  <c r="N66" i="12"/>
  <c r="AL66" i="12"/>
  <c r="Q66" i="12"/>
  <c r="S66" i="12"/>
  <c r="U66" i="12"/>
  <c r="V66" i="12"/>
  <c r="X66" i="12"/>
  <c r="Z66" i="12"/>
  <c r="AR66" i="12"/>
  <c r="BF66" i="12"/>
  <c r="G67" i="12"/>
  <c r="H67" i="12"/>
  <c r="I67" i="12"/>
  <c r="J67" i="12"/>
  <c r="N67" i="12"/>
  <c r="AL67" i="12"/>
  <c r="AM67" i="12"/>
  <c r="Q67" i="12"/>
  <c r="S67" i="12"/>
  <c r="U67" i="12"/>
  <c r="V67" i="12"/>
  <c r="X67" i="12"/>
  <c r="Z67" i="12"/>
  <c r="AR67" i="12"/>
  <c r="BF67" i="12"/>
  <c r="G68" i="12"/>
  <c r="H68" i="12"/>
  <c r="I68" i="12"/>
  <c r="J68" i="12"/>
  <c r="N68" i="12"/>
  <c r="AL68" i="12"/>
  <c r="Q68" i="12"/>
  <c r="S68" i="12"/>
  <c r="U68" i="12"/>
  <c r="V68" i="12"/>
  <c r="X68" i="12"/>
  <c r="Z68" i="12"/>
  <c r="AR68" i="12"/>
  <c r="BC68" i="12"/>
  <c r="BF68" i="12"/>
  <c r="G69" i="12"/>
  <c r="H69" i="12"/>
  <c r="I69" i="12"/>
  <c r="J69" i="12"/>
  <c r="N69" i="12"/>
  <c r="AL69" i="12"/>
  <c r="AM69" i="12"/>
  <c r="Q69" i="12"/>
  <c r="S69" i="12"/>
  <c r="U69" i="12"/>
  <c r="V69" i="12"/>
  <c r="X69" i="12"/>
  <c r="Z69" i="12"/>
  <c r="AR69" i="12"/>
  <c r="G70" i="12"/>
  <c r="H70" i="12"/>
  <c r="I70" i="12"/>
  <c r="J70" i="12"/>
  <c r="N70" i="12"/>
  <c r="Q70" i="12"/>
  <c r="S70" i="12"/>
  <c r="U70" i="12"/>
  <c r="V70" i="12"/>
  <c r="X70" i="12"/>
  <c r="Z70" i="12"/>
  <c r="AR70" i="12"/>
  <c r="BF70" i="12"/>
  <c r="G71" i="12"/>
  <c r="H71" i="12"/>
  <c r="I71" i="12"/>
  <c r="J71" i="12"/>
  <c r="N71" i="12"/>
  <c r="AL71" i="12"/>
  <c r="Q71" i="12"/>
  <c r="S71" i="12"/>
  <c r="U71" i="12"/>
  <c r="V71" i="12"/>
  <c r="X71" i="12"/>
  <c r="Z71" i="12"/>
  <c r="AR71" i="12"/>
  <c r="BF71" i="12"/>
  <c r="G72" i="12"/>
  <c r="H72" i="12"/>
  <c r="I72" i="12"/>
  <c r="J72" i="12"/>
  <c r="N72" i="12"/>
  <c r="AL72" i="12"/>
  <c r="AM72" i="12"/>
  <c r="Q72" i="12"/>
  <c r="S72" i="12"/>
  <c r="U72" i="12"/>
  <c r="V72" i="12"/>
  <c r="X72" i="12"/>
  <c r="Z72" i="12"/>
  <c r="AR72" i="12"/>
  <c r="AS72" i="12"/>
  <c r="AW72" i="12"/>
  <c r="G73" i="12"/>
  <c r="H73" i="12"/>
  <c r="I73" i="12"/>
  <c r="J73" i="12"/>
  <c r="N73" i="12"/>
  <c r="Q73" i="12"/>
  <c r="S73" i="12"/>
  <c r="U73" i="12"/>
  <c r="V73" i="12"/>
  <c r="X73" i="12"/>
  <c r="Z73" i="12"/>
  <c r="G74" i="12"/>
  <c r="H74" i="12"/>
  <c r="I74" i="12"/>
  <c r="J74" i="12"/>
  <c r="N74" i="12"/>
  <c r="AL74" i="12"/>
  <c r="Q74" i="12"/>
  <c r="S74" i="12"/>
  <c r="U74" i="12"/>
  <c r="V74" i="12"/>
  <c r="X74" i="12"/>
  <c r="Z74" i="12"/>
  <c r="AR74" i="12"/>
  <c r="BC74" i="12"/>
  <c r="G75" i="12"/>
  <c r="H75" i="12"/>
  <c r="I75" i="12"/>
  <c r="J75" i="12"/>
  <c r="N75" i="12"/>
  <c r="AL75" i="12"/>
  <c r="Q75" i="12"/>
  <c r="S75" i="12"/>
  <c r="U75" i="12"/>
  <c r="V75" i="12"/>
  <c r="X75" i="12"/>
  <c r="Z75" i="12"/>
  <c r="AR75" i="12"/>
  <c r="G76" i="12"/>
  <c r="H76" i="12"/>
  <c r="I76" i="12"/>
  <c r="J76" i="12"/>
  <c r="N76" i="12"/>
  <c r="AL76" i="12"/>
  <c r="AM76" i="12"/>
  <c r="Q76" i="12"/>
  <c r="S76" i="12"/>
  <c r="U76" i="12"/>
  <c r="V76" i="12"/>
  <c r="X76" i="12"/>
  <c r="Z76" i="12"/>
  <c r="AR76" i="12"/>
  <c r="G77" i="12"/>
  <c r="H77" i="12"/>
  <c r="I77" i="12"/>
  <c r="J77" i="12"/>
  <c r="N77" i="12"/>
  <c r="AL77" i="12"/>
  <c r="AM77" i="12"/>
  <c r="Q77" i="12"/>
  <c r="S77" i="12"/>
  <c r="U77" i="12"/>
  <c r="V77" i="12"/>
  <c r="X77" i="12"/>
  <c r="Z77" i="12"/>
  <c r="AR77" i="12"/>
  <c r="G78" i="12"/>
  <c r="H78" i="12"/>
  <c r="I78" i="12"/>
  <c r="J78" i="12"/>
  <c r="N78" i="12"/>
  <c r="AL78" i="12"/>
  <c r="Q78" i="12"/>
  <c r="S78" i="12"/>
  <c r="U78" i="12"/>
  <c r="V78" i="12"/>
  <c r="X78" i="12"/>
  <c r="Z78" i="12"/>
  <c r="AR78" i="12"/>
  <c r="G79" i="12"/>
  <c r="H79" i="12"/>
  <c r="I79" i="12"/>
  <c r="J79" i="12"/>
  <c r="N79" i="12"/>
  <c r="AL79" i="12"/>
  <c r="Q79" i="12"/>
  <c r="S79" i="12"/>
  <c r="U79" i="12"/>
  <c r="V79" i="12"/>
  <c r="X79" i="12"/>
  <c r="Z79" i="12"/>
  <c r="AR79" i="12"/>
  <c r="G80" i="12"/>
  <c r="H80" i="12"/>
  <c r="I80" i="12"/>
  <c r="J80" i="12"/>
  <c r="N80" i="12"/>
  <c r="AL80" i="12"/>
  <c r="Q80" i="12"/>
  <c r="S80" i="12"/>
  <c r="U80" i="12"/>
  <c r="V80" i="12"/>
  <c r="X80" i="12"/>
  <c r="Z80" i="12"/>
  <c r="AR80" i="12"/>
  <c r="BC80" i="12"/>
  <c r="G81" i="12"/>
  <c r="H81" i="12"/>
  <c r="I81" i="12"/>
  <c r="J81" i="12"/>
  <c r="N81" i="12"/>
  <c r="AL81" i="12"/>
  <c r="Q81" i="12"/>
  <c r="S81" i="12"/>
  <c r="U81" i="12"/>
  <c r="V81" i="12"/>
  <c r="X81" i="12"/>
  <c r="Z81" i="12"/>
  <c r="AR81" i="12"/>
  <c r="G82" i="12"/>
  <c r="H82" i="12"/>
  <c r="I82" i="12"/>
  <c r="J82" i="12"/>
  <c r="N82" i="12"/>
  <c r="AL82" i="12"/>
  <c r="AM82" i="12"/>
  <c r="Q82" i="12"/>
  <c r="S82" i="12"/>
  <c r="U82" i="12"/>
  <c r="V82" i="12"/>
  <c r="X82" i="12"/>
  <c r="Z82" i="12"/>
  <c r="AR82" i="12"/>
  <c r="G83" i="12"/>
  <c r="H83" i="12"/>
  <c r="I83" i="12"/>
  <c r="J83" i="12"/>
  <c r="N83" i="12"/>
  <c r="AL83" i="12"/>
  <c r="AM83" i="12"/>
  <c r="Q83" i="12"/>
  <c r="S83" i="12"/>
  <c r="U83" i="12"/>
  <c r="V83" i="12"/>
  <c r="X83" i="12"/>
  <c r="Z83" i="12"/>
  <c r="AR83" i="12"/>
  <c r="AS83" i="12"/>
  <c r="G84" i="12"/>
  <c r="H84" i="12"/>
  <c r="I84" i="12"/>
  <c r="N84" i="12"/>
  <c r="AL84" i="12"/>
  <c r="Q84" i="12"/>
  <c r="S84" i="12"/>
  <c r="U84" i="12"/>
  <c r="V84" i="12"/>
  <c r="X84" i="12"/>
  <c r="Z84" i="12"/>
  <c r="AR84" i="12"/>
  <c r="G86" i="12"/>
  <c r="H86" i="12"/>
  <c r="I86" i="12"/>
  <c r="J86" i="12"/>
  <c r="N86" i="12"/>
  <c r="AL86" i="12"/>
  <c r="AM86" i="12"/>
  <c r="Q86" i="12"/>
  <c r="S86" i="12"/>
  <c r="U86" i="12"/>
  <c r="V86" i="12"/>
  <c r="X86" i="12"/>
  <c r="Z86" i="12"/>
  <c r="AR86" i="12"/>
  <c r="G87" i="12"/>
  <c r="H87" i="12"/>
  <c r="I87" i="12"/>
  <c r="J87" i="12"/>
  <c r="N87" i="12"/>
  <c r="AL87" i="12"/>
  <c r="Q87" i="12"/>
  <c r="S87" i="12"/>
  <c r="U87" i="12"/>
  <c r="V87" i="12"/>
  <c r="X87" i="12"/>
  <c r="Z87" i="12"/>
  <c r="AR87" i="12"/>
  <c r="G88" i="12"/>
  <c r="H88" i="12"/>
  <c r="I88" i="12"/>
  <c r="J88" i="12"/>
  <c r="N88" i="12"/>
  <c r="AL88" i="12"/>
  <c r="Q88" i="12"/>
  <c r="S88" i="12"/>
  <c r="U88" i="12"/>
  <c r="V88" i="12"/>
  <c r="X88" i="12"/>
  <c r="Z88" i="12"/>
  <c r="AR88" i="12"/>
  <c r="G89" i="12"/>
  <c r="H89" i="12"/>
  <c r="I89" i="12"/>
  <c r="J89" i="12"/>
  <c r="N89" i="12"/>
  <c r="AL89" i="12"/>
  <c r="Q89" i="12"/>
  <c r="S89" i="12"/>
  <c r="U89" i="12"/>
  <c r="V89" i="12"/>
  <c r="X89" i="12"/>
  <c r="Z89" i="12"/>
  <c r="AR89" i="12"/>
  <c r="G90" i="12"/>
  <c r="H90" i="12"/>
  <c r="I90" i="12"/>
  <c r="J90" i="12"/>
  <c r="N90" i="12"/>
  <c r="AL90" i="12"/>
  <c r="Q90" i="12"/>
  <c r="S90" i="12"/>
  <c r="U90" i="12"/>
  <c r="V90" i="12"/>
  <c r="X90" i="12"/>
  <c r="Z90" i="12"/>
  <c r="AR90" i="12"/>
  <c r="G91" i="12"/>
  <c r="H91" i="12"/>
  <c r="I91" i="12"/>
  <c r="J91" i="12"/>
  <c r="N91" i="12"/>
  <c r="AL91" i="12"/>
  <c r="Q91" i="12"/>
  <c r="S91" i="12"/>
  <c r="U91" i="12"/>
  <c r="V91" i="12"/>
  <c r="X91" i="12"/>
  <c r="Z91" i="12"/>
  <c r="AR91" i="12"/>
  <c r="G92" i="12"/>
  <c r="H92" i="12"/>
  <c r="I92" i="12"/>
  <c r="J92" i="12"/>
  <c r="N92" i="12"/>
  <c r="AL92" i="12"/>
  <c r="AM92" i="12"/>
  <c r="Q92" i="12"/>
  <c r="S92" i="12"/>
  <c r="U92" i="12"/>
  <c r="V92" i="12"/>
  <c r="X92" i="12"/>
  <c r="Z92" i="12"/>
  <c r="AR92" i="12"/>
  <c r="G93" i="12"/>
  <c r="H93" i="12"/>
  <c r="I93" i="12"/>
  <c r="J93" i="12"/>
  <c r="N93" i="12"/>
  <c r="AL93" i="12"/>
  <c r="AM93" i="12"/>
  <c r="Q93" i="12"/>
  <c r="S93" i="12"/>
  <c r="U93" i="12"/>
  <c r="V93" i="12"/>
  <c r="X93" i="12"/>
  <c r="Z93" i="12"/>
  <c r="AR93" i="12"/>
  <c r="G94" i="12"/>
  <c r="H94" i="12"/>
  <c r="I94" i="12"/>
  <c r="J94" i="12"/>
  <c r="N94" i="12"/>
  <c r="AL94" i="12"/>
  <c r="Q94" i="12"/>
  <c r="S94" i="12"/>
  <c r="U94" i="12"/>
  <c r="V94" i="12"/>
  <c r="X94" i="12"/>
  <c r="Z94" i="12"/>
  <c r="AR94" i="12"/>
  <c r="G95" i="12"/>
  <c r="H95" i="12"/>
  <c r="I95" i="12"/>
  <c r="J95" i="12"/>
  <c r="N95" i="12"/>
  <c r="AL95" i="12"/>
  <c r="Q95" i="12"/>
  <c r="S95" i="12"/>
  <c r="U95" i="12"/>
  <c r="V95" i="12"/>
  <c r="X95" i="12"/>
  <c r="Z95" i="12"/>
  <c r="AR95" i="12"/>
  <c r="G96" i="12"/>
  <c r="H96" i="12"/>
  <c r="I96" i="12"/>
  <c r="J96" i="12"/>
  <c r="N96" i="12"/>
  <c r="AL96" i="12"/>
  <c r="AM96" i="12"/>
  <c r="Q96" i="12"/>
  <c r="S96" i="12"/>
  <c r="U96" i="12"/>
  <c r="V96" i="12"/>
  <c r="X96" i="12"/>
  <c r="Z96" i="12"/>
  <c r="AR96" i="12"/>
  <c r="G97" i="12"/>
  <c r="H97" i="12"/>
  <c r="I97" i="12"/>
  <c r="J97" i="12"/>
  <c r="N97" i="12"/>
  <c r="Q97" i="12"/>
  <c r="S97" i="12"/>
  <c r="U97" i="12"/>
  <c r="V97" i="12"/>
  <c r="X97" i="12"/>
  <c r="Z97" i="12"/>
  <c r="G98" i="12"/>
  <c r="H98" i="12"/>
  <c r="I98" i="12"/>
  <c r="J98" i="12"/>
  <c r="N98" i="12"/>
  <c r="AL98" i="12"/>
  <c r="Q98" i="12"/>
  <c r="S98" i="12"/>
  <c r="U98" i="12"/>
  <c r="V98" i="12"/>
  <c r="X98" i="12"/>
  <c r="Z98" i="12"/>
  <c r="AR98" i="12"/>
  <c r="BC98" i="12"/>
  <c r="G99" i="12"/>
  <c r="H99" i="12"/>
  <c r="I99" i="12"/>
  <c r="J99" i="12"/>
  <c r="N99" i="12"/>
  <c r="Q99" i="12"/>
  <c r="S99" i="12"/>
  <c r="U99" i="12"/>
  <c r="V99" i="12"/>
  <c r="X99" i="12"/>
  <c r="Z99" i="12"/>
  <c r="AR99" i="12"/>
  <c r="BF99" i="12"/>
  <c r="G100" i="12"/>
  <c r="H100" i="12"/>
  <c r="I100" i="12"/>
  <c r="J100" i="12"/>
  <c r="N100" i="12"/>
  <c r="AL100" i="12"/>
  <c r="Q100" i="12"/>
  <c r="S100" i="12"/>
  <c r="U100" i="12"/>
  <c r="V100" i="12"/>
  <c r="X100" i="12"/>
  <c r="Z100" i="12"/>
  <c r="AR100" i="12"/>
  <c r="AS100" i="12"/>
  <c r="AW100" i="12"/>
  <c r="BF100" i="12"/>
  <c r="G101" i="12"/>
  <c r="H101" i="12"/>
  <c r="I101" i="12"/>
  <c r="J101" i="12"/>
  <c r="N101" i="12"/>
  <c r="AL101" i="12"/>
  <c r="Q101" i="12"/>
  <c r="S101" i="12"/>
  <c r="U101" i="12"/>
  <c r="V101" i="12"/>
  <c r="X101" i="12"/>
  <c r="Z101" i="12"/>
  <c r="AR101" i="12"/>
  <c r="BF101" i="12"/>
  <c r="G102" i="12"/>
  <c r="H102" i="12"/>
  <c r="I102" i="12"/>
  <c r="J102" i="12"/>
  <c r="N102" i="12"/>
  <c r="AL102" i="12"/>
  <c r="Q102" i="12"/>
  <c r="S102" i="12"/>
  <c r="U102" i="12"/>
  <c r="V102" i="12"/>
  <c r="X102" i="12"/>
  <c r="Z102" i="12"/>
  <c r="AR102" i="12"/>
  <c r="BF102" i="12"/>
  <c r="G103" i="12"/>
  <c r="H103" i="12"/>
  <c r="I103" i="12"/>
  <c r="J103" i="12"/>
  <c r="N103" i="12"/>
  <c r="AL103" i="12"/>
  <c r="Q103" i="12"/>
  <c r="S103" i="12"/>
  <c r="U103" i="12"/>
  <c r="V103" i="12"/>
  <c r="X103" i="12"/>
  <c r="Z103" i="12"/>
  <c r="AR103" i="12"/>
  <c r="BF103" i="12"/>
  <c r="G104" i="12"/>
  <c r="H104" i="12"/>
  <c r="I104" i="12"/>
  <c r="J104" i="12"/>
  <c r="N104" i="12"/>
  <c r="AL104" i="12"/>
  <c r="AM104" i="12"/>
  <c r="Q104" i="12"/>
  <c r="S104" i="12"/>
  <c r="U104" i="12"/>
  <c r="V104" i="12"/>
  <c r="X104" i="12"/>
  <c r="Z104" i="12"/>
  <c r="AR104" i="12"/>
  <c r="BF104" i="12"/>
  <c r="G105" i="12"/>
  <c r="H105" i="12"/>
  <c r="I105" i="12"/>
  <c r="J105" i="12"/>
  <c r="N105" i="12"/>
  <c r="AL105" i="12"/>
  <c r="AM105" i="12"/>
  <c r="Q105" i="12"/>
  <c r="S105" i="12"/>
  <c r="U105" i="12"/>
  <c r="V105" i="12"/>
  <c r="X105" i="12"/>
  <c r="Z105" i="12"/>
  <c r="AR105" i="12"/>
  <c r="BC105" i="12"/>
  <c r="BF105" i="12"/>
  <c r="G106" i="12"/>
  <c r="H106" i="12"/>
  <c r="I106" i="12"/>
  <c r="J106" i="12"/>
  <c r="N106" i="12"/>
  <c r="AL106" i="12"/>
  <c r="Q106" i="12"/>
  <c r="S106" i="12"/>
  <c r="U106" i="12"/>
  <c r="V106" i="12"/>
  <c r="X106" i="12"/>
  <c r="Z106" i="12"/>
  <c r="AR106" i="12"/>
  <c r="BF106" i="12"/>
  <c r="G107" i="12"/>
  <c r="H107" i="12"/>
  <c r="I107" i="12"/>
  <c r="J107" i="12"/>
  <c r="N107" i="12"/>
  <c r="AL107" i="12"/>
  <c r="Q107" i="12"/>
  <c r="S107" i="12"/>
  <c r="U107" i="12"/>
  <c r="V107" i="12"/>
  <c r="X107" i="12"/>
  <c r="Z107" i="12"/>
  <c r="AR107" i="12"/>
  <c r="BF107" i="12"/>
  <c r="G108" i="12"/>
  <c r="H108" i="12"/>
  <c r="I108" i="12"/>
  <c r="J108" i="12"/>
  <c r="N108" i="12"/>
  <c r="AL108" i="12"/>
  <c r="AM108" i="12"/>
  <c r="Q108" i="12"/>
  <c r="S108" i="12"/>
  <c r="U108" i="12"/>
  <c r="V108" i="12"/>
  <c r="X108" i="12"/>
  <c r="Z108" i="12"/>
  <c r="AR108" i="12"/>
  <c r="BF108" i="12"/>
  <c r="G109" i="12"/>
  <c r="H109" i="12"/>
  <c r="I109" i="12"/>
  <c r="J109" i="12"/>
  <c r="N109" i="12"/>
  <c r="AL109" i="12"/>
  <c r="Q109" i="12"/>
  <c r="S109" i="12"/>
  <c r="U109" i="12"/>
  <c r="V109" i="12"/>
  <c r="X109" i="12"/>
  <c r="Z109" i="12"/>
  <c r="AR109" i="12"/>
  <c r="BC109" i="12"/>
  <c r="BF109" i="12"/>
  <c r="G110" i="12"/>
  <c r="H110" i="12"/>
  <c r="I110" i="12"/>
  <c r="J110" i="12"/>
  <c r="N110" i="12"/>
  <c r="AL110" i="12"/>
  <c r="Q110" i="12"/>
  <c r="S110" i="12"/>
  <c r="U110" i="12"/>
  <c r="V110" i="12"/>
  <c r="X110" i="12"/>
  <c r="Z110" i="12"/>
  <c r="AR110" i="12"/>
  <c r="BF110" i="12"/>
  <c r="G111" i="12"/>
  <c r="H111" i="12"/>
  <c r="I111" i="12"/>
  <c r="J111" i="12"/>
  <c r="N111" i="12"/>
  <c r="AL111" i="12"/>
  <c r="Q111" i="12"/>
  <c r="S111" i="12"/>
  <c r="U111" i="12"/>
  <c r="V111" i="12"/>
  <c r="X111" i="12"/>
  <c r="Z111" i="12"/>
  <c r="AR111" i="12"/>
  <c r="BF111" i="12"/>
  <c r="G112" i="12"/>
  <c r="H112" i="12"/>
  <c r="I112" i="12"/>
  <c r="J112" i="12"/>
  <c r="N112" i="12"/>
  <c r="Q112" i="12"/>
  <c r="S112" i="12"/>
  <c r="U112" i="12"/>
  <c r="V112" i="12"/>
  <c r="X112" i="12"/>
  <c r="Z112" i="12"/>
  <c r="G113" i="12"/>
  <c r="H113" i="12"/>
  <c r="I113" i="12"/>
  <c r="J113" i="12"/>
  <c r="N113" i="12"/>
  <c r="Q113" i="12"/>
  <c r="S113" i="12"/>
  <c r="U113" i="12"/>
  <c r="V113" i="12"/>
  <c r="X113" i="12"/>
  <c r="Z113" i="12"/>
  <c r="G114" i="12"/>
  <c r="H114" i="12"/>
  <c r="I114" i="12"/>
  <c r="J114" i="12"/>
  <c r="N114" i="12"/>
  <c r="Q114" i="12"/>
  <c r="S114" i="12"/>
  <c r="U114" i="12"/>
  <c r="V114" i="12"/>
  <c r="X114" i="12"/>
  <c r="Z114" i="12"/>
  <c r="G115" i="12"/>
  <c r="H115" i="12"/>
  <c r="I115" i="12"/>
  <c r="J115" i="12"/>
  <c r="N115" i="12"/>
  <c r="Q115" i="12"/>
  <c r="S115" i="12"/>
  <c r="U115" i="12"/>
  <c r="V115" i="12"/>
  <c r="X115" i="12"/>
  <c r="Z115" i="12"/>
  <c r="G116" i="12"/>
  <c r="H116" i="12"/>
  <c r="I116" i="12"/>
  <c r="J116" i="12"/>
  <c r="N116" i="12"/>
  <c r="Q116" i="12"/>
  <c r="S116" i="12"/>
  <c r="U116" i="12"/>
  <c r="V116" i="12"/>
  <c r="X116" i="12"/>
  <c r="Z116" i="12"/>
  <c r="G117" i="12"/>
  <c r="H117" i="12"/>
  <c r="I117" i="12"/>
  <c r="J117" i="12"/>
  <c r="N117" i="12"/>
  <c r="Q117" i="12"/>
  <c r="S117" i="12"/>
  <c r="U117" i="12"/>
  <c r="V117" i="12"/>
  <c r="X117" i="12"/>
  <c r="Z117" i="12"/>
  <c r="G118" i="12"/>
  <c r="H118" i="12"/>
  <c r="I118" i="12"/>
  <c r="J118" i="12"/>
  <c r="N118" i="12"/>
  <c r="Q118" i="12"/>
  <c r="S118" i="12"/>
  <c r="U118" i="12"/>
  <c r="V118" i="12"/>
  <c r="X118" i="12"/>
  <c r="Z118" i="12"/>
  <c r="G119" i="12"/>
  <c r="H119" i="12"/>
  <c r="I119" i="12"/>
  <c r="J119" i="12"/>
  <c r="N119" i="12"/>
  <c r="Q119" i="12"/>
  <c r="S119" i="12"/>
  <c r="U119" i="12"/>
  <c r="V119" i="12"/>
  <c r="X119" i="12"/>
  <c r="Z119" i="12"/>
  <c r="G120" i="12"/>
  <c r="H120" i="12"/>
  <c r="I120" i="12"/>
  <c r="J120" i="12"/>
  <c r="N120" i="12"/>
  <c r="Q120" i="12"/>
  <c r="S120" i="12"/>
  <c r="U120" i="12"/>
  <c r="V120" i="12"/>
  <c r="X120" i="12"/>
  <c r="Z120" i="12"/>
  <c r="G121" i="12"/>
  <c r="H121" i="12"/>
  <c r="I121" i="12"/>
  <c r="J121" i="12"/>
  <c r="N121" i="12"/>
  <c r="Q121" i="12"/>
  <c r="S121" i="12"/>
  <c r="U121" i="12"/>
  <c r="V121" i="12"/>
  <c r="X121" i="12"/>
  <c r="Z121" i="12"/>
  <c r="G122" i="12"/>
  <c r="H122" i="12"/>
  <c r="I122" i="12"/>
  <c r="J122" i="12"/>
  <c r="N122" i="12"/>
  <c r="Q122" i="12"/>
  <c r="S122" i="12"/>
  <c r="U122" i="12"/>
  <c r="V122" i="12"/>
  <c r="X122" i="12"/>
  <c r="Z122" i="12"/>
  <c r="G123" i="12"/>
  <c r="H123" i="12"/>
  <c r="I123" i="12"/>
  <c r="J123" i="12"/>
  <c r="N123" i="12"/>
  <c r="Q123" i="12"/>
  <c r="S123" i="12"/>
  <c r="U123" i="12"/>
  <c r="V123" i="12"/>
  <c r="X123" i="12"/>
  <c r="Z123" i="12"/>
  <c r="G124" i="12"/>
  <c r="H124" i="12"/>
  <c r="I124" i="12"/>
  <c r="J124" i="12"/>
  <c r="N124" i="12"/>
  <c r="AL124" i="12"/>
  <c r="AM124" i="12"/>
  <c r="Q124" i="12"/>
  <c r="S124" i="12"/>
  <c r="U124" i="12"/>
  <c r="V124" i="12"/>
  <c r="X124" i="12"/>
  <c r="Z124" i="12"/>
  <c r="AR124" i="12"/>
  <c r="G151" i="12"/>
  <c r="H151" i="12"/>
  <c r="I151" i="12"/>
  <c r="J151" i="12"/>
  <c r="N151" i="12"/>
  <c r="AL151" i="12"/>
  <c r="Q151" i="12"/>
  <c r="S151" i="12"/>
  <c r="U151" i="12"/>
  <c r="V151" i="12"/>
  <c r="X151" i="12"/>
  <c r="Z151" i="12"/>
  <c r="AR151" i="12"/>
  <c r="BF151" i="12"/>
  <c r="G152" i="12"/>
  <c r="H152" i="12"/>
  <c r="I152" i="12"/>
  <c r="J152" i="12"/>
  <c r="N152" i="12"/>
  <c r="AL152" i="12"/>
  <c r="AM152" i="12"/>
  <c r="Q152" i="12"/>
  <c r="S152" i="12"/>
  <c r="U152" i="12"/>
  <c r="V152" i="12"/>
  <c r="X152" i="12"/>
  <c r="Z152" i="12"/>
  <c r="AR152" i="12"/>
  <c r="BF152" i="12"/>
  <c r="G153" i="12"/>
  <c r="H153" i="12"/>
  <c r="I153" i="12"/>
  <c r="J153" i="12"/>
  <c r="N153" i="12"/>
  <c r="AL153" i="12"/>
  <c r="Q153" i="12"/>
  <c r="S153" i="12"/>
  <c r="U153" i="12"/>
  <c r="V153" i="12"/>
  <c r="X153" i="12"/>
  <c r="Z153" i="12"/>
  <c r="AR153" i="12"/>
  <c r="BF153" i="12"/>
  <c r="G154" i="12"/>
  <c r="H154" i="12"/>
  <c r="I154" i="12"/>
  <c r="J154" i="12"/>
  <c r="N154" i="12"/>
  <c r="AL154" i="12"/>
  <c r="Q154" i="12"/>
  <c r="S154" i="12"/>
  <c r="U154" i="12"/>
  <c r="V154" i="12"/>
  <c r="X154" i="12"/>
  <c r="Z154" i="12"/>
  <c r="AR154" i="12"/>
  <c r="BC154" i="12"/>
  <c r="BF154" i="12"/>
  <c r="G155" i="12"/>
  <c r="H155" i="12"/>
  <c r="I155" i="12"/>
  <c r="J155" i="12"/>
  <c r="N155" i="12"/>
  <c r="AL155" i="12"/>
  <c r="Q155" i="12"/>
  <c r="S155" i="12"/>
  <c r="U155" i="12"/>
  <c r="V155" i="12"/>
  <c r="X155" i="12"/>
  <c r="Z155" i="12"/>
  <c r="AR155" i="12"/>
  <c r="BF155" i="12"/>
  <c r="G156" i="12"/>
  <c r="H156" i="12"/>
  <c r="I156" i="12"/>
  <c r="J156" i="12"/>
  <c r="N156" i="12"/>
  <c r="AL156" i="12"/>
  <c r="Q156" i="12"/>
  <c r="S156" i="12"/>
  <c r="U156" i="12"/>
  <c r="V156" i="12"/>
  <c r="X156" i="12"/>
  <c r="Z156" i="12"/>
  <c r="AR156" i="12"/>
  <c r="BF156" i="12"/>
  <c r="G157" i="12"/>
  <c r="H157" i="12"/>
  <c r="I157" i="12"/>
  <c r="J157" i="12"/>
  <c r="N157" i="12"/>
  <c r="Q157" i="12"/>
  <c r="S157" i="12"/>
  <c r="U157" i="12"/>
  <c r="V157" i="12"/>
  <c r="X157" i="12"/>
  <c r="Z157" i="12"/>
  <c r="AL157" i="12"/>
  <c r="AR157" i="12"/>
  <c r="BF157" i="12"/>
  <c r="G158" i="12"/>
  <c r="H158" i="12"/>
  <c r="I158" i="12"/>
  <c r="J158" i="12"/>
  <c r="N158" i="12"/>
  <c r="Q158" i="12"/>
  <c r="S158" i="12"/>
  <c r="U158" i="12"/>
  <c r="V158" i="12"/>
  <c r="X158" i="12"/>
  <c r="Z158" i="12"/>
  <c r="AR158" i="12"/>
  <c r="BF158" i="12"/>
  <c r="G159" i="12"/>
  <c r="H159" i="12"/>
  <c r="I159" i="12"/>
  <c r="J159" i="12"/>
  <c r="N159" i="12"/>
  <c r="AL159" i="12"/>
  <c r="AM159" i="12"/>
  <c r="Q159" i="12"/>
  <c r="S159" i="12"/>
  <c r="U159" i="12"/>
  <c r="V159" i="12"/>
  <c r="X159" i="12"/>
  <c r="Z159" i="12"/>
  <c r="AR159" i="12"/>
  <c r="BF159" i="12"/>
  <c r="G160" i="12"/>
  <c r="H160" i="12"/>
  <c r="I160" i="12"/>
  <c r="J160" i="12"/>
  <c r="N160" i="12"/>
  <c r="AL160" i="12"/>
  <c r="AM160" i="12"/>
  <c r="Q160" i="12"/>
  <c r="S160" i="12"/>
  <c r="U160" i="12"/>
  <c r="V160" i="12"/>
  <c r="X160" i="12"/>
  <c r="Z160" i="12"/>
  <c r="AR160" i="12"/>
  <c r="BF160" i="12"/>
  <c r="G161" i="12"/>
  <c r="H161" i="12"/>
  <c r="I161" i="12"/>
  <c r="J161" i="12"/>
  <c r="N161" i="12"/>
  <c r="AL161" i="12"/>
  <c r="Q161" i="12"/>
  <c r="S161" i="12"/>
  <c r="U161" i="12"/>
  <c r="V161" i="12"/>
  <c r="X161" i="12"/>
  <c r="Z161" i="12"/>
  <c r="AR161" i="12"/>
  <c r="AS161" i="12"/>
  <c r="AW161" i="12"/>
  <c r="BF161" i="12"/>
  <c r="G162" i="12"/>
  <c r="H162" i="12"/>
  <c r="I162" i="12"/>
  <c r="J162" i="12"/>
  <c r="N162" i="12"/>
  <c r="AL162" i="12"/>
  <c r="Q162" i="12"/>
  <c r="S162" i="12"/>
  <c r="U162" i="12"/>
  <c r="V162" i="12"/>
  <c r="X162" i="12"/>
  <c r="Z162" i="12"/>
  <c r="AR162" i="12"/>
  <c r="BF162" i="12"/>
  <c r="G163" i="12"/>
  <c r="H163" i="12"/>
  <c r="I163" i="12"/>
  <c r="J163" i="12"/>
  <c r="N163" i="12"/>
  <c r="AL163" i="12"/>
  <c r="AM163" i="12"/>
  <c r="Q163" i="12"/>
  <c r="S163" i="12"/>
  <c r="U163" i="12"/>
  <c r="V163" i="12"/>
  <c r="X163" i="12"/>
  <c r="Z163" i="12"/>
  <c r="AR163" i="12"/>
  <c r="BF163" i="12"/>
  <c r="G164" i="12"/>
  <c r="H164" i="12"/>
  <c r="I164" i="12"/>
  <c r="J164" i="12"/>
  <c r="N164" i="12"/>
  <c r="Q164" i="12"/>
  <c r="S164" i="12"/>
  <c r="U164" i="12"/>
  <c r="V164" i="12"/>
  <c r="X164" i="12"/>
  <c r="Z164" i="12"/>
  <c r="G165" i="12"/>
  <c r="H165" i="12"/>
  <c r="I165" i="12"/>
  <c r="J165" i="12"/>
  <c r="N165" i="12"/>
  <c r="Q165" i="12"/>
  <c r="S165" i="12"/>
  <c r="U165" i="12"/>
  <c r="V165" i="12"/>
  <c r="X165" i="12"/>
  <c r="Z165" i="12"/>
  <c r="G166" i="12"/>
  <c r="H166" i="12"/>
  <c r="I166" i="12"/>
  <c r="J166" i="12"/>
  <c r="N166" i="12"/>
  <c r="Q166" i="12"/>
  <c r="S166" i="12"/>
  <c r="U166" i="12"/>
  <c r="V166" i="12"/>
  <c r="X166" i="12"/>
  <c r="Z166" i="12"/>
  <c r="G167" i="12"/>
  <c r="H167" i="12"/>
  <c r="I167" i="12"/>
  <c r="J167" i="12"/>
  <c r="N167" i="12"/>
  <c r="Q167" i="12"/>
  <c r="S167" i="12"/>
  <c r="U167" i="12"/>
  <c r="V167" i="12"/>
  <c r="X167" i="12"/>
  <c r="Z167" i="12"/>
  <c r="G168" i="12"/>
  <c r="H168" i="12"/>
  <c r="I168" i="12"/>
  <c r="J168" i="12"/>
  <c r="N168" i="12"/>
  <c r="Q168" i="12"/>
  <c r="S168" i="12"/>
  <c r="U168" i="12"/>
  <c r="V168" i="12"/>
  <c r="X168" i="12"/>
  <c r="Z168" i="12"/>
  <c r="G169" i="12"/>
  <c r="H169" i="12"/>
  <c r="I169" i="12"/>
  <c r="J169" i="12"/>
  <c r="N169" i="12"/>
  <c r="Q169" i="12"/>
  <c r="S169" i="12"/>
  <c r="U169" i="12"/>
  <c r="V169" i="12"/>
  <c r="X169" i="12"/>
  <c r="Z169" i="12"/>
  <c r="G170" i="12"/>
  <c r="H170" i="12"/>
  <c r="I170" i="12"/>
  <c r="J170" i="12"/>
  <c r="N170" i="12"/>
  <c r="Q170" i="12"/>
  <c r="S170" i="12"/>
  <c r="U170" i="12"/>
  <c r="V170" i="12"/>
  <c r="X170" i="12"/>
  <c r="Z170" i="12"/>
  <c r="G171" i="12"/>
  <c r="H171" i="12"/>
  <c r="I171" i="12"/>
  <c r="J171" i="12"/>
  <c r="N171" i="12"/>
  <c r="Q171" i="12"/>
  <c r="S171" i="12"/>
  <c r="U171" i="12"/>
  <c r="V171" i="12"/>
  <c r="X171" i="12"/>
  <c r="Z171" i="12"/>
  <c r="G172" i="12"/>
  <c r="H172" i="12"/>
  <c r="I172" i="12"/>
  <c r="J172" i="12"/>
  <c r="N172" i="12"/>
  <c r="Q172" i="12"/>
  <c r="S172" i="12"/>
  <c r="U172" i="12"/>
  <c r="V172" i="12"/>
  <c r="X172" i="12"/>
  <c r="Z172" i="12"/>
  <c r="G173" i="12"/>
  <c r="H173" i="12"/>
  <c r="I173" i="12"/>
  <c r="J173" i="12"/>
  <c r="N173" i="12"/>
  <c r="Q173" i="12"/>
  <c r="S173" i="12"/>
  <c r="U173" i="12"/>
  <c r="V173" i="12"/>
  <c r="X173" i="12"/>
  <c r="Z173" i="12"/>
  <c r="G174" i="12"/>
  <c r="H174" i="12"/>
  <c r="I174" i="12"/>
  <c r="J174" i="12"/>
  <c r="N174" i="12"/>
  <c r="Q174" i="12"/>
  <c r="S174" i="12"/>
  <c r="U174" i="12"/>
  <c r="V174" i="12"/>
  <c r="X174" i="12"/>
  <c r="Z174" i="12"/>
  <c r="G175" i="12"/>
  <c r="H175" i="12"/>
  <c r="I175" i="12"/>
  <c r="J175" i="12"/>
  <c r="N175" i="12"/>
  <c r="Q175" i="12"/>
  <c r="S175" i="12"/>
  <c r="U175" i="12"/>
  <c r="V175" i="12"/>
  <c r="X175" i="12"/>
  <c r="Z175" i="12"/>
  <c r="G176" i="12"/>
  <c r="H176" i="12"/>
  <c r="I176" i="12"/>
  <c r="J176" i="12"/>
  <c r="N176" i="12"/>
  <c r="Q176" i="12"/>
  <c r="S176" i="12"/>
  <c r="U176" i="12"/>
  <c r="V176" i="12"/>
  <c r="X176" i="12"/>
  <c r="Z176" i="12"/>
  <c r="G177" i="12"/>
  <c r="H177" i="12"/>
  <c r="I177" i="12"/>
  <c r="J177" i="12"/>
  <c r="N177" i="12"/>
  <c r="Q177" i="12"/>
  <c r="S177" i="12"/>
  <c r="U177" i="12"/>
  <c r="V177" i="12"/>
  <c r="X177" i="12"/>
  <c r="Z177" i="12"/>
  <c r="AK177" i="12"/>
  <c r="AR177" i="12"/>
  <c r="BF177" i="12"/>
  <c r="G178" i="12"/>
  <c r="H178" i="12"/>
  <c r="I178" i="12"/>
  <c r="J178" i="12"/>
  <c r="N178" i="12"/>
  <c r="Q178" i="12"/>
  <c r="S178" i="12"/>
  <c r="U178" i="12"/>
  <c r="V178" i="12"/>
  <c r="X178" i="12"/>
  <c r="Z178" i="12"/>
  <c r="AK178" i="12"/>
  <c r="AR178" i="12"/>
  <c r="BF178" i="12"/>
  <c r="G179" i="12"/>
  <c r="H179" i="12"/>
  <c r="I179" i="12"/>
  <c r="J179" i="12"/>
  <c r="N179" i="12"/>
  <c r="Q179" i="12"/>
  <c r="S179" i="12"/>
  <c r="U179" i="12"/>
  <c r="V179" i="12"/>
  <c r="X179" i="12"/>
  <c r="Z179" i="12"/>
  <c r="AK179" i="12"/>
  <c r="AL179" i="12"/>
  <c r="AR179" i="12"/>
  <c r="BC179" i="12"/>
  <c r="BF179" i="12"/>
  <c r="G180" i="12"/>
  <c r="H180" i="12"/>
  <c r="I180" i="12"/>
  <c r="J180" i="12"/>
  <c r="G181" i="12"/>
  <c r="H181" i="12"/>
  <c r="I181" i="12"/>
  <c r="J181" i="12"/>
  <c r="G182" i="12"/>
  <c r="H182" i="12"/>
  <c r="I182" i="12"/>
  <c r="J182" i="12"/>
  <c r="G183" i="12"/>
  <c r="H183" i="12"/>
  <c r="I183" i="12"/>
  <c r="J183" i="12"/>
  <c r="G184" i="12"/>
  <c r="H184" i="12"/>
  <c r="I184" i="12"/>
  <c r="J184" i="12"/>
  <c r="G185" i="12"/>
  <c r="H185" i="12"/>
  <c r="I185" i="12"/>
  <c r="J185" i="12"/>
  <c r="G186" i="12"/>
  <c r="H186" i="12"/>
  <c r="I186" i="12"/>
  <c r="J186" i="12"/>
  <c r="G187" i="12"/>
  <c r="H187" i="12"/>
  <c r="I187" i="12"/>
  <c r="J187" i="12"/>
  <c r="G188" i="12"/>
  <c r="H188" i="12"/>
  <c r="I188" i="12"/>
  <c r="J188" i="12"/>
  <c r="G189" i="12"/>
  <c r="H189" i="12"/>
  <c r="I189" i="12"/>
  <c r="J189" i="12"/>
  <c r="G190" i="12"/>
  <c r="H190" i="12"/>
  <c r="I190" i="12"/>
  <c r="J190" i="12"/>
  <c r="N190" i="12"/>
  <c r="AL190" i="12"/>
  <c r="AM190" i="12"/>
  <c r="Q190" i="12"/>
  <c r="S190" i="12"/>
  <c r="U190" i="12"/>
  <c r="V190" i="12"/>
  <c r="X190" i="12"/>
  <c r="Z190" i="12"/>
  <c r="AR190" i="12"/>
  <c r="AS190" i="12"/>
  <c r="BF190" i="12"/>
  <c r="G191" i="12"/>
  <c r="H191" i="12"/>
  <c r="I191" i="12"/>
  <c r="J191" i="12"/>
  <c r="N191" i="12"/>
  <c r="AL191" i="12"/>
  <c r="Q191" i="12"/>
  <c r="S191" i="12"/>
  <c r="U191" i="12"/>
  <c r="V191" i="12"/>
  <c r="X191" i="12"/>
  <c r="Z191" i="12"/>
  <c r="AR191" i="12"/>
  <c r="BF191" i="12"/>
  <c r="G192" i="12"/>
  <c r="H192" i="12"/>
  <c r="I192" i="12"/>
  <c r="J192" i="12"/>
  <c r="N192" i="12"/>
  <c r="AL192" i="12"/>
  <c r="Q192" i="12"/>
  <c r="S192" i="12"/>
  <c r="U192" i="12"/>
  <c r="V192" i="12"/>
  <c r="X192" i="12"/>
  <c r="Z192" i="12"/>
  <c r="AR192" i="12"/>
  <c r="BF192" i="12"/>
  <c r="G193" i="12"/>
  <c r="H193" i="12"/>
  <c r="I193" i="12"/>
  <c r="J193" i="12"/>
  <c r="N193" i="12"/>
  <c r="AL193" i="12"/>
  <c r="Q193" i="12"/>
  <c r="S193" i="12"/>
  <c r="U193" i="12"/>
  <c r="V193" i="12"/>
  <c r="X193" i="12"/>
  <c r="Z193" i="12"/>
  <c r="AR193" i="12"/>
  <c r="BF193" i="12"/>
  <c r="G194" i="12"/>
  <c r="H194" i="12"/>
  <c r="I194" i="12"/>
  <c r="J194" i="12"/>
  <c r="N194" i="12"/>
  <c r="AL194" i="12"/>
  <c r="AM194" i="12"/>
  <c r="Q194" i="12"/>
  <c r="S194" i="12"/>
  <c r="U194" i="12"/>
  <c r="V194" i="12"/>
  <c r="X194" i="12"/>
  <c r="Z194" i="12"/>
  <c r="AR194" i="12"/>
  <c r="BF194" i="12"/>
  <c r="G195" i="12"/>
  <c r="H195" i="12"/>
  <c r="I195" i="12"/>
  <c r="J195" i="12"/>
  <c r="N195" i="12"/>
  <c r="AL195" i="12"/>
  <c r="Q195" i="12"/>
  <c r="S195" i="12"/>
  <c r="U195" i="12"/>
  <c r="V195" i="12"/>
  <c r="X195" i="12"/>
  <c r="Z195" i="12"/>
  <c r="AR195" i="12"/>
  <c r="BF195" i="12"/>
  <c r="G196" i="12"/>
  <c r="H196" i="12"/>
  <c r="I196" i="12"/>
  <c r="J196" i="12"/>
  <c r="N196" i="12"/>
  <c r="AL196" i="12"/>
  <c r="AM196" i="12"/>
  <c r="Q196" i="12"/>
  <c r="S196" i="12"/>
  <c r="U196" i="12"/>
  <c r="V196" i="12"/>
  <c r="X196" i="12"/>
  <c r="Z196" i="12"/>
  <c r="AR196" i="12"/>
  <c r="BF196" i="12"/>
  <c r="G197" i="12"/>
  <c r="H197" i="12"/>
  <c r="I197" i="12"/>
  <c r="J197" i="12"/>
  <c r="N197" i="12"/>
  <c r="AL197" i="12"/>
  <c r="Q197" i="12"/>
  <c r="S197" i="12"/>
  <c r="U197" i="12"/>
  <c r="V197" i="12"/>
  <c r="X197" i="12"/>
  <c r="Z197" i="12"/>
  <c r="AR197" i="12"/>
  <c r="BF197" i="12"/>
  <c r="G198" i="12"/>
  <c r="H198" i="12"/>
  <c r="I198" i="12"/>
  <c r="J198" i="12"/>
  <c r="N198" i="12"/>
  <c r="AL198" i="12"/>
  <c r="Q198" i="12"/>
  <c r="S198" i="12"/>
  <c r="U198" i="12"/>
  <c r="V198" i="12"/>
  <c r="X198" i="12"/>
  <c r="Z198" i="12"/>
  <c r="AR198" i="12"/>
  <c r="BF198" i="12"/>
  <c r="G199" i="12"/>
  <c r="H199" i="12"/>
  <c r="I199" i="12"/>
  <c r="J199" i="12"/>
  <c r="N199" i="12"/>
  <c r="AL199" i="12"/>
  <c r="AM199" i="12"/>
  <c r="Q199" i="12"/>
  <c r="S199" i="12"/>
  <c r="U199" i="12"/>
  <c r="V199" i="12"/>
  <c r="X199" i="12"/>
  <c r="Z199" i="12"/>
  <c r="AR199" i="12"/>
  <c r="BF199" i="12"/>
  <c r="G200" i="12"/>
  <c r="H200" i="12"/>
  <c r="I200" i="12"/>
  <c r="J200" i="12"/>
  <c r="N200" i="12"/>
  <c r="AL200" i="12"/>
  <c r="Q200" i="12"/>
  <c r="S200" i="12"/>
  <c r="U200" i="12"/>
  <c r="V200" i="12"/>
  <c r="X200" i="12"/>
  <c r="Z200" i="12"/>
  <c r="AR200" i="12"/>
  <c r="BF200" i="12"/>
  <c r="G201" i="12"/>
  <c r="H201" i="12"/>
  <c r="I201" i="12"/>
  <c r="J201" i="12"/>
  <c r="N201" i="12"/>
  <c r="AL201" i="12"/>
  <c r="Q201" i="12"/>
  <c r="S201" i="12"/>
  <c r="U201" i="12"/>
  <c r="V201" i="12"/>
  <c r="X201" i="12"/>
  <c r="Z201" i="12"/>
  <c r="AR201" i="12"/>
  <c r="BF201" i="12"/>
  <c r="G202" i="12"/>
  <c r="H202" i="12"/>
  <c r="I202" i="12"/>
  <c r="J202" i="12"/>
  <c r="N202" i="12"/>
  <c r="Q202" i="12"/>
  <c r="S202" i="12"/>
  <c r="U202" i="12"/>
  <c r="V202" i="12"/>
  <c r="X202" i="12"/>
  <c r="Z202" i="12"/>
  <c r="AR202" i="12"/>
  <c r="G216" i="12"/>
  <c r="H216" i="12"/>
  <c r="I216" i="12"/>
  <c r="J216" i="12"/>
  <c r="N216" i="12"/>
  <c r="Q216" i="12"/>
  <c r="S216" i="12"/>
  <c r="U216" i="12"/>
  <c r="V216" i="12"/>
  <c r="X216" i="12"/>
  <c r="Z216" i="12"/>
  <c r="G217" i="12"/>
  <c r="H217" i="12"/>
  <c r="I217" i="12"/>
  <c r="J217" i="12"/>
  <c r="N217" i="12"/>
  <c r="Q217" i="12"/>
  <c r="S217" i="12"/>
  <c r="U217" i="12"/>
  <c r="V217" i="12"/>
  <c r="X217" i="12"/>
  <c r="Z217" i="12"/>
  <c r="G218" i="12"/>
  <c r="H218" i="12"/>
  <c r="I218" i="12"/>
  <c r="J218" i="12"/>
  <c r="N218" i="12"/>
  <c r="Q218" i="12"/>
  <c r="S218" i="12"/>
  <c r="U218" i="12"/>
  <c r="V218" i="12"/>
  <c r="X218" i="12"/>
  <c r="Z218" i="12"/>
  <c r="G219" i="12"/>
  <c r="H219" i="12"/>
  <c r="I219" i="12"/>
  <c r="J219" i="12"/>
  <c r="N219" i="12"/>
  <c r="Q219" i="12"/>
  <c r="S219" i="12"/>
  <c r="U219" i="12"/>
  <c r="V219" i="12"/>
  <c r="X219" i="12"/>
  <c r="Z219" i="12"/>
  <c r="G220" i="12"/>
  <c r="H220" i="12"/>
  <c r="I220" i="12"/>
  <c r="J220" i="12"/>
  <c r="N220" i="12"/>
  <c r="Q220" i="12"/>
  <c r="S220" i="12"/>
  <c r="U220" i="12"/>
  <c r="V220" i="12"/>
  <c r="X220" i="12"/>
  <c r="Z220" i="12"/>
  <c r="G221" i="12"/>
  <c r="H221" i="12"/>
  <c r="I221" i="12"/>
  <c r="J221" i="12"/>
  <c r="G222" i="12"/>
  <c r="H222" i="12"/>
  <c r="I222" i="12"/>
  <c r="J222" i="12"/>
  <c r="G223" i="12"/>
  <c r="H223" i="12"/>
  <c r="I223" i="12"/>
  <c r="J223" i="12"/>
  <c r="G224" i="12"/>
  <c r="H224" i="12"/>
  <c r="I224" i="12"/>
  <c r="J224" i="12"/>
  <c r="G225" i="12"/>
  <c r="H225" i="12"/>
  <c r="I225" i="12"/>
  <c r="J225" i="12"/>
  <c r="G226" i="12"/>
  <c r="H226" i="12"/>
  <c r="I226" i="12"/>
  <c r="J226" i="12"/>
  <c r="G227" i="12"/>
  <c r="H227" i="12"/>
  <c r="I227" i="12"/>
  <c r="J227" i="12"/>
  <c r="G228" i="12"/>
  <c r="H228" i="12"/>
  <c r="I228" i="12"/>
  <c r="J228" i="12"/>
  <c r="G229" i="12"/>
  <c r="H229" i="12"/>
  <c r="I229" i="12"/>
  <c r="J229" i="12"/>
  <c r="N229" i="12"/>
  <c r="AL229" i="12"/>
  <c r="Q229" i="12"/>
  <c r="S229" i="12"/>
  <c r="U229" i="12"/>
  <c r="V229" i="12"/>
  <c r="X229" i="12"/>
  <c r="Z229" i="12"/>
  <c r="AR229" i="12"/>
  <c r="BF229" i="12"/>
  <c r="G230" i="12"/>
  <c r="H230" i="12"/>
  <c r="I230" i="12"/>
  <c r="J230" i="12"/>
  <c r="N230" i="12"/>
  <c r="AL230" i="12"/>
  <c r="Q230" i="12"/>
  <c r="S230" i="12"/>
  <c r="U230" i="12"/>
  <c r="V230" i="12"/>
  <c r="X230" i="12"/>
  <c r="Z230" i="12"/>
  <c r="AR230" i="12"/>
  <c r="BF230" i="12"/>
  <c r="G231" i="12"/>
  <c r="H231" i="12"/>
  <c r="I231" i="12"/>
  <c r="J231" i="12"/>
  <c r="N231" i="12"/>
  <c r="AL231" i="12"/>
  <c r="AM231" i="12"/>
  <c r="Q231" i="12"/>
  <c r="S231" i="12"/>
  <c r="U231" i="12"/>
  <c r="V231" i="12"/>
  <c r="X231" i="12"/>
  <c r="Z231" i="12"/>
  <c r="AR231" i="12"/>
  <c r="BF231" i="12"/>
  <c r="G232" i="12"/>
  <c r="H232" i="12"/>
  <c r="I232" i="12"/>
  <c r="J232" i="12"/>
  <c r="N232" i="12"/>
  <c r="AL232" i="12"/>
  <c r="AM232" i="12"/>
  <c r="Q232" i="12"/>
  <c r="S232" i="12"/>
  <c r="U232" i="12"/>
  <c r="V232" i="12"/>
  <c r="X232" i="12"/>
  <c r="Z232" i="12"/>
  <c r="AR232" i="12"/>
  <c r="BF232" i="12"/>
  <c r="G233" i="12"/>
  <c r="H233" i="12"/>
  <c r="I233" i="12"/>
  <c r="J233" i="12"/>
  <c r="N233" i="12"/>
  <c r="AL233" i="12"/>
  <c r="AM233" i="12"/>
  <c r="Q233" i="12"/>
  <c r="S233" i="12"/>
  <c r="U233" i="12"/>
  <c r="V233" i="12"/>
  <c r="X233" i="12"/>
  <c r="Z233" i="12"/>
  <c r="AR233" i="12"/>
  <c r="BF233" i="12"/>
  <c r="G234" i="12"/>
  <c r="H234" i="12"/>
  <c r="I234" i="12"/>
  <c r="J234" i="12"/>
  <c r="N234" i="12"/>
  <c r="AL234" i="12"/>
  <c r="Q234" i="12"/>
  <c r="S234" i="12"/>
  <c r="U234" i="12"/>
  <c r="V234" i="12"/>
  <c r="X234" i="12"/>
  <c r="Z234" i="12"/>
  <c r="AR234" i="12"/>
  <c r="BF234" i="12"/>
  <c r="G235" i="12"/>
  <c r="H235" i="12"/>
  <c r="I235" i="12"/>
  <c r="J235" i="12"/>
  <c r="N235" i="12"/>
  <c r="AL235" i="12"/>
  <c r="AM235" i="12"/>
  <c r="Q235" i="12"/>
  <c r="S235" i="12"/>
  <c r="U235" i="12"/>
  <c r="V235" i="12"/>
  <c r="X235" i="12"/>
  <c r="Z235" i="12"/>
  <c r="AR235" i="12"/>
  <c r="BF235" i="12"/>
  <c r="G236" i="12"/>
  <c r="H236" i="12"/>
  <c r="I236" i="12"/>
  <c r="J236" i="12"/>
  <c r="N236" i="12"/>
  <c r="AL236" i="12"/>
  <c r="AM236" i="12"/>
  <c r="Q236" i="12"/>
  <c r="S236" i="12"/>
  <c r="U236" i="12"/>
  <c r="V236" i="12"/>
  <c r="X236" i="12"/>
  <c r="Z236" i="12"/>
  <c r="AR236" i="12"/>
  <c r="BF236" i="12"/>
  <c r="G237" i="12"/>
  <c r="H237" i="12"/>
  <c r="I237" i="12"/>
  <c r="J237" i="12"/>
  <c r="N237" i="12"/>
  <c r="AL237" i="12"/>
  <c r="AM237" i="12"/>
  <c r="Q237" i="12"/>
  <c r="S237" i="12"/>
  <c r="U237" i="12"/>
  <c r="V237" i="12"/>
  <c r="X237" i="12"/>
  <c r="Z237" i="12"/>
  <c r="AR237" i="12"/>
  <c r="BF237" i="12"/>
  <c r="G238" i="12"/>
  <c r="H238" i="12"/>
  <c r="I238" i="12"/>
  <c r="J238" i="12"/>
  <c r="N238" i="12"/>
  <c r="AL238" i="12"/>
  <c r="Q238" i="12"/>
  <c r="S238" i="12"/>
  <c r="U238" i="12"/>
  <c r="V238" i="12"/>
  <c r="X238" i="12"/>
  <c r="Z238" i="12"/>
  <c r="AR238" i="12"/>
  <c r="BF238" i="12"/>
  <c r="G239" i="12"/>
  <c r="H239" i="12"/>
  <c r="I239" i="12"/>
  <c r="J239" i="12"/>
  <c r="N239" i="12"/>
  <c r="AL239" i="12"/>
  <c r="AM239" i="12"/>
  <c r="Q239" i="12"/>
  <c r="S239" i="12"/>
  <c r="U239" i="12"/>
  <c r="V239" i="12"/>
  <c r="X239" i="12"/>
  <c r="Z239" i="12"/>
  <c r="AR239" i="12"/>
  <c r="BF239" i="12"/>
  <c r="G240" i="12"/>
  <c r="H240" i="12"/>
  <c r="I240" i="12"/>
  <c r="J240" i="12"/>
  <c r="N240" i="12"/>
  <c r="AL240" i="12"/>
  <c r="AM240" i="12"/>
  <c r="Q240" i="12"/>
  <c r="S240" i="12"/>
  <c r="U240" i="12"/>
  <c r="V240" i="12"/>
  <c r="X240" i="12"/>
  <c r="Z240" i="12"/>
  <c r="AR240" i="12"/>
  <c r="BF240" i="12"/>
  <c r="G241" i="12"/>
  <c r="H241" i="12"/>
  <c r="I241" i="12"/>
  <c r="J241" i="12"/>
  <c r="N241" i="12"/>
  <c r="AL241" i="12"/>
  <c r="Q241" i="12"/>
  <c r="S241" i="12"/>
  <c r="U241" i="12"/>
  <c r="V241" i="12"/>
  <c r="X241" i="12"/>
  <c r="Z241" i="12"/>
  <c r="AR241" i="12"/>
  <c r="BF241" i="12"/>
  <c r="G242" i="12"/>
  <c r="H242" i="12"/>
  <c r="I242" i="12"/>
  <c r="J242" i="12"/>
  <c r="N242" i="12"/>
  <c r="S242" i="12"/>
  <c r="BF242" i="12"/>
  <c r="G243" i="12"/>
  <c r="H243" i="12"/>
  <c r="I243" i="12"/>
  <c r="J243" i="12"/>
  <c r="N243" i="12"/>
  <c r="S243" i="12"/>
  <c r="BF243" i="12"/>
  <c r="G244" i="12"/>
  <c r="H244" i="12"/>
  <c r="I244" i="12"/>
  <c r="J244" i="12"/>
  <c r="G245" i="12"/>
  <c r="H245" i="12"/>
  <c r="I245" i="12"/>
  <c r="J245" i="12"/>
  <c r="G246" i="12"/>
  <c r="H246" i="12"/>
  <c r="I246" i="12"/>
  <c r="J246" i="12"/>
  <c r="G247" i="12"/>
  <c r="H247" i="12"/>
  <c r="I247" i="12"/>
  <c r="J247" i="12"/>
  <c r="G248" i="12"/>
  <c r="H248" i="12"/>
  <c r="I248" i="12"/>
  <c r="J248" i="12"/>
  <c r="G249" i="12"/>
  <c r="H249" i="12"/>
  <c r="I249" i="12"/>
  <c r="J249" i="12"/>
  <c r="G250" i="12"/>
  <c r="H250" i="12"/>
  <c r="I250" i="12"/>
  <c r="J250" i="12"/>
  <c r="G251" i="12"/>
  <c r="H251" i="12"/>
  <c r="I251" i="12"/>
  <c r="J251" i="12"/>
  <c r="G252" i="12"/>
  <c r="H252" i="12"/>
  <c r="I252" i="12"/>
  <c r="J252" i="12"/>
  <c r="G253" i="12"/>
  <c r="H253" i="12"/>
  <c r="I253" i="12"/>
  <c r="J253" i="12"/>
  <c r="G254" i="12"/>
  <c r="H254" i="12"/>
  <c r="I254" i="12"/>
  <c r="J254" i="12"/>
  <c r="G255" i="12"/>
  <c r="H255" i="12"/>
  <c r="I255" i="12"/>
  <c r="J255" i="12"/>
  <c r="N255" i="12"/>
  <c r="Q255" i="12"/>
  <c r="S255" i="12"/>
  <c r="U255" i="12"/>
  <c r="V255" i="12"/>
  <c r="X255" i="12"/>
  <c r="Z255" i="12"/>
  <c r="BF255" i="12"/>
  <c r="G256" i="12"/>
  <c r="H256" i="12"/>
  <c r="I256" i="12"/>
  <c r="J256" i="12"/>
  <c r="N256" i="12"/>
  <c r="Q256" i="12"/>
  <c r="S256" i="12"/>
  <c r="U256" i="12"/>
  <c r="V256" i="12"/>
  <c r="X256" i="12"/>
  <c r="Z256" i="12"/>
  <c r="BF256" i="12"/>
  <c r="G257" i="12"/>
  <c r="H257" i="12"/>
  <c r="I257" i="12"/>
  <c r="J257" i="12"/>
  <c r="N257" i="12"/>
  <c r="Q257" i="12"/>
  <c r="S257" i="12"/>
  <c r="U257" i="12"/>
  <c r="V257" i="12"/>
  <c r="X257" i="12"/>
  <c r="Z257" i="12"/>
  <c r="BF257" i="12"/>
  <c r="G258" i="12"/>
  <c r="H258" i="12"/>
  <c r="I258" i="12"/>
  <c r="J258" i="12"/>
  <c r="N258" i="12"/>
  <c r="Q258" i="12"/>
  <c r="S258" i="12"/>
  <c r="U258" i="12"/>
  <c r="V258" i="12"/>
  <c r="X258" i="12"/>
  <c r="Z258" i="12"/>
  <c r="BF258" i="12"/>
  <c r="G259" i="12"/>
  <c r="H259" i="12"/>
  <c r="I259" i="12"/>
  <c r="J259" i="12"/>
  <c r="N259" i="12"/>
  <c r="Q259" i="12"/>
  <c r="S259" i="12"/>
  <c r="U259" i="12"/>
  <c r="V259" i="12"/>
  <c r="X259" i="12"/>
  <c r="Z259" i="12"/>
  <c r="BF259" i="12"/>
  <c r="G260" i="12"/>
  <c r="H260" i="12"/>
  <c r="I260" i="12"/>
  <c r="J260" i="12"/>
  <c r="N260" i="12"/>
  <c r="Q260" i="12"/>
  <c r="S260" i="12"/>
  <c r="U260" i="12"/>
  <c r="V260" i="12"/>
  <c r="X260" i="12"/>
  <c r="Z260" i="12"/>
  <c r="BF260" i="12"/>
  <c r="G261" i="12"/>
  <c r="H261" i="12"/>
  <c r="I261" i="12"/>
  <c r="J261" i="12"/>
  <c r="N261" i="12"/>
  <c r="Q261" i="12"/>
  <c r="S261" i="12"/>
  <c r="U261" i="12"/>
  <c r="V261" i="12"/>
  <c r="X261" i="12"/>
  <c r="Z261" i="12"/>
  <c r="BF261" i="12"/>
  <c r="G262" i="12"/>
  <c r="H262" i="12"/>
  <c r="I262" i="12"/>
  <c r="J262" i="12"/>
  <c r="N262" i="12"/>
  <c r="Q262" i="12"/>
  <c r="S262" i="12"/>
  <c r="U262" i="12"/>
  <c r="V262" i="12"/>
  <c r="X262" i="12"/>
  <c r="Z262" i="12"/>
  <c r="BF262" i="12"/>
  <c r="G263" i="12"/>
  <c r="H263" i="12"/>
  <c r="I263" i="12"/>
  <c r="J263" i="12"/>
  <c r="N263" i="12"/>
  <c r="Q263" i="12"/>
  <c r="S263" i="12"/>
  <c r="U263" i="12"/>
  <c r="V263" i="12"/>
  <c r="X263" i="12"/>
  <c r="Z263" i="12"/>
  <c r="BF263" i="12"/>
  <c r="G264" i="12"/>
  <c r="H264" i="12"/>
  <c r="I264" i="12"/>
  <c r="J264" i="12"/>
  <c r="N264" i="12"/>
  <c r="Q264" i="12"/>
  <c r="S264" i="12"/>
  <c r="U264" i="12"/>
  <c r="V264" i="12"/>
  <c r="X264" i="12"/>
  <c r="Z264" i="12"/>
  <c r="BF264" i="12"/>
  <c r="G265" i="12"/>
  <c r="H265" i="12"/>
  <c r="I265" i="12"/>
  <c r="J265" i="12"/>
  <c r="N265" i="12"/>
  <c r="Q265" i="12"/>
  <c r="S265" i="12"/>
  <c r="U265" i="12"/>
  <c r="V265" i="12"/>
  <c r="X265" i="12"/>
  <c r="Z265" i="12"/>
  <c r="BF265" i="12"/>
  <c r="G266" i="12"/>
  <c r="H266" i="12"/>
  <c r="I266" i="12"/>
  <c r="J266" i="12"/>
  <c r="N266" i="12"/>
  <c r="Q266" i="12"/>
  <c r="S266" i="12"/>
  <c r="U266" i="12"/>
  <c r="V266" i="12"/>
  <c r="X266" i="12"/>
  <c r="Z266" i="12"/>
  <c r="BF266" i="12"/>
  <c r="G267" i="12"/>
  <c r="H267" i="12"/>
  <c r="I267" i="12"/>
  <c r="J267" i="12"/>
  <c r="N267" i="12"/>
  <c r="Q267" i="12"/>
  <c r="S267" i="12"/>
  <c r="U267" i="12"/>
  <c r="V267" i="12"/>
  <c r="X267" i="12"/>
  <c r="Z267" i="12"/>
  <c r="BF267" i="12"/>
  <c r="G268" i="12"/>
  <c r="H268" i="12"/>
  <c r="I268" i="12"/>
  <c r="J268" i="12"/>
  <c r="N268" i="12"/>
  <c r="AL268" i="12"/>
  <c r="AM268" i="12"/>
  <c r="Q268" i="12"/>
  <c r="S268" i="12"/>
  <c r="U268" i="12"/>
  <c r="V268" i="12"/>
  <c r="X268" i="12"/>
  <c r="Z268" i="12"/>
  <c r="AR268" i="12"/>
  <c r="BF268" i="12"/>
  <c r="G269" i="12"/>
  <c r="H269" i="12"/>
  <c r="I269" i="12"/>
  <c r="J269" i="12"/>
  <c r="N269" i="12"/>
  <c r="AL269" i="12"/>
  <c r="AM269" i="12"/>
  <c r="Q269" i="12"/>
  <c r="S269" i="12"/>
  <c r="U269" i="12"/>
  <c r="V269" i="12"/>
  <c r="X269" i="12"/>
  <c r="Z269" i="12"/>
  <c r="AR269" i="12"/>
  <c r="BF269" i="12"/>
  <c r="G270" i="12"/>
  <c r="H270" i="12"/>
  <c r="I270" i="12"/>
  <c r="J270" i="12"/>
  <c r="N270" i="12"/>
  <c r="AL270" i="12"/>
  <c r="Q270" i="12"/>
  <c r="S270" i="12"/>
  <c r="U270" i="12"/>
  <c r="V270" i="12"/>
  <c r="X270" i="12"/>
  <c r="Z270" i="12"/>
  <c r="AR270" i="12"/>
  <c r="BC270" i="12"/>
  <c r="BF270" i="12"/>
  <c r="G271" i="12"/>
  <c r="H271" i="12"/>
  <c r="I271" i="12"/>
  <c r="J271" i="12"/>
  <c r="N271" i="12"/>
  <c r="AL271" i="12"/>
  <c r="Q271" i="12"/>
  <c r="S271" i="12"/>
  <c r="U271" i="12"/>
  <c r="V271" i="12"/>
  <c r="X271" i="12"/>
  <c r="Z271" i="12"/>
  <c r="AR271" i="12"/>
  <c r="BF271" i="12"/>
  <c r="G272" i="12"/>
  <c r="H272" i="12"/>
  <c r="I272" i="12"/>
  <c r="J272" i="12"/>
  <c r="N272" i="12"/>
  <c r="AL272" i="12"/>
  <c r="Q272" i="12"/>
  <c r="S272" i="12"/>
  <c r="U272" i="12"/>
  <c r="V272" i="12"/>
  <c r="X272" i="12"/>
  <c r="Z272" i="12"/>
  <c r="AR272" i="12"/>
  <c r="BF272" i="12"/>
  <c r="G273" i="12"/>
  <c r="H273" i="12"/>
  <c r="I273" i="12"/>
  <c r="J273" i="12"/>
  <c r="N273" i="12"/>
  <c r="AL273" i="12"/>
  <c r="Q273" i="12"/>
  <c r="S273" i="12"/>
  <c r="U273" i="12"/>
  <c r="V273" i="12"/>
  <c r="X273" i="12"/>
  <c r="Z273" i="12"/>
  <c r="AR273" i="12"/>
  <c r="BF273" i="12"/>
  <c r="G274" i="12"/>
  <c r="H274" i="12"/>
  <c r="I274" i="12"/>
  <c r="J274" i="12"/>
  <c r="N274" i="12"/>
  <c r="AL274" i="12"/>
  <c r="AM274" i="12"/>
  <c r="Q274" i="12"/>
  <c r="S274" i="12"/>
  <c r="U274" i="12"/>
  <c r="V274" i="12"/>
  <c r="X274" i="12"/>
  <c r="Z274" i="12"/>
  <c r="AR274" i="12"/>
  <c r="BF274" i="12"/>
  <c r="G275" i="12"/>
  <c r="H275" i="12"/>
  <c r="I275" i="12"/>
  <c r="J275" i="12"/>
  <c r="N275" i="12"/>
  <c r="AL275" i="12"/>
  <c r="Q275" i="12"/>
  <c r="S275" i="12"/>
  <c r="U275" i="12"/>
  <c r="V275" i="12"/>
  <c r="X275" i="12"/>
  <c r="Z275" i="12"/>
  <c r="AR275" i="12"/>
  <c r="BF275" i="12"/>
  <c r="G276" i="12"/>
  <c r="H276" i="12"/>
  <c r="I276" i="12"/>
  <c r="J276" i="12"/>
  <c r="N276" i="12"/>
  <c r="AL276" i="12"/>
  <c r="Q276" i="12"/>
  <c r="S276" i="12"/>
  <c r="U276" i="12"/>
  <c r="V276" i="12"/>
  <c r="X276" i="12"/>
  <c r="Z276" i="12"/>
  <c r="AR276" i="12"/>
  <c r="BC276" i="12"/>
  <c r="BF276" i="12"/>
  <c r="G277" i="12"/>
  <c r="H277" i="12"/>
  <c r="I277" i="12"/>
  <c r="J277" i="12"/>
  <c r="N277" i="12"/>
  <c r="AL277" i="12"/>
  <c r="AM277" i="12"/>
  <c r="Q277" i="12"/>
  <c r="S277" i="12"/>
  <c r="U277" i="12"/>
  <c r="V277" i="12"/>
  <c r="X277" i="12"/>
  <c r="Z277" i="12"/>
  <c r="AR277" i="12"/>
  <c r="BF277" i="12"/>
  <c r="G278" i="12"/>
  <c r="H278" i="12"/>
  <c r="I278" i="12"/>
  <c r="J278" i="12"/>
  <c r="N278" i="12"/>
  <c r="AL278" i="12"/>
  <c r="Q278" i="12"/>
  <c r="S278" i="12"/>
  <c r="U278" i="12"/>
  <c r="V278" i="12"/>
  <c r="X278" i="12"/>
  <c r="Z278" i="12"/>
  <c r="AR278" i="12"/>
  <c r="BF278" i="12"/>
  <c r="G279" i="12"/>
  <c r="H279" i="12"/>
  <c r="I279" i="12"/>
  <c r="J279" i="12"/>
  <c r="N279" i="12"/>
  <c r="AL279" i="12"/>
  <c r="Q279" i="12"/>
  <c r="S279" i="12"/>
  <c r="V279" i="12"/>
  <c r="X279" i="12"/>
  <c r="Z279" i="12"/>
  <c r="AR279" i="12"/>
  <c r="BF279" i="12"/>
  <c r="G280" i="12"/>
  <c r="H280" i="12"/>
  <c r="I280" i="12"/>
  <c r="J280" i="12"/>
  <c r="N280" i="12"/>
  <c r="Q280" i="12"/>
  <c r="S280" i="12"/>
  <c r="U280" i="12"/>
  <c r="V280" i="12"/>
  <c r="X280" i="12"/>
  <c r="Z280" i="12"/>
  <c r="AR280" i="12"/>
  <c r="BF280" i="12"/>
  <c r="G281" i="12"/>
  <c r="H281" i="12"/>
  <c r="I281" i="12"/>
  <c r="J281" i="12"/>
  <c r="N281" i="12"/>
  <c r="AL281" i="12"/>
  <c r="Q281" i="12"/>
  <c r="S281" i="12"/>
  <c r="U281" i="12"/>
  <c r="V281" i="12"/>
  <c r="X281" i="12"/>
  <c r="Z281" i="12"/>
  <c r="AR281" i="12"/>
  <c r="BF281" i="12"/>
  <c r="G282" i="12"/>
  <c r="H282" i="12"/>
  <c r="I282" i="12"/>
  <c r="J282" i="12"/>
  <c r="N282" i="12"/>
  <c r="AL282" i="12"/>
  <c r="Q282" i="12"/>
  <c r="S282" i="12"/>
  <c r="U282" i="12"/>
  <c r="V282" i="12"/>
  <c r="X282" i="12"/>
  <c r="Z282" i="12"/>
  <c r="AR282" i="12"/>
  <c r="BF282" i="12"/>
  <c r="G283" i="12"/>
  <c r="H283" i="12"/>
  <c r="I283" i="12"/>
  <c r="J283" i="12"/>
  <c r="N283" i="12"/>
  <c r="AL283" i="12"/>
  <c r="Q283" i="12"/>
  <c r="S283" i="12"/>
  <c r="U283" i="12"/>
  <c r="V283" i="12"/>
  <c r="X283" i="12"/>
  <c r="Z283" i="12"/>
  <c r="AR283" i="12"/>
  <c r="BF283" i="12"/>
  <c r="G284" i="12"/>
  <c r="H284" i="12"/>
  <c r="I284" i="12"/>
  <c r="J284" i="12"/>
  <c r="G285" i="12"/>
  <c r="H285" i="12"/>
  <c r="I285" i="12"/>
  <c r="J285" i="12"/>
  <c r="N285" i="12"/>
  <c r="Q285" i="12"/>
  <c r="S285" i="12"/>
  <c r="U285" i="12"/>
  <c r="V285" i="12"/>
  <c r="X285" i="12"/>
  <c r="Z285" i="12"/>
  <c r="AR285" i="12"/>
  <c r="BF285" i="12"/>
  <c r="G286" i="12"/>
  <c r="H286" i="12"/>
  <c r="I286" i="12"/>
  <c r="J286" i="12"/>
  <c r="N286" i="12"/>
  <c r="Q286" i="12"/>
  <c r="S286" i="12"/>
  <c r="U286" i="12"/>
  <c r="V286" i="12"/>
  <c r="X286" i="12"/>
  <c r="Z286" i="12"/>
  <c r="AR286" i="12"/>
  <c r="G287" i="12"/>
  <c r="H287" i="12"/>
  <c r="I287" i="12"/>
  <c r="J287" i="12"/>
  <c r="N287" i="12"/>
  <c r="Q287" i="12"/>
  <c r="S287" i="12"/>
  <c r="U287" i="12"/>
  <c r="V287" i="12"/>
  <c r="X287" i="12"/>
  <c r="Z287" i="12"/>
  <c r="AR287" i="12"/>
  <c r="BF287" i="12"/>
  <c r="G288" i="12"/>
  <c r="H288" i="12"/>
  <c r="I288" i="12"/>
  <c r="J288" i="12"/>
  <c r="N288" i="12"/>
  <c r="Q288" i="12"/>
  <c r="S288" i="12"/>
  <c r="U288" i="12"/>
  <c r="V288" i="12"/>
  <c r="X288" i="12"/>
  <c r="Z288" i="12"/>
  <c r="AR288" i="12"/>
  <c r="BF288" i="12"/>
  <c r="G289" i="12"/>
  <c r="H289" i="12"/>
  <c r="I289" i="12"/>
  <c r="J289" i="12"/>
  <c r="N289" i="12"/>
  <c r="Q289" i="12"/>
  <c r="S289" i="12"/>
  <c r="U289" i="12"/>
  <c r="V289" i="12"/>
  <c r="X289" i="12"/>
  <c r="Z289" i="12"/>
  <c r="AR289" i="12"/>
  <c r="G290" i="12"/>
  <c r="H290" i="12"/>
  <c r="I290" i="12"/>
  <c r="J290" i="12"/>
  <c r="N290" i="12"/>
  <c r="AL290" i="12"/>
  <c r="Q290" i="12"/>
  <c r="S290" i="12"/>
  <c r="U290" i="12"/>
  <c r="V290" i="12"/>
  <c r="X290" i="12"/>
  <c r="Z290" i="12"/>
  <c r="AR290" i="12"/>
  <c r="BF290" i="12"/>
  <c r="G291" i="12"/>
  <c r="H291" i="12"/>
  <c r="I291" i="12"/>
  <c r="J291" i="12"/>
  <c r="N291" i="12"/>
  <c r="AL291" i="12"/>
  <c r="Q291" i="12"/>
  <c r="S291" i="12"/>
  <c r="U291" i="12"/>
  <c r="V291" i="12"/>
  <c r="X291" i="12"/>
  <c r="Z291" i="12"/>
  <c r="AR291" i="12"/>
  <c r="BC291" i="12"/>
  <c r="BF291" i="12"/>
  <c r="G292" i="12"/>
  <c r="H292" i="12"/>
  <c r="I292" i="12"/>
  <c r="J292" i="12"/>
  <c r="N292" i="12"/>
  <c r="Q292" i="12"/>
  <c r="S292" i="12"/>
  <c r="U292" i="12"/>
  <c r="V292" i="12"/>
  <c r="X292" i="12"/>
  <c r="Z292" i="12"/>
  <c r="AR292" i="12"/>
  <c r="G293" i="12"/>
  <c r="H293" i="12"/>
  <c r="I293" i="12"/>
  <c r="J293" i="12"/>
  <c r="N293" i="12"/>
  <c r="Q293" i="12"/>
  <c r="S293" i="12"/>
  <c r="U293" i="12"/>
  <c r="V293" i="12"/>
  <c r="X293" i="12"/>
  <c r="Z293" i="12"/>
  <c r="AR293" i="12"/>
  <c r="G294" i="12"/>
  <c r="H294" i="12"/>
  <c r="I294" i="12"/>
  <c r="J294" i="12"/>
  <c r="N294" i="12"/>
  <c r="AL294" i="12"/>
  <c r="Q294" i="12"/>
  <c r="S294" i="12"/>
  <c r="U294" i="12"/>
  <c r="V294" i="12"/>
  <c r="X294" i="12"/>
  <c r="Z294" i="12"/>
  <c r="AR294" i="12"/>
  <c r="BF294" i="12"/>
  <c r="G295" i="12"/>
  <c r="H295" i="12"/>
  <c r="I295" i="12"/>
  <c r="J295" i="12"/>
  <c r="N295" i="12"/>
  <c r="AL295" i="12"/>
  <c r="Q295" i="12"/>
  <c r="S295" i="12"/>
  <c r="U295" i="12"/>
  <c r="V295" i="12"/>
  <c r="X295" i="12"/>
  <c r="Z295" i="12"/>
  <c r="AR295" i="12"/>
  <c r="BF295" i="12"/>
  <c r="G296" i="12"/>
  <c r="H296" i="12"/>
  <c r="I296" i="12"/>
  <c r="J296" i="12"/>
  <c r="N296" i="12"/>
  <c r="AL296" i="12"/>
  <c r="Q296" i="12"/>
  <c r="S296" i="12"/>
  <c r="U296" i="12"/>
  <c r="V296" i="12"/>
  <c r="X296" i="12"/>
  <c r="Z296" i="12"/>
  <c r="AR296" i="12"/>
  <c r="BF296" i="12"/>
  <c r="G297" i="12"/>
  <c r="H297" i="12"/>
  <c r="I297" i="12"/>
  <c r="J297" i="12"/>
  <c r="N297" i="12"/>
  <c r="AL297" i="12"/>
  <c r="AM297" i="12"/>
  <c r="Q297" i="12"/>
  <c r="S297" i="12"/>
  <c r="U297" i="12"/>
  <c r="V297" i="12"/>
  <c r="X297" i="12"/>
  <c r="Z297" i="12"/>
  <c r="AR297" i="12"/>
  <c r="BF297" i="12"/>
  <c r="G298" i="12"/>
  <c r="H298" i="12"/>
  <c r="I298" i="12"/>
  <c r="J298" i="12"/>
  <c r="N298" i="12"/>
  <c r="AL298" i="12"/>
  <c r="AM298" i="12"/>
  <c r="Q298" i="12"/>
  <c r="S298" i="12"/>
  <c r="U298" i="12"/>
  <c r="V298" i="12"/>
  <c r="X298" i="12"/>
  <c r="Z298" i="12"/>
  <c r="AR298" i="12"/>
  <c r="BF298" i="12"/>
  <c r="G299" i="12"/>
  <c r="H299" i="12"/>
  <c r="I299" i="12"/>
  <c r="J299" i="12"/>
  <c r="G300" i="12"/>
  <c r="H300" i="12"/>
  <c r="I300" i="12"/>
  <c r="J300" i="12"/>
  <c r="G301" i="12"/>
  <c r="H301" i="12"/>
  <c r="I301" i="12"/>
  <c r="J301" i="12"/>
  <c r="G302" i="12"/>
  <c r="H302" i="12"/>
  <c r="I302" i="12"/>
  <c r="J302" i="12"/>
  <c r="G303" i="12"/>
  <c r="H303" i="12"/>
  <c r="I303" i="12"/>
  <c r="J303" i="12"/>
  <c r="G304" i="12"/>
  <c r="H304" i="12"/>
  <c r="I304" i="12"/>
  <c r="J304" i="12"/>
  <c r="G305" i="12"/>
  <c r="H305" i="12"/>
  <c r="I305" i="12"/>
  <c r="J305" i="12"/>
  <c r="G306" i="12"/>
  <c r="H306" i="12"/>
  <c r="I306" i="12"/>
  <c r="J306" i="12"/>
  <c r="G307" i="12"/>
  <c r="H307" i="12"/>
  <c r="I307" i="12"/>
  <c r="J307" i="12"/>
  <c r="N307" i="12"/>
  <c r="Q307" i="12"/>
  <c r="S307" i="12"/>
  <c r="U307" i="12"/>
  <c r="V307" i="12"/>
  <c r="X307" i="12"/>
  <c r="Z307" i="12"/>
  <c r="BF307" i="12"/>
  <c r="G308" i="12"/>
  <c r="H308" i="12"/>
  <c r="I308" i="12"/>
  <c r="J308" i="12"/>
  <c r="N308" i="12"/>
  <c r="Q308" i="12"/>
  <c r="S308" i="12"/>
  <c r="X308" i="12"/>
  <c r="Z308" i="12"/>
  <c r="G309" i="12"/>
  <c r="H309" i="12"/>
  <c r="I309" i="12"/>
  <c r="J309" i="12"/>
  <c r="N309" i="12"/>
  <c r="Q309" i="12"/>
  <c r="S309" i="12"/>
  <c r="X309" i="12"/>
  <c r="Z309" i="12"/>
  <c r="BF309" i="12"/>
  <c r="G310" i="12"/>
  <c r="H310" i="12"/>
  <c r="I310" i="12"/>
  <c r="J310" i="12"/>
  <c r="N310" i="12"/>
  <c r="Q310" i="12"/>
  <c r="S310" i="12"/>
  <c r="U310" i="12"/>
  <c r="V310" i="12"/>
  <c r="X310" i="12"/>
  <c r="Z310" i="12"/>
  <c r="BF310" i="12"/>
  <c r="G311" i="12"/>
  <c r="H311" i="12"/>
  <c r="I311" i="12"/>
  <c r="J311" i="12"/>
  <c r="N311" i="12"/>
  <c r="Q311" i="12"/>
  <c r="S311" i="12"/>
  <c r="X311" i="12"/>
  <c r="Z311" i="12"/>
  <c r="BF311" i="12"/>
  <c r="G312" i="12"/>
  <c r="H312" i="12"/>
  <c r="I312" i="12"/>
  <c r="J312" i="12"/>
  <c r="N312" i="12"/>
  <c r="Q312" i="12"/>
  <c r="S312" i="12"/>
  <c r="X312" i="12"/>
  <c r="Z312" i="12"/>
  <c r="G313" i="12"/>
  <c r="H313" i="12"/>
  <c r="I313" i="12"/>
  <c r="J313" i="12"/>
  <c r="G314" i="12"/>
  <c r="H314" i="12"/>
  <c r="I314" i="12"/>
  <c r="J314" i="12"/>
  <c r="N314" i="12"/>
  <c r="Q314" i="12"/>
  <c r="S314" i="12"/>
  <c r="U314" i="12"/>
  <c r="V314" i="12"/>
  <c r="X314" i="12"/>
  <c r="Z314" i="12"/>
  <c r="BF314" i="12"/>
  <c r="G315" i="12"/>
  <c r="H315" i="12"/>
  <c r="I315" i="12"/>
  <c r="J315" i="12"/>
  <c r="N315" i="12"/>
  <c r="Q315" i="12"/>
  <c r="S315" i="12"/>
  <c r="X315" i="12"/>
  <c r="Z315" i="12"/>
  <c r="G316" i="12"/>
  <c r="H316" i="12"/>
  <c r="I316" i="12"/>
  <c r="J316" i="12"/>
  <c r="G317" i="12"/>
  <c r="H317" i="12"/>
  <c r="I317" i="12"/>
  <c r="J317" i="12"/>
  <c r="N317" i="12"/>
  <c r="Q317" i="12"/>
  <c r="S317" i="12"/>
  <c r="U317" i="12"/>
  <c r="V317" i="12"/>
  <c r="X317" i="12"/>
  <c r="Z317" i="12"/>
  <c r="BF317" i="12"/>
  <c r="G318" i="12"/>
  <c r="H318" i="12"/>
  <c r="I318" i="12"/>
  <c r="J318" i="12"/>
  <c r="N318" i="12"/>
  <c r="Q318" i="12"/>
  <c r="S318" i="12"/>
  <c r="U318" i="12"/>
  <c r="V318" i="12"/>
  <c r="X318" i="12"/>
  <c r="Z318" i="12"/>
  <c r="BF318" i="12"/>
  <c r="G319" i="12"/>
  <c r="H319" i="12"/>
  <c r="I319" i="12"/>
  <c r="J319" i="12"/>
  <c r="N319" i="12"/>
  <c r="Q319" i="12"/>
  <c r="S319" i="12"/>
  <c r="U319" i="12"/>
  <c r="V319" i="12"/>
  <c r="X319" i="12"/>
  <c r="Z319" i="12"/>
  <c r="BF319" i="12"/>
  <c r="G320" i="12"/>
  <c r="H320" i="12"/>
  <c r="I320" i="12"/>
  <c r="J320" i="12"/>
  <c r="N320" i="12"/>
  <c r="AL320" i="12"/>
  <c r="AM320" i="12"/>
  <c r="Q320" i="12"/>
  <c r="S320" i="12"/>
  <c r="U320" i="12"/>
  <c r="V320" i="12"/>
  <c r="X320" i="12"/>
  <c r="Z320" i="12"/>
  <c r="AR320" i="12"/>
  <c r="BC320" i="12"/>
  <c r="BF320" i="12"/>
  <c r="G321" i="12"/>
  <c r="H321" i="12"/>
  <c r="I321" i="12"/>
  <c r="J321" i="12"/>
  <c r="N321" i="12"/>
  <c r="AL321" i="12"/>
  <c r="Q321" i="12"/>
  <c r="S321" i="12"/>
  <c r="U321" i="12"/>
  <c r="V321" i="12"/>
  <c r="X321" i="12"/>
  <c r="Z321" i="12"/>
  <c r="AR321" i="12"/>
  <c r="BF321" i="12"/>
  <c r="G322" i="12"/>
  <c r="H322" i="12"/>
  <c r="I322" i="12"/>
  <c r="J322" i="12"/>
  <c r="N322" i="12"/>
  <c r="AL322" i="12"/>
  <c r="Q322" i="12"/>
  <c r="S322" i="12"/>
  <c r="U322" i="12"/>
  <c r="V322" i="12"/>
  <c r="X322" i="12"/>
  <c r="Z322" i="12"/>
  <c r="AR322" i="12"/>
  <c r="BF322" i="12"/>
  <c r="G323" i="12"/>
  <c r="H323" i="12"/>
  <c r="I323" i="12"/>
  <c r="J323" i="12"/>
  <c r="N323" i="12"/>
  <c r="AL323" i="12"/>
  <c r="Q323" i="12"/>
  <c r="S323" i="12"/>
  <c r="U323" i="12"/>
  <c r="V323" i="12"/>
  <c r="X323" i="12"/>
  <c r="Z323" i="12"/>
  <c r="AR323" i="12"/>
  <c r="BF323" i="12"/>
  <c r="G324" i="12"/>
  <c r="H324" i="12"/>
  <c r="I324" i="12"/>
  <c r="J324" i="12"/>
  <c r="N324" i="12"/>
  <c r="AL324" i="12"/>
  <c r="AM324" i="12"/>
  <c r="Q324" i="12"/>
  <c r="S324" i="12"/>
  <c r="U324" i="12"/>
  <c r="V324" i="12"/>
  <c r="X324" i="12"/>
  <c r="Z324" i="12"/>
  <c r="AR324" i="12"/>
  <c r="BC324" i="12"/>
  <c r="BF324" i="12"/>
  <c r="G325" i="12"/>
  <c r="H325" i="12"/>
  <c r="I325" i="12"/>
  <c r="J325" i="12"/>
  <c r="N325" i="12"/>
  <c r="AL325" i="12"/>
  <c r="Q325" i="12"/>
  <c r="S325" i="12"/>
  <c r="U325" i="12"/>
  <c r="V325" i="12"/>
  <c r="X325" i="12"/>
  <c r="Z325" i="12"/>
  <c r="AR325" i="12"/>
  <c r="BF325" i="12"/>
  <c r="G326" i="12"/>
  <c r="H326" i="12"/>
  <c r="I326" i="12"/>
  <c r="J326" i="12"/>
  <c r="N326" i="12"/>
  <c r="AL326" i="12"/>
  <c r="AM326" i="12"/>
  <c r="Q326" i="12"/>
  <c r="S326" i="12"/>
  <c r="U326" i="12"/>
  <c r="V326" i="12"/>
  <c r="X326" i="12"/>
  <c r="Z326" i="12"/>
  <c r="AR326" i="12"/>
  <c r="BF326" i="12"/>
  <c r="G327" i="12"/>
  <c r="H327" i="12"/>
  <c r="I327" i="12"/>
  <c r="J327" i="12"/>
  <c r="N327" i="12"/>
  <c r="AL327" i="12"/>
  <c r="Q327" i="12"/>
  <c r="S327" i="12"/>
  <c r="U327" i="12"/>
  <c r="V327" i="12"/>
  <c r="X327" i="12"/>
  <c r="Z327" i="12"/>
  <c r="AR327" i="12"/>
  <c r="BF327" i="12"/>
  <c r="G328" i="12"/>
  <c r="H328" i="12"/>
  <c r="I328" i="12"/>
  <c r="J328" i="12"/>
  <c r="N328" i="12"/>
  <c r="AL328" i="12"/>
  <c r="Q328" i="12"/>
  <c r="S328" i="12"/>
  <c r="U328" i="12"/>
  <c r="V328" i="12"/>
  <c r="X328" i="12"/>
  <c r="Z328" i="12"/>
  <c r="AR328" i="12"/>
  <c r="BF328" i="12"/>
  <c r="G329" i="12"/>
  <c r="H329" i="12"/>
  <c r="I329" i="12"/>
  <c r="J329" i="12"/>
  <c r="N329" i="12"/>
  <c r="AL329" i="12"/>
  <c r="AM329" i="12"/>
  <c r="Q329" i="12"/>
  <c r="S329" i="12"/>
  <c r="U329" i="12"/>
  <c r="V329" i="12"/>
  <c r="X329" i="12"/>
  <c r="Z329" i="12"/>
  <c r="AR329" i="12"/>
  <c r="BF329" i="12"/>
  <c r="G330" i="12"/>
  <c r="H330" i="12"/>
  <c r="I330" i="12"/>
  <c r="J330" i="12"/>
  <c r="N330" i="12"/>
  <c r="AL330" i="12"/>
  <c r="AM330" i="12"/>
  <c r="Q330" i="12"/>
  <c r="S330" i="12"/>
  <c r="U330" i="12"/>
  <c r="V330" i="12"/>
  <c r="X330" i="12"/>
  <c r="Z330" i="12"/>
  <c r="AR330" i="12"/>
  <c r="BF330" i="12"/>
  <c r="G331" i="12"/>
  <c r="H331" i="12"/>
  <c r="I331" i="12"/>
  <c r="J331" i="12"/>
  <c r="N331" i="12"/>
  <c r="AL331" i="12"/>
  <c r="Q331" i="12"/>
  <c r="S331" i="12"/>
  <c r="U331" i="12"/>
  <c r="V331" i="12"/>
  <c r="X331" i="12"/>
  <c r="Z331" i="12"/>
  <c r="AR331" i="12"/>
  <c r="BF331" i="12"/>
  <c r="G332" i="12"/>
  <c r="H332" i="12"/>
  <c r="I332" i="12"/>
  <c r="J332" i="12"/>
  <c r="N332" i="12"/>
  <c r="AL332" i="12"/>
  <c r="AM332" i="12"/>
  <c r="Q332" i="12"/>
  <c r="S332" i="12"/>
  <c r="U332" i="12"/>
  <c r="V332" i="12"/>
  <c r="X332" i="12"/>
  <c r="Z332" i="12"/>
  <c r="AR332" i="12"/>
  <c r="BF332" i="12"/>
  <c r="G333" i="12"/>
  <c r="H333" i="12"/>
  <c r="I333" i="12"/>
  <c r="J333" i="12"/>
  <c r="N333" i="12"/>
  <c r="AL333" i="12"/>
  <c r="Q333" i="12"/>
  <c r="S333" i="12"/>
  <c r="U333" i="12"/>
  <c r="V333" i="12"/>
  <c r="X333" i="12"/>
  <c r="Z333" i="12"/>
  <c r="AR333" i="12"/>
  <c r="BF333" i="12"/>
  <c r="G334" i="12"/>
  <c r="H334" i="12"/>
  <c r="I334" i="12"/>
  <c r="J334" i="12"/>
  <c r="N334" i="12"/>
  <c r="AL334" i="12"/>
  <c r="Q334" i="12"/>
  <c r="S334" i="12"/>
  <c r="U334" i="12"/>
  <c r="V334" i="12"/>
  <c r="X334" i="12"/>
  <c r="Z334" i="12"/>
  <c r="AR334" i="12"/>
  <c r="BF334" i="12"/>
  <c r="G335" i="12"/>
  <c r="H335" i="12"/>
  <c r="I335" i="12"/>
  <c r="J335" i="12"/>
  <c r="N335" i="12"/>
  <c r="AL335" i="12"/>
  <c r="Q335" i="12"/>
  <c r="S335" i="12"/>
  <c r="U335" i="12"/>
  <c r="V335" i="12"/>
  <c r="X335" i="12"/>
  <c r="Z335" i="12"/>
  <c r="AR335" i="12"/>
  <c r="BF335" i="12"/>
  <c r="G336" i="12"/>
  <c r="H336" i="12"/>
  <c r="I336" i="12"/>
  <c r="J336" i="12"/>
  <c r="N336" i="12"/>
  <c r="AL336" i="12"/>
  <c r="Q336" i="12"/>
  <c r="S336" i="12"/>
  <c r="U336" i="12"/>
  <c r="V336" i="12"/>
  <c r="X336" i="12"/>
  <c r="Z336" i="12"/>
  <c r="AR336" i="12"/>
  <c r="BF336" i="12"/>
  <c r="G337" i="12"/>
  <c r="H337" i="12"/>
  <c r="I337" i="12"/>
  <c r="J337" i="12"/>
  <c r="N337" i="12"/>
  <c r="AL337" i="12"/>
  <c r="Q337" i="12"/>
  <c r="S337" i="12"/>
  <c r="U337" i="12"/>
  <c r="V337" i="12"/>
  <c r="X337" i="12"/>
  <c r="Z337" i="12"/>
  <c r="AR337" i="12"/>
  <c r="BF337" i="12"/>
  <c r="G338" i="12"/>
  <c r="H338" i="12"/>
  <c r="I338" i="12"/>
  <c r="J338" i="12"/>
  <c r="N338" i="12"/>
  <c r="AL338" i="12"/>
  <c r="AM338" i="12"/>
  <c r="Q338" i="12"/>
  <c r="S338" i="12"/>
  <c r="U338" i="12"/>
  <c r="V338" i="12"/>
  <c r="X338" i="12"/>
  <c r="Z338" i="12"/>
  <c r="AR338" i="12"/>
  <c r="BC338" i="12"/>
  <c r="BF338" i="12"/>
  <c r="G339" i="12"/>
  <c r="H339" i="12"/>
  <c r="I339" i="12"/>
  <c r="J339" i="12"/>
  <c r="N339" i="12"/>
  <c r="AL339" i="12"/>
  <c r="Q339" i="12"/>
  <c r="S339" i="12"/>
  <c r="U339" i="12"/>
  <c r="V339" i="12"/>
  <c r="X339" i="12"/>
  <c r="Z339" i="12"/>
  <c r="AR339" i="12"/>
  <c r="BF339" i="12"/>
  <c r="G340" i="12"/>
  <c r="H340" i="12"/>
  <c r="I340" i="12"/>
  <c r="J340" i="12"/>
  <c r="N340" i="12"/>
  <c r="AL340" i="12"/>
  <c r="Q340" i="12"/>
  <c r="S340" i="12"/>
  <c r="U340" i="12"/>
  <c r="V340" i="12"/>
  <c r="X340" i="12"/>
  <c r="Z340" i="12"/>
  <c r="AR340" i="12"/>
  <c r="G341" i="12"/>
  <c r="H341" i="12"/>
  <c r="I341" i="12"/>
  <c r="J341" i="12"/>
  <c r="N341" i="12"/>
  <c r="AL341" i="12"/>
  <c r="AM341" i="12"/>
  <c r="Q341" i="12"/>
  <c r="S341" i="12"/>
  <c r="U341" i="12"/>
  <c r="V341" i="12"/>
  <c r="X341" i="12"/>
  <c r="Z341" i="12"/>
  <c r="AR341" i="12"/>
  <c r="BF341" i="12"/>
  <c r="G342" i="12"/>
  <c r="H342" i="12"/>
  <c r="I342" i="12"/>
  <c r="J342" i="12"/>
  <c r="N342" i="12"/>
  <c r="AL342" i="12"/>
  <c r="Q342" i="12"/>
  <c r="S342" i="12"/>
  <c r="U342" i="12"/>
  <c r="V342" i="12"/>
  <c r="X342" i="12"/>
  <c r="Z342" i="12"/>
  <c r="AR342" i="12"/>
  <c r="BC342" i="12"/>
  <c r="BF342" i="12"/>
  <c r="G343" i="12"/>
  <c r="H343" i="12"/>
  <c r="I343" i="12"/>
  <c r="J343" i="12"/>
  <c r="N343" i="12"/>
  <c r="AL343" i="12"/>
  <c r="AM343" i="12"/>
  <c r="Q343" i="12"/>
  <c r="S343" i="12"/>
  <c r="U343" i="12"/>
  <c r="V343" i="12"/>
  <c r="X343" i="12"/>
  <c r="Z343" i="12"/>
  <c r="AR343" i="12"/>
  <c r="BF343" i="12"/>
  <c r="G344" i="12"/>
  <c r="H344" i="12"/>
  <c r="I344" i="12"/>
  <c r="J344" i="12"/>
  <c r="N344" i="12"/>
  <c r="AL344" i="12"/>
  <c r="Q344" i="12"/>
  <c r="S344" i="12"/>
  <c r="U344" i="12"/>
  <c r="V344" i="12"/>
  <c r="X344" i="12"/>
  <c r="Z344" i="12"/>
  <c r="AR344" i="12"/>
  <c r="BF344" i="12"/>
  <c r="G345" i="12"/>
  <c r="H345" i="12"/>
  <c r="I345" i="12"/>
  <c r="J345" i="12"/>
  <c r="N345" i="12"/>
  <c r="AL345" i="12"/>
  <c r="Q345" i="12"/>
  <c r="S345" i="12"/>
  <c r="U345" i="12"/>
  <c r="V345" i="12"/>
  <c r="X345" i="12"/>
  <c r="Z345" i="12"/>
  <c r="AR345" i="12"/>
  <c r="G346" i="12"/>
  <c r="H346" i="12"/>
  <c r="I346" i="12"/>
  <c r="J346" i="12"/>
  <c r="N346" i="12"/>
  <c r="AL346" i="12"/>
  <c r="AM346" i="12"/>
  <c r="Q346" i="12"/>
  <c r="S346" i="12"/>
  <c r="U346" i="12"/>
  <c r="V346" i="12"/>
  <c r="X346" i="12"/>
  <c r="Z346" i="12"/>
  <c r="AR346" i="12"/>
  <c r="BF346" i="12"/>
  <c r="G347" i="12"/>
  <c r="H347" i="12"/>
  <c r="I347" i="12"/>
  <c r="J347" i="12"/>
  <c r="N347" i="12"/>
  <c r="AL347" i="12"/>
  <c r="Q347" i="12"/>
  <c r="S347" i="12"/>
  <c r="U347" i="12"/>
  <c r="V347" i="12"/>
  <c r="X347" i="12"/>
  <c r="Z347" i="12"/>
  <c r="AR347" i="12"/>
  <c r="BF347" i="12"/>
  <c r="G348" i="12"/>
  <c r="H348" i="12"/>
  <c r="I348" i="12"/>
  <c r="J348" i="12"/>
  <c r="N348" i="12"/>
  <c r="AL348" i="12"/>
  <c r="AM348" i="12"/>
  <c r="Q348" i="12"/>
  <c r="S348" i="12"/>
  <c r="U348" i="12"/>
  <c r="V348" i="12"/>
  <c r="X348" i="12"/>
  <c r="Z348" i="12"/>
  <c r="AR348" i="12"/>
  <c r="BF348" i="12"/>
  <c r="G349" i="12"/>
  <c r="H349" i="12"/>
  <c r="I349" i="12"/>
  <c r="J349" i="12"/>
  <c r="N349" i="12"/>
  <c r="AL349" i="12"/>
  <c r="Q349" i="12"/>
  <c r="S349" i="12"/>
  <c r="U349" i="12"/>
  <c r="V349" i="12"/>
  <c r="X349" i="12"/>
  <c r="Z349" i="12"/>
  <c r="AR349" i="12"/>
  <c r="BF349" i="12"/>
  <c r="G350" i="12"/>
  <c r="H350" i="12"/>
  <c r="I350" i="12"/>
  <c r="J350" i="12"/>
  <c r="N350" i="12"/>
  <c r="AL350" i="12"/>
  <c r="Q350" i="12"/>
  <c r="S350" i="12"/>
  <c r="U350" i="12"/>
  <c r="V350" i="12"/>
  <c r="X350" i="12"/>
  <c r="Z350" i="12"/>
  <c r="AR350" i="12"/>
  <c r="BF350" i="12"/>
  <c r="G351" i="12"/>
  <c r="H351" i="12"/>
  <c r="I351" i="12"/>
  <c r="J351" i="12"/>
  <c r="N351" i="12"/>
  <c r="AL351" i="12"/>
  <c r="Q351" i="12"/>
  <c r="S351" i="12"/>
  <c r="U351" i="12"/>
  <c r="V351" i="12"/>
  <c r="X351" i="12"/>
  <c r="Z351" i="12"/>
  <c r="AR351" i="12"/>
  <c r="BF351" i="12"/>
  <c r="G352" i="12"/>
  <c r="H352" i="12"/>
  <c r="I352" i="12"/>
  <c r="J352" i="12"/>
  <c r="G353" i="12"/>
  <c r="H353" i="12"/>
  <c r="I353" i="12"/>
  <c r="J353" i="12"/>
  <c r="N353" i="12"/>
  <c r="AL353" i="12"/>
  <c r="Q353" i="12"/>
  <c r="S353" i="12"/>
  <c r="U353" i="12"/>
  <c r="V353" i="12"/>
  <c r="X353" i="12"/>
  <c r="Z353" i="12"/>
  <c r="AR353" i="12"/>
  <c r="BF353" i="12"/>
  <c r="G354" i="12"/>
  <c r="H354" i="12"/>
  <c r="I354" i="12"/>
  <c r="J354" i="12"/>
  <c r="N354" i="12"/>
  <c r="AL354" i="12"/>
  <c r="AM354" i="12"/>
  <c r="Q354" i="12"/>
  <c r="S354" i="12"/>
  <c r="U354" i="12"/>
  <c r="V354" i="12"/>
  <c r="X354" i="12"/>
  <c r="Z354" i="12"/>
  <c r="AR354" i="12"/>
  <c r="BF354" i="12"/>
  <c r="G355" i="12"/>
  <c r="H355" i="12"/>
  <c r="I355" i="12"/>
  <c r="J355" i="12"/>
  <c r="N355" i="12"/>
  <c r="AL355" i="12"/>
  <c r="AM355" i="12"/>
  <c r="Q355" i="12"/>
  <c r="S355" i="12"/>
  <c r="U355" i="12"/>
  <c r="V355" i="12"/>
  <c r="X355" i="12"/>
  <c r="Z355" i="12"/>
  <c r="AR355" i="12"/>
  <c r="BF355" i="12"/>
  <c r="G356" i="12"/>
  <c r="H356" i="12"/>
  <c r="I356" i="12"/>
  <c r="J356" i="12"/>
  <c r="N356" i="12"/>
  <c r="AL356" i="12"/>
  <c r="Q356" i="12"/>
  <c r="S356" i="12"/>
  <c r="U356" i="12"/>
  <c r="V356" i="12"/>
  <c r="X356" i="12"/>
  <c r="Z356" i="12"/>
  <c r="AR356" i="12"/>
  <c r="BF356" i="12"/>
  <c r="G357" i="12"/>
  <c r="H357" i="12"/>
  <c r="I357" i="12"/>
  <c r="J357" i="12"/>
  <c r="N357" i="12"/>
  <c r="AL357" i="12"/>
  <c r="AM357" i="12"/>
  <c r="Q357" i="12"/>
  <c r="S357" i="12"/>
  <c r="U357" i="12"/>
  <c r="V357" i="12"/>
  <c r="X357" i="12"/>
  <c r="Z357" i="12"/>
  <c r="AR357" i="12"/>
  <c r="G358" i="12"/>
  <c r="H358" i="12"/>
  <c r="I358" i="12"/>
  <c r="J358" i="12"/>
  <c r="N358" i="12"/>
  <c r="Q358" i="12"/>
  <c r="S358" i="12"/>
  <c r="U358" i="12"/>
  <c r="V358" i="12"/>
  <c r="X358" i="12"/>
  <c r="Z358" i="12"/>
  <c r="AR358" i="12"/>
  <c r="G359" i="12"/>
  <c r="H359" i="12"/>
  <c r="I359" i="12"/>
  <c r="J359" i="12"/>
  <c r="N359" i="12"/>
  <c r="AL359" i="12"/>
  <c r="Q359" i="12"/>
  <c r="S359" i="12"/>
  <c r="U359" i="12"/>
  <c r="V359" i="12"/>
  <c r="X359" i="12"/>
  <c r="Z359" i="12"/>
  <c r="AR359" i="12"/>
  <c r="BF359" i="12"/>
  <c r="G360" i="12"/>
  <c r="H360" i="12"/>
  <c r="I360" i="12"/>
  <c r="J360" i="12"/>
  <c r="N360" i="12"/>
  <c r="AL360" i="12"/>
  <c r="Q360" i="12"/>
  <c r="S360" i="12"/>
  <c r="U360" i="12"/>
  <c r="V360" i="12"/>
  <c r="X360" i="12"/>
  <c r="Z360" i="12"/>
  <c r="AR360" i="12"/>
  <c r="BF360" i="12"/>
  <c r="G361" i="12"/>
  <c r="H361" i="12"/>
  <c r="I361" i="12"/>
  <c r="J361" i="12"/>
  <c r="N361" i="12"/>
  <c r="AL361" i="12"/>
  <c r="Q361" i="12"/>
  <c r="S361" i="12"/>
  <c r="U361" i="12"/>
  <c r="V361" i="12"/>
  <c r="X361" i="12"/>
  <c r="Z361" i="12"/>
  <c r="AR361" i="12"/>
  <c r="BF361" i="12"/>
  <c r="G362" i="12"/>
  <c r="H362" i="12"/>
  <c r="I362" i="12"/>
  <c r="J362" i="12"/>
  <c r="N362" i="12"/>
  <c r="AL362" i="12"/>
  <c r="AM362" i="12"/>
  <c r="Q362" i="12"/>
  <c r="S362" i="12"/>
  <c r="U362" i="12"/>
  <c r="V362" i="12"/>
  <c r="X362" i="12"/>
  <c r="Z362" i="12"/>
  <c r="AR362" i="12"/>
  <c r="BF362" i="12"/>
  <c r="G363" i="12"/>
  <c r="H363" i="12"/>
  <c r="I363" i="12"/>
  <c r="J363" i="12"/>
  <c r="G364" i="12"/>
  <c r="H364" i="12"/>
  <c r="I364" i="12"/>
  <c r="J364" i="12"/>
  <c r="N364" i="12"/>
  <c r="AL364" i="12"/>
  <c r="AM364" i="12"/>
  <c r="Q364" i="12"/>
  <c r="S364" i="12"/>
  <c r="U364" i="12"/>
  <c r="V364" i="12"/>
  <c r="X364" i="12"/>
  <c r="Z364" i="12"/>
  <c r="AR364" i="12"/>
  <c r="AS364" i="12"/>
  <c r="BF364" i="12"/>
  <c r="G365" i="12"/>
  <c r="H365" i="12"/>
  <c r="I365" i="12"/>
  <c r="J365" i="12"/>
  <c r="G366" i="12"/>
  <c r="H366" i="12"/>
  <c r="I366" i="12"/>
  <c r="J366" i="12"/>
  <c r="G367" i="12"/>
  <c r="H367" i="12"/>
  <c r="I367" i="12"/>
  <c r="J367" i="12"/>
  <c r="N367" i="12"/>
  <c r="AL367" i="12"/>
  <c r="AM367" i="12"/>
  <c r="Q367" i="12"/>
  <c r="S367" i="12"/>
  <c r="U367" i="12"/>
  <c r="V367" i="12"/>
  <c r="X367" i="12"/>
  <c r="Z367" i="12"/>
  <c r="AR367" i="12"/>
  <c r="BC367" i="12"/>
  <c r="BF367" i="12"/>
  <c r="G368" i="12"/>
  <c r="H368" i="12"/>
  <c r="I368" i="12"/>
  <c r="J368" i="12"/>
  <c r="N368" i="12"/>
  <c r="AL368" i="12"/>
  <c r="AM368" i="12"/>
  <c r="Q368" i="12"/>
  <c r="S368" i="12"/>
  <c r="U368" i="12"/>
  <c r="V368" i="12"/>
  <c r="X368" i="12"/>
  <c r="Z368" i="12"/>
  <c r="AR368" i="12"/>
  <c r="BF368" i="12"/>
  <c r="G369" i="12"/>
  <c r="H369" i="12"/>
  <c r="I369" i="12"/>
  <c r="J369" i="12"/>
  <c r="N369" i="12"/>
  <c r="AL369" i="12"/>
  <c r="Q369" i="12"/>
  <c r="S369" i="12"/>
  <c r="U369" i="12"/>
  <c r="V369" i="12"/>
  <c r="X369" i="12"/>
  <c r="Z369" i="12"/>
  <c r="AR369" i="12"/>
  <c r="BF369" i="12"/>
  <c r="G370" i="12"/>
  <c r="H370" i="12"/>
  <c r="I370" i="12"/>
  <c r="J370" i="12"/>
  <c r="N370" i="12"/>
  <c r="AL370" i="12"/>
  <c r="Q370" i="12"/>
  <c r="S370" i="12"/>
  <c r="U370" i="12"/>
  <c r="V370" i="12"/>
  <c r="X370" i="12"/>
  <c r="Z370" i="12"/>
  <c r="AR370" i="12"/>
  <c r="BF370" i="12"/>
  <c r="G371" i="12"/>
  <c r="H371" i="12"/>
  <c r="I371" i="12"/>
  <c r="J371" i="12"/>
  <c r="N371" i="12"/>
  <c r="AL371" i="12"/>
  <c r="Q371" i="12"/>
  <c r="S371" i="12"/>
  <c r="U371" i="12"/>
  <c r="V371" i="12"/>
  <c r="X371" i="12"/>
  <c r="Z371" i="12"/>
  <c r="AR371" i="12"/>
  <c r="BF371" i="12"/>
  <c r="G372" i="12"/>
  <c r="H372" i="12"/>
  <c r="I372" i="12"/>
  <c r="J372" i="12"/>
  <c r="N372" i="12"/>
  <c r="AL372" i="12"/>
  <c r="Q372" i="12"/>
  <c r="S372" i="12"/>
  <c r="U372" i="12"/>
  <c r="V372" i="12"/>
  <c r="X372" i="12"/>
  <c r="Z372" i="12"/>
  <c r="AR372" i="12"/>
  <c r="G373" i="12"/>
  <c r="H373" i="12"/>
  <c r="I373" i="12"/>
  <c r="J373" i="12"/>
  <c r="N373" i="12"/>
  <c r="AL373" i="12"/>
  <c r="Q373" i="12"/>
  <c r="S373" i="12"/>
  <c r="U373" i="12"/>
  <c r="V373" i="12"/>
  <c r="X373" i="12"/>
  <c r="Z373" i="12"/>
  <c r="AR373" i="12"/>
  <c r="G374" i="12"/>
  <c r="H374" i="12"/>
  <c r="I374" i="12"/>
  <c r="J374" i="12"/>
  <c r="N374" i="12"/>
  <c r="AL374" i="12"/>
  <c r="Q374" i="12"/>
  <c r="S374" i="12"/>
  <c r="U374" i="12"/>
  <c r="V374" i="12"/>
  <c r="X374" i="12"/>
  <c r="Z374" i="12"/>
  <c r="AR374" i="12"/>
  <c r="G375" i="12"/>
  <c r="H375" i="12"/>
  <c r="I375" i="12"/>
  <c r="J375" i="12"/>
  <c r="N375" i="12"/>
  <c r="AL375" i="12"/>
  <c r="AM375" i="12"/>
  <c r="Q375" i="12"/>
  <c r="S375" i="12"/>
  <c r="U375" i="12"/>
  <c r="V375" i="12"/>
  <c r="X375" i="12"/>
  <c r="Z375" i="12"/>
  <c r="AR375" i="12"/>
  <c r="G376" i="12"/>
  <c r="H376" i="12"/>
  <c r="I376" i="12"/>
  <c r="J376" i="12"/>
  <c r="N376" i="12"/>
  <c r="AL376" i="12"/>
  <c r="Q376" i="12"/>
  <c r="S376" i="12"/>
  <c r="U376" i="12"/>
  <c r="V376" i="12"/>
  <c r="X376" i="12"/>
  <c r="Z376" i="12"/>
  <c r="AR376" i="12"/>
  <c r="G377" i="12"/>
  <c r="H377" i="12"/>
  <c r="I377" i="12"/>
  <c r="J377" i="12"/>
  <c r="N377" i="12"/>
  <c r="AL377" i="12"/>
  <c r="AM377" i="12"/>
  <c r="Q377" i="12"/>
  <c r="S377" i="12"/>
  <c r="U377" i="12"/>
  <c r="V377" i="12"/>
  <c r="X377" i="12"/>
  <c r="Z377" i="12"/>
  <c r="AR377" i="12"/>
  <c r="G378" i="12"/>
  <c r="H378" i="12"/>
  <c r="I378" i="12"/>
  <c r="J378" i="12"/>
  <c r="N378" i="12"/>
  <c r="AL378" i="12"/>
  <c r="AM378" i="12"/>
  <c r="Q378" i="12"/>
  <c r="S378" i="12"/>
  <c r="U378" i="12"/>
  <c r="V378" i="12"/>
  <c r="X378" i="12"/>
  <c r="Z378" i="12"/>
  <c r="AR378" i="12"/>
  <c r="G379" i="12"/>
  <c r="H379" i="12"/>
  <c r="I379" i="12"/>
  <c r="J379" i="12"/>
  <c r="N379" i="12"/>
  <c r="AL379" i="12"/>
  <c r="Q379" i="12"/>
  <c r="S379" i="12"/>
  <c r="U379" i="12"/>
  <c r="V379" i="12"/>
  <c r="X379" i="12"/>
  <c r="Z379" i="12"/>
  <c r="AR379" i="12"/>
  <c r="G380" i="12"/>
  <c r="H380" i="12"/>
  <c r="I380" i="12"/>
  <c r="J380" i="12"/>
  <c r="N380" i="12"/>
  <c r="AL380" i="12"/>
  <c r="Q380" i="12"/>
  <c r="S380" i="12"/>
  <c r="U380" i="12"/>
  <c r="V380" i="12"/>
  <c r="X380" i="12"/>
  <c r="Z380" i="12"/>
  <c r="AR380" i="12"/>
  <c r="G381" i="12"/>
  <c r="H381" i="12"/>
  <c r="I381" i="12"/>
  <c r="J381" i="12"/>
  <c r="N381" i="12"/>
  <c r="AL381" i="12"/>
  <c r="Q381" i="12"/>
  <c r="S381" i="12"/>
  <c r="U381" i="12"/>
  <c r="V381" i="12"/>
  <c r="X381" i="12"/>
  <c r="Z381" i="12"/>
  <c r="AR381" i="12"/>
  <c r="G382" i="12"/>
  <c r="H382" i="12"/>
  <c r="I382" i="12"/>
  <c r="J382" i="12"/>
  <c r="N382" i="12"/>
  <c r="AL382" i="12"/>
  <c r="Q382" i="12"/>
  <c r="S382" i="12"/>
  <c r="U382" i="12"/>
  <c r="V382" i="12"/>
  <c r="X382" i="12"/>
  <c r="Z382" i="12"/>
  <c r="AR382" i="12"/>
  <c r="G383" i="12"/>
  <c r="H383" i="12"/>
  <c r="I383" i="12"/>
  <c r="J383" i="12"/>
  <c r="N383" i="12"/>
  <c r="AL383" i="12"/>
  <c r="Q383" i="12"/>
  <c r="S383" i="12"/>
  <c r="U383" i="12"/>
  <c r="V383" i="12"/>
  <c r="X383" i="12"/>
  <c r="Z383" i="12"/>
  <c r="AR383" i="12"/>
  <c r="G384" i="12"/>
  <c r="H384" i="12"/>
  <c r="I384" i="12"/>
  <c r="J384" i="12"/>
  <c r="N384" i="12"/>
  <c r="AL384" i="12"/>
  <c r="AM384" i="12"/>
  <c r="Q384" i="12"/>
  <c r="S384" i="12"/>
  <c r="U384" i="12"/>
  <c r="V384" i="12"/>
  <c r="X384" i="12"/>
  <c r="Z384" i="12"/>
  <c r="AR384" i="12"/>
  <c r="G385" i="12"/>
  <c r="H385" i="12"/>
  <c r="I385" i="12"/>
  <c r="J385" i="12"/>
  <c r="Q385" i="12"/>
  <c r="S385" i="12"/>
  <c r="U385" i="12"/>
  <c r="V385" i="12"/>
  <c r="X385" i="12"/>
  <c r="Z385" i="12"/>
  <c r="AL385" i="12"/>
  <c r="AM385" i="12"/>
  <c r="AR385" i="12"/>
  <c r="F386" i="12"/>
  <c r="I386" i="12"/>
  <c r="J386" i="12"/>
  <c r="Q386" i="12"/>
  <c r="S386" i="12"/>
  <c r="U386" i="12"/>
  <c r="V386" i="12"/>
  <c r="X386" i="12"/>
  <c r="Z386" i="12"/>
  <c r="AL386" i="12"/>
  <c r="AR386" i="12"/>
  <c r="Q387" i="12"/>
  <c r="S387" i="12"/>
  <c r="U387" i="12"/>
  <c r="V387" i="12"/>
  <c r="X387" i="12"/>
  <c r="Z387" i="12"/>
  <c r="AL387" i="12"/>
  <c r="AR387" i="12"/>
  <c r="Q388" i="12"/>
  <c r="S388" i="12"/>
  <c r="U388" i="12"/>
  <c r="V388" i="12"/>
  <c r="X388" i="12"/>
  <c r="Z388" i="12"/>
  <c r="AL388" i="12"/>
  <c r="AR388" i="12"/>
  <c r="Q389" i="12"/>
  <c r="S389" i="12"/>
  <c r="U389" i="12"/>
  <c r="V389" i="12"/>
  <c r="X389" i="12"/>
  <c r="Z389" i="12"/>
  <c r="AL389" i="12"/>
  <c r="AR389" i="12"/>
  <c r="Q390" i="12"/>
  <c r="S390" i="12"/>
  <c r="U390" i="12"/>
  <c r="V390" i="12"/>
  <c r="X390" i="12"/>
  <c r="Z390" i="12"/>
  <c r="AL390" i="12"/>
  <c r="AR390" i="12"/>
  <c r="Q391" i="12"/>
  <c r="S391" i="12"/>
  <c r="U391" i="12"/>
  <c r="V391" i="12"/>
  <c r="X391" i="12"/>
  <c r="Z391" i="12"/>
  <c r="AL391" i="12"/>
  <c r="AM391" i="12"/>
  <c r="AR391" i="12"/>
  <c r="Q392" i="12"/>
  <c r="S392" i="12"/>
  <c r="U392" i="12"/>
  <c r="V392" i="12"/>
  <c r="X392" i="12"/>
  <c r="Z392" i="12"/>
  <c r="AL392" i="12"/>
  <c r="AR392" i="12"/>
  <c r="AS392" i="12"/>
  <c r="Q393" i="12"/>
  <c r="S393" i="12"/>
  <c r="U393" i="12"/>
  <c r="V393" i="12"/>
  <c r="X393" i="12"/>
  <c r="Z393" i="12"/>
  <c r="AL393" i="12"/>
  <c r="AR393" i="12"/>
  <c r="Q394" i="12"/>
  <c r="S394" i="12"/>
  <c r="U394" i="12"/>
  <c r="V394" i="12"/>
  <c r="X394" i="12"/>
  <c r="Z394" i="12"/>
  <c r="AL394" i="12"/>
  <c r="AM394" i="12"/>
  <c r="AR394" i="12"/>
  <c r="BC394" i="12"/>
  <c r="Q395" i="12"/>
  <c r="S395" i="12"/>
  <c r="U395" i="12"/>
  <c r="V395" i="12"/>
  <c r="X395" i="12"/>
  <c r="Z395" i="12"/>
  <c r="AL395" i="12"/>
  <c r="AM395" i="12"/>
  <c r="AR395" i="12"/>
  <c r="Q396" i="12"/>
  <c r="S396" i="12"/>
  <c r="U396" i="12"/>
  <c r="V396" i="12"/>
  <c r="X396" i="12"/>
  <c r="Z396" i="12"/>
  <c r="AL396" i="12"/>
  <c r="AM396" i="12"/>
  <c r="AR396" i="12"/>
  <c r="BC396" i="12"/>
  <c r="Q397" i="12"/>
  <c r="S397" i="12"/>
  <c r="U397" i="12"/>
  <c r="V397" i="12"/>
  <c r="X397" i="12"/>
  <c r="Z397" i="12"/>
  <c r="AL397" i="12"/>
  <c r="AR397" i="12"/>
  <c r="F399" i="12"/>
  <c r="D398" i="12"/>
  <c r="I398" i="12"/>
  <c r="J398" i="12"/>
  <c r="G398" i="12"/>
  <c r="Q398" i="12"/>
  <c r="S398" i="12"/>
  <c r="U398" i="12"/>
  <c r="V398" i="12"/>
  <c r="X398" i="12"/>
  <c r="Z398" i="12"/>
  <c r="AL398" i="12"/>
  <c r="AM398" i="12"/>
  <c r="AR398" i="12"/>
  <c r="BC398" i="12"/>
  <c r="BF398" i="12"/>
  <c r="Q399" i="12"/>
  <c r="S399" i="12"/>
  <c r="U399" i="12"/>
  <c r="V399" i="12"/>
  <c r="X399" i="12"/>
  <c r="Z399" i="12"/>
  <c r="AL399" i="12"/>
  <c r="AM399" i="12"/>
  <c r="AR399" i="12"/>
  <c r="BF399" i="12"/>
  <c r="Q400" i="12"/>
  <c r="S400" i="12"/>
  <c r="U400" i="12"/>
  <c r="V400" i="12"/>
  <c r="X400" i="12"/>
  <c r="Z400" i="12"/>
  <c r="AL400" i="12"/>
  <c r="AR400" i="12"/>
  <c r="BF400" i="12"/>
  <c r="Q401" i="12"/>
  <c r="S401" i="12"/>
  <c r="U401" i="12"/>
  <c r="V401" i="12"/>
  <c r="X401" i="12"/>
  <c r="Z401" i="12"/>
  <c r="AL401" i="12"/>
  <c r="AM401" i="12"/>
  <c r="AR401" i="12"/>
  <c r="BF401" i="12"/>
  <c r="Q402" i="12"/>
  <c r="S402" i="12"/>
  <c r="U402" i="12"/>
  <c r="V402" i="12"/>
  <c r="X402" i="12"/>
  <c r="Z402" i="12"/>
  <c r="AL402" i="12"/>
  <c r="AR402" i="12"/>
  <c r="BC402" i="12"/>
  <c r="BF402" i="12"/>
  <c r="Q403" i="12"/>
  <c r="S403" i="12"/>
  <c r="U403" i="12"/>
  <c r="V403" i="12"/>
  <c r="X403" i="12"/>
  <c r="Z403" i="12"/>
  <c r="AL403" i="12"/>
  <c r="AM403" i="12"/>
  <c r="AR403" i="12"/>
  <c r="BF403" i="12"/>
  <c r="Q404" i="12"/>
  <c r="S404" i="12"/>
  <c r="U404" i="12"/>
  <c r="V404" i="12"/>
  <c r="X404" i="12"/>
  <c r="Z404" i="12"/>
  <c r="AL404" i="12"/>
  <c r="AR404" i="12"/>
  <c r="BF404" i="12"/>
  <c r="Q405" i="12"/>
  <c r="S405" i="12"/>
  <c r="U405" i="12"/>
  <c r="V405" i="12"/>
  <c r="X405" i="12"/>
  <c r="Z405" i="12"/>
  <c r="AL405" i="12"/>
  <c r="AM405" i="12"/>
  <c r="AR405" i="12"/>
  <c r="BF405" i="12"/>
  <c r="Q406" i="12"/>
  <c r="S406" i="12"/>
  <c r="U406" i="12"/>
  <c r="V406" i="12"/>
  <c r="X406" i="12"/>
  <c r="Z406" i="12"/>
  <c r="AL406" i="12"/>
  <c r="AR406" i="12"/>
  <c r="BF406" i="12"/>
  <c r="Q407" i="12"/>
  <c r="S407" i="12"/>
  <c r="U407" i="12"/>
  <c r="V407" i="12"/>
  <c r="X407" i="12"/>
  <c r="Z407" i="12"/>
  <c r="AL407" i="12"/>
  <c r="AR407" i="12"/>
  <c r="BF407" i="12"/>
  <c r="Q408" i="12"/>
  <c r="S408" i="12"/>
  <c r="U408" i="12"/>
  <c r="V408" i="12"/>
  <c r="X408" i="12"/>
  <c r="Z408" i="12"/>
  <c r="AL408" i="12"/>
  <c r="AR408" i="12"/>
  <c r="BF408" i="12"/>
  <c r="Q409" i="12"/>
  <c r="S409" i="12"/>
  <c r="U409" i="12"/>
  <c r="V409" i="12"/>
  <c r="X409" i="12"/>
  <c r="Z409" i="12"/>
  <c r="AL409" i="12"/>
  <c r="AM409" i="12"/>
  <c r="AR409" i="12"/>
  <c r="BF409" i="12"/>
  <c r="Q410" i="12"/>
  <c r="S410" i="12"/>
  <c r="U410" i="12"/>
  <c r="V410" i="12"/>
  <c r="X410" i="12"/>
  <c r="Z410" i="12"/>
  <c r="AL410" i="12"/>
  <c r="AR410" i="12"/>
  <c r="BC410" i="12"/>
  <c r="BF410" i="12"/>
  <c r="G411" i="12"/>
  <c r="H411" i="12"/>
  <c r="I411" i="12"/>
  <c r="J411" i="12"/>
  <c r="Q411" i="12"/>
  <c r="S411" i="12"/>
  <c r="U411" i="12"/>
  <c r="V411" i="12"/>
  <c r="X411" i="12"/>
  <c r="Z411" i="12"/>
  <c r="AL411" i="12"/>
  <c r="AM411" i="12"/>
  <c r="AR411" i="12"/>
  <c r="BF411" i="12"/>
  <c r="G412" i="12"/>
  <c r="H412" i="12"/>
  <c r="I412" i="12"/>
  <c r="J412" i="12"/>
  <c r="Q412" i="12"/>
  <c r="S412" i="12"/>
  <c r="U412" i="12"/>
  <c r="V412" i="12"/>
  <c r="X412" i="12"/>
  <c r="Z412" i="12"/>
  <c r="AL412" i="12"/>
  <c r="AM412" i="12"/>
  <c r="AR412" i="12"/>
  <c r="BF412" i="12"/>
  <c r="G413" i="12"/>
  <c r="H413" i="12"/>
  <c r="I413" i="12"/>
  <c r="J413" i="12"/>
  <c r="Q413" i="12"/>
  <c r="S413" i="12"/>
  <c r="U413" i="12"/>
  <c r="V413" i="12"/>
  <c r="X413" i="12"/>
  <c r="Z413" i="12"/>
  <c r="AL413" i="12"/>
  <c r="AM413" i="12"/>
  <c r="AR413" i="12"/>
  <c r="BF413" i="12"/>
  <c r="G414" i="12"/>
  <c r="H414" i="12"/>
  <c r="I414" i="12"/>
  <c r="J414" i="12"/>
  <c r="Q414" i="12"/>
  <c r="S414" i="12"/>
  <c r="U414" i="12"/>
  <c r="V414" i="12"/>
  <c r="X414" i="12"/>
  <c r="Z414" i="12"/>
  <c r="AL414" i="12"/>
  <c r="AR414" i="12"/>
  <c r="BF414" i="12"/>
  <c r="G415" i="12"/>
  <c r="H415" i="12"/>
  <c r="I415" i="12"/>
  <c r="J415" i="12"/>
  <c r="Q415" i="12"/>
  <c r="S415" i="12"/>
  <c r="U415" i="12"/>
  <c r="V415" i="12"/>
  <c r="X415" i="12"/>
  <c r="Z415" i="12"/>
  <c r="AL415" i="12"/>
  <c r="AR415" i="12"/>
  <c r="BF415" i="12"/>
  <c r="G416" i="12"/>
  <c r="H416" i="12"/>
  <c r="I416" i="12"/>
  <c r="J416" i="12"/>
  <c r="Q416" i="12"/>
  <c r="S416" i="12"/>
  <c r="U416" i="12"/>
  <c r="V416" i="12"/>
  <c r="X416" i="12"/>
  <c r="Z416" i="12"/>
  <c r="AL416" i="12"/>
  <c r="AR416" i="12"/>
  <c r="AS416" i="12"/>
  <c r="AW416" i="12"/>
  <c r="AX416" i="12"/>
  <c r="BF416" i="12"/>
  <c r="G417" i="12"/>
  <c r="H417" i="12"/>
  <c r="I417" i="12"/>
  <c r="J417" i="12"/>
  <c r="Q417" i="12"/>
  <c r="S417" i="12"/>
  <c r="U417" i="12"/>
  <c r="V417" i="12"/>
  <c r="X417" i="12"/>
  <c r="Z417" i="12"/>
  <c r="AL417" i="12"/>
  <c r="AM417" i="12"/>
  <c r="AR417" i="12"/>
  <c r="BF417" i="12"/>
  <c r="G418" i="12"/>
  <c r="H418" i="12"/>
  <c r="I418" i="12"/>
  <c r="J418" i="12"/>
  <c r="Q418" i="12"/>
  <c r="S418" i="12"/>
  <c r="U418" i="12"/>
  <c r="V418" i="12"/>
  <c r="X418" i="12"/>
  <c r="Z418" i="12"/>
  <c r="AL418" i="12"/>
  <c r="AR418" i="12"/>
  <c r="BF418" i="12"/>
  <c r="G419" i="12"/>
  <c r="H419" i="12"/>
  <c r="I419" i="12"/>
  <c r="J419" i="12"/>
  <c r="Q419" i="12"/>
  <c r="S419" i="12"/>
  <c r="U419" i="12"/>
  <c r="V419" i="12"/>
  <c r="X419" i="12"/>
  <c r="Z419" i="12"/>
  <c r="AL419" i="12"/>
  <c r="AR419" i="12"/>
  <c r="BF419" i="12"/>
  <c r="G420" i="12"/>
  <c r="H420" i="12"/>
  <c r="I420" i="12"/>
  <c r="J420" i="12"/>
  <c r="Q420" i="12"/>
  <c r="S420" i="12"/>
  <c r="U420" i="12"/>
  <c r="V420" i="12"/>
  <c r="X420" i="12"/>
  <c r="Z420" i="12"/>
  <c r="AL420" i="12"/>
  <c r="AR420" i="12"/>
  <c r="BF420" i="12"/>
  <c r="G421" i="12"/>
  <c r="H421" i="12"/>
  <c r="I421" i="12"/>
  <c r="J421" i="12"/>
  <c r="Q421" i="12"/>
  <c r="S421" i="12"/>
  <c r="U421" i="12"/>
  <c r="V421" i="12"/>
  <c r="X421" i="12"/>
  <c r="Z421" i="12"/>
  <c r="AL421" i="12"/>
  <c r="AM421" i="12"/>
  <c r="AR421" i="12"/>
  <c r="BC421" i="12"/>
  <c r="BF421" i="12"/>
  <c r="G422" i="12"/>
  <c r="H422" i="12"/>
  <c r="I422" i="12"/>
  <c r="J422" i="12"/>
  <c r="Q422" i="12"/>
  <c r="S422" i="12"/>
  <c r="U422" i="12"/>
  <c r="V422" i="12"/>
  <c r="X422" i="12"/>
  <c r="Z422" i="12"/>
  <c r="AL422" i="12"/>
  <c r="AM422" i="12"/>
  <c r="BF422" i="12"/>
  <c r="G423" i="12"/>
  <c r="H423" i="12"/>
  <c r="I423" i="12"/>
  <c r="J423" i="12"/>
  <c r="F425" i="12"/>
  <c r="G424" i="12"/>
  <c r="AL424" i="12"/>
  <c r="AM424" i="12"/>
  <c r="AR424" i="12"/>
  <c r="AL425" i="12"/>
  <c r="AM425" i="12"/>
  <c r="AR425" i="12"/>
  <c r="AL427" i="12"/>
  <c r="AM427" i="12"/>
  <c r="AR427" i="12"/>
  <c r="G437" i="12"/>
  <c r="H437" i="12"/>
  <c r="I437" i="12"/>
  <c r="J437" i="12"/>
  <c r="Q437" i="12"/>
  <c r="S437" i="12"/>
  <c r="U437" i="12"/>
  <c r="V437" i="12"/>
  <c r="X437" i="12"/>
  <c r="Z437" i="12"/>
  <c r="AL437" i="12"/>
  <c r="AR437" i="12"/>
  <c r="BF437" i="12"/>
  <c r="E438" i="12"/>
  <c r="E439" i="12"/>
  <c r="E440" i="12"/>
  <c r="E441" i="12"/>
  <c r="E442" i="12"/>
  <c r="E443" i="12"/>
  <c r="E444" i="12"/>
  <c r="E445" i="12"/>
  <c r="E446" i="12"/>
  <c r="E447" i="12"/>
  <c r="E448" i="12"/>
  <c r="E449" i="12"/>
  <c r="G438" i="12"/>
  <c r="H438" i="12"/>
  <c r="I438" i="12"/>
  <c r="J438" i="12"/>
  <c r="Q438" i="12"/>
  <c r="S438" i="12"/>
  <c r="U438" i="12"/>
  <c r="V438" i="12"/>
  <c r="X438" i="12"/>
  <c r="Z438" i="12"/>
  <c r="AL438" i="12"/>
  <c r="AR438" i="12"/>
  <c r="BF438" i="12"/>
  <c r="G439" i="12"/>
  <c r="H439" i="12"/>
  <c r="I439" i="12"/>
  <c r="J439" i="12"/>
  <c r="Q439" i="12"/>
  <c r="S439" i="12"/>
  <c r="U439" i="12"/>
  <c r="V439" i="12"/>
  <c r="X439" i="12"/>
  <c r="Z439" i="12"/>
  <c r="AL439" i="12"/>
  <c r="AR439" i="12"/>
  <c r="BF439" i="12"/>
  <c r="G440" i="12"/>
  <c r="H440" i="12"/>
  <c r="I440" i="12"/>
  <c r="J440" i="12"/>
  <c r="Q440" i="12"/>
  <c r="S440" i="12"/>
  <c r="U440" i="12"/>
  <c r="V440" i="12"/>
  <c r="X440" i="12"/>
  <c r="Z440" i="12"/>
  <c r="AL440" i="12"/>
  <c r="AM440" i="12"/>
  <c r="AR440" i="12"/>
  <c r="BF440" i="12"/>
  <c r="G441" i="12"/>
  <c r="H441" i="12"/>
  <c r="I441" i="12"/>
  <c r="J441" i="12"/>
  <c r="Q441" i="12"/>
  <c r="S441" i="12"/>
  <c r="U441" i="12"/>
  <c r="V441" i="12"/>
  <c r="X441" i="12"/>
  <c r="Z441" i="12"/>
  <c r="AL441" i="12"/>
  <c r="AM441" i="12"/>
  <c r="AR441" i="12"/>
  <c r="BF441" i="12"/>
  <c r="G442" i="12"/>
  <c r="H442" i="12"/>
  <c r="I442" i="12"/>
  <c r="J442" i="12"/>
  <c r="Q442" i="12"/>
  <c r="S442" i="12"/>
  <c r="U442" i="12"/>
  <c r="V442" i="12"/>
  <c r="X442" i="12"/>
  <c r="Z442" i="12"/>
  <c r="AL442" i="12"/>
  <c r="AM442" i="12"/>
  <c r="AR442" i="12"/>
  <c r="BF442" i="12"/>
  <c r="G443" i="12"/>
  <c r="H443" i="12"/>
  <c r="I443" i="12"/>
  <c r="J443" i="12"/>
  <c r="Q443" i="12"/>
  <c r="S443" i="12"/>
  <c r="U443" i="12"/>
  <c r="V443" i="12"/>
  <c r="X443" i="12"/>
  <c r="Z443" i="12"/>
  <c r="AL443" i="12"/>
  <c r="AM443" i="12"/>
  <c r="AR443" i="12"/>
  <c r="BF443" i="12"/>
  <c r="G444" i="12"/>
  <c r="H444" i="12"/>
  <c r="I444" i="12"/>
  <c r="J444" i="12"/>
  <c r="Q444" i="12"/>
  <c r="S444" i="12"/>
  <c r="X444" i="12"/>
  <c r="Z444" i="12"/>
  <c r="AL444" i="12"/>
  <c r="AM444" i="12"/>
  <c r="AR444" i="12"/>
  <c r="BF444" i="12"/>
  <c r="G445" i="12"/>
  <c r="H445" i="12"/>
  <c r="I445" i="12"/>
  <c r="J445" i="12"/>
  <c r="Q445" i="12"/>
  <c r="S445" i="12"/>
  <c r="U445" i="12"/>
  <c r="V445" i="12"/>
  <c r="X445" i="12"/>
  <c r="Z445" i="12"/>
  <c r="AL445" i="12"/>
  <c r="AM445" i="12"/>
  <c r="AR445" i="12"/>
  <c r="BF445" i="12"/>
  <c r="G446" i="12"/>
  <c r="H446" i="12"/>
  <c r="I446" i="12"/>
  <c r="J446" i="12"/>
  <c r="Q446" i="12"/>
  <c r="S446" i="12"/>
  <c r="U446" i="12"/>
  <c r="V446" i="12"/>
  <c r="X446" i="12"/>
  <c r="Z446" i="12"/>
  <c r="AL446" i="12"/>
  <c r="AR446" i="12"/>
  <c r="BF446" i="12"/>
  <c r="G447" i="12"/>
  <c r="H447" i="12"/>
  <c r="I447" i="12"/>
  <c r="J447" i="12"/>
  <c r="Q447" i="12"/>
  <c r="S447" i="12"/>
  <c r="U447" i="12"/>
  <c r="V447" i="12"/>
  <c r="X447" i="12"/>
  <c r="Z447" i="12"/>
  <c r="AR447" i="12"/>
  <c r="BF447" i="12"/>
  <c r="G448" i="12"/>
  <c r="H448" i="12"/>
  <c r="I448" i="12"/>
  <c r="J448" i="12"/>
  <c r="G449" i="12"/>
  <c r="H449" i="12"/>
  <c r="I449" i="12"/>
  <c r="J449" i="12"/>
  <c r="Q449" i="12"/>
  <c r="S449" i="12"/>
  <c r="U449" i="12"/>
  <c r="V449" i="12"/>
  <c r="X449" i="12"/>
  <c r="Z449" i="12"/>
  <c r="AR449" i="12"/>
  <c r="BF449" i="12"/>
  <c r="G450" i="12"/>
  <c r="H450" i="12"/>
  <c r="I450" i="12"/>
  <c r="J450" i="12"/>
  <c r="Q450" i="12"/>
  <c r="U450" i="12"/>
  <c r="V450" i="12"/>
  <c r="X450" i="12"/>
  <c r="Z450" i="12"/>
  <c r="AL450" i="12"/>
  <c r="AM450" i="12"/>
  <c r="AR450" i="12"/>
  <c r="BF450" i="12"/>
  <c r="G451" i="12"/>
  <c r="H451" i="12"/>
  <c r="I451" i="12"/>
  <c r="J451" i="12"/>
  <c r="Q451" i="12"/>
  <c r="U451" i="12"/>
  <c r="V451" i="12"/>
  <c r="X451" i="12"/>
  <c r="Z451" i="12"/>
  <c r="AL451" i="12"/>
  <c r="AM451" i="12"/>
  <c r="AR451" i="12"/>
  <c r="BF451" i="12"/>
  <c r="G452" i="12"/>
  <c r="H452" i="12"/>
  <c r="I452" i="12"/>
  <c r="J452" i="12"/>
  <c r="Q452" i="12"/>
  <c r="U452" i="12"/>
  <c r="V452" i="12"/>
  <c r="X452" i="12"/>
  <c r="Z452" i="12"/>
  <c r="AL452" i="12"/>
  <c r="AM452" i="12"/>
  <c r="AR452" i="12"/>
  <c r="BC452" i="12"/>
  <c r="BF452" i="12"/>
  <c r="G453" i="12"/>
  <c r="H453" i="12"/>
  <c r="I453" i="12"/>
  <c r="J453" i="12"/>
  <c r="Q453" i="12"/>
  <c r="U453" i="12"/>
  <c r="V453" i="12"/>
  <c r="X453" i="12"/>
  <c r="Z453" i="12"/>
  <c r="AL453" i="12"/>
  <c r="AM453" i="12"/>
  <c r="AR453" i="12"/>
  <c r="BF453" i="12"/>
  <c r="G454" i="12"/>
  <c r="H454" i="12"/>
  <c r="I454" i="12"/>
  <c r="J454" i="12"/>
  <c r="Q454" i="12"/>
  <c r="U454" i="12"/>
  <c r="V454" i="12"/>
  <c r="X454" i="12"/>
  <c r="Z454" i="12"/>
  <c r="AR454" i="12"/>
  <c r="BF454" i="12"/>
  <c r="G455" i="12"/>
  <c r="H455" i="12"/>
  <c r="I455" i="12"/>
  <c r="J455" i="12"/>
  <c r="Q455" i="12"/>
  <c r="U455" i="12"/>
  <c r="V455" i="12"/>
  <c r="X455" i="12"/>
  <c r="Z455" i="12"/>
  <c r="AL455" i="12"/>
  <c r="AM455" i="12"/>
  <c r="AR455" i="12"/>
  <c r="BF455" i="12"/>
  <c r="G456" i="12"/>
  <c r="H456" i="12"/>
  <c r="I456" i="12"/>
  <c r="J456" i="12"/>
  <c r="G457" i="12"/>
  <c r="H457" i="12"/>
  <c r="I457" i="12"/>
  <c r="J457" i="12"/>
  <c r="G458" i="12"/>
  <c r="H458" i="12"/>
  <c r="G459" i="12"/>
  <c r="H459" i="12"/>
  <c r="G460" i="12"/>
  <c r="H460" i="12"/>
  <c r="G461" i="12"/>
  <c r="H461" i="12"/>
  <c r="G462" i="12"/>
  <c r="H462" i="12"/>
  <c r="G8" i="13"/>
  <c r="H8" i="13"/>
  <c r="I8" i="13"/>
  <c r="J8" i="13"/>
  <c r="S8" i="13"/>
  <c r="U8" i="13"/>
  <c r="W8" i="13"/>
  <c r="Z8" i="13"/>
  <c r="AB8" i="13"/>
  <c r="AC8" i="13"/>
  <c r="AD8" i="13"/>
  <c r="AE8" i="13"/>
  <c r="AI8" i="13"/>
  <c r="AJ8" i="13"/>
  <c r="AK8" i="13"/>
  <c r="AL8" i="13"/>
  <c r="AP8" i="13"/>
  <c r="AQ8" i="13"/>
  <c r="AS8" i="13"/>
  <c r="AT8" i="13"/>
  <c r="AU8" i="13"/>
  <c r="AV8" i="13"/>
  <c r="AY8" i="13"/>
  <c r="G9" i="13"/>
  <c r="H9" i="13"/>
  <c r="I9" i="13"/>
  <c r="J9" i="13"/>
  <c r="S9" i="13"/>
  <c r="U9" i="13"/>
  <c r="W9" i="13"/>
  <c r="Z9" i="13"/>
  <c r="AB9" i="13"/>
  <c r="AC9" i="13"/>
  <c r="AD9" i="13"/>
  <c r="AE9" i="13"/>
  <c r="AI9" i="13"/>
  <c r="AJ9" i="13"/>
  <c r="AK9" i="13"/>
  <c r="AL9" i="13"/>
  <c r="AN9" i="13"/>
  <c r="AP9" i="13"/>
  <c r="AQ9" i="13"/>
  <c r="AR9" i="13"/>
  <c r="AS9" i="13"/>
  <c r="AT9" i="13"/>
  <c r="AU9" i="13"/>
  <c r="AV9" i="13"/>
  <c r="AW9" i="13"/>
  <c r="AY9" i="13"/>
  <c r="BB9" i="13"/>
  <c r="BC9" i="13"/>
  <c r="AI10" i="13"/>
  <c r="AI11" i="13"/>
  <c r="AI12" i="13"/>
  <c r="AI13" i="13"/>
  <c r="AI14" i="13"/>
  <c r="AI15" i="13"/>
  <c r="AI16" i="13"/>
  <c r="AI17" i="13"/>
  <c r="AI18" i="13"/>
  <c r="AI19" i="13"/>
  <c r="AI21" i="13"/>
  <c r="AI22" i="13"/>
  <c r="AI23" i="13"/>
  <c r="AI24" i="13"/>
  <c r="AI25" i="13"/>
  <c r="AI26" i="13"/>
  <c r="AI27" i="13"/>
  <c r="AI28" i="13"/>
  <c r="AI29" i="13"/>
  <c r="AI30" i="13"/>
  <c r="AI31" i="13"/>
  <c r="AI32" i="13"/>
  <c r="AI33" i="13"/>
  <c r="AI34" i="13"/>
  <c r="AI35" i="13"/>
  <c r="AI36" i="13"/>
  <c r="AI37" i="13"/>
  <c r="AI38" i="13"/>
  <c r="AI39" i="13"/>
  <c r="AI40" i="13"/>
  <c r="AI41" i="13"/>
  <c r="AI42" i="13"/>
  <c r="AI43" i="13"/>
  <c r="AI47" i="13"/>
  <c r="AI48" i="13"/>
  <c r="AI49" i="13"/>
  <c r="AI50" i="13"/>
  <c r="AI51" i="13"/>
  <c r="AI52" i="13"/>
  <c r="AI53" i="13"/>
  <c r="AI54" i="13"/>
  <c r="AI55" i="13"/>
  <c r="AI56" i="13"/>
  <c r="AI57" i="13"/>
  <c r="AI58" i="13"/>
  <c r="AI59" i="13"/>
  <c r="AI61" i="13"/>
  <c r="AI62" i="13"/>
  <c r="AI63" i="13"/>
  <c r="AI64" i="13"/>
  <c r="AI65" i="13"/>
  <c r="AI67" i="13"/>
  <c r="AI68" i="13"/>
  <c r="AI69" i="13"/>
  <c r="AI70" i="13"/>
  <c r="AI71" i="13"/>
  <c r="AI73" i="13"/>
  <c r="AI74" i="13"/>
  <c r="AI75" i="13"/>
  <c r="AI76" i="13"/>
  <c r="AI77" i="13"/>
  <c r="AI78" i="13"/>
  <c r="AI79" i="13"/>
  <c r="AI80" i="13"/>
  <c r="AI81" i="13"/>
  <c r="AI82" i="13"/>
  <c r="AI83" i="13"/>
  <c r="AI84" i="13"/>
  <c r="AI85" i="13"/>
  <c r="AI87" i="13"/>
  <c r="AI88" i="13"/>
  <c r="AI89" i="13"/>
  <c r="AI90" i="13"/>
  <c r="AI91" i="13"/>
  <c r="AI92" i="13"/>
  <c r="AI93" i="13"/>
  <c r="AI94" i="13"/>
  <c r="AI95" i="13"/>
  <c r="AI96" i="13"/>
  <c r="AI97" i="13"/>
  <c r="AI98" i="13"/>
  <c r="AI99" i="13"/>
  <c r="AI100" i="13"/>
  <c r="AI101" i="13"/>
  <c r="AI102" i="13"/>
  <c r="AI103" i="13"/>
  <c r="AI104" i="13"/>
  <c r="AI105" i="13"/>
  <c r="AI106" i="13"/>
  <c r="AI107" i="13"/>
  <c r="AI108" i="13"/>
  <c r="AI109" i="13"/>
  <c r="AI110" i="13"/>
  <c r="AI111" i="13"/>
  <c r="AI112" i="13"/>
  <c r="AI114" i="13"/>
  <c r="AI115" i="13"/>
  <c r="AI116" i="13"/>
  <c r="AI117" i="13"/>
  <c r="AI118" i="13"/>
  <c r="AI119" i="13"/>
  <c r="AI120" i="13"/>
  <c r="AI121" i="13"/>
  <c r="AI122" i="13"/>
  <c r="AI123" i="13"/>
  <c r="AI124" i="13"/>
  <c r="AI125" i="13"/>
  <c r="AI127" i="13"/>
  <c r="AI128" i="13"/>
  <c r="AI129" i="13"/>
  <c r="AI130" i="13"/>
  <c r="AI131" i="13"/>
  <c r="AI132" i="13"/>
  <c r="AI133" i="13"/>
  <c r="AI134" i="13"/>
  <c r="AI135" i="13"/>
  <c r="AI136" i="13"/>
  <c r="AI137" i="13"/>
  <c r="AI138" i="13"/>
  <c r="AI139" i="13"/>
  <c r="AI140" i="13"/>
  <c r="AI141" i="13"/>
  <c r="AI142" i="13"/>
  <c r="AI143" i="13"/>
  <c r="AI149" i="13"/>
  <c r="AI151" i="13"/>
  <c r="AI152" i="13"/>
  <c r="BD9" i="13"/>
  <c r="G10" i="13"/>
  <c r="H10" i="13"/>
  <c r="I10" i="13"/>
  <c r="J10" i="13"/>
  <c r="S10" i="13"/>
  <c r="U10" i="13"/>
  <c r="W10" i="13"/>
  <c r="Z10" i="13"/>
  <c r="AB10" i="13"/>
  <c r="AC10" i="13"/>
  <c r="AD10" i="13"/>
  <c r="AE10" i="13"/>
  <c r="AJ10" i="13"/>
  <c r="AK10" i="13"/>
  <c r="AL10" i="13"/>
  <c r="AN10" i="13"/>
  <c r="AP10" i="13"/>
  <c r="AQ10" i="13"/>
  <c r="AR10" i="13"/>
  <c r="AS10" i="13"/>
  <c r="AT10" i="13"/>
  <c r="AU10" i="13"/>
  <c r="AV10" i="13"/>
  <c r="AW10" i="13"/>
  <c r="AY10" i="13"/>
  <c r="BB10" i="13"/>
  <c r="BC10" i="13"/>
  <c r="BD10" i="13"/>
  <c r="G11" i="13"/>
  <c r="H11" i="13"/>
  <c r="I11" i="13"/>
  <c r="J11" i="13"/>
  <c r="S11" i="13"/>
  <c r="U11" i="13"/>
  <c r="W11" i="13"/>
  <c r="Z11" i="13"/>
  <c r="AB11" i="13"/>
  <c r="AC11" i="13"/>
  <c r="AD11" i="13"/>
  <c r="AE11" i="13"/>
  <c r="AJ11" i="13"/>
  <c r="AK11" i="13"/>
  <c r="AL11" i="13"/>
  <c r="AN11" i="13"/>
  <c r="AP11" i="13"/>
  <c r="AQ11" i="13"/>
  <c r="AR11" i="13"/>
  <c r="AS11" i="13"/>
  <c r="AT11" i="13"/>
  <c r="AU11" i="13"/>
  <c r="AV11" i="13"/>
  <c r="AW11" i="13"/>
  <c r="AY11" i="13"/>
  <c r="BB11" i="13"/>
  <c r="BC11" i="13"/>
  <c r="BD11" i="13"/>
  <c r="G12" i="13"/>
  <c r="H12" i="13"/>
  <c r="I12" i="13"/>
  <c r="J12" i="13"/>
  <c r="S12" i="13"/>
  <c r="U12" i="13"/>
  <c r="W12" i="13"/>
  <c r="Z12" i="13"/>
  <c r="AB12" i="13"/>
  <c r="AC12" i="13"/>
  <c r="AD12" i="13"/>
  <c r="AE12" i="13"/>
  <c r="AJ12" i="13"/>
  <c r="AK12" i="13"/>
  <c r="AL12" i="13"/>
  <c r="AN12" i="13"/>
  <c r="AP12" i="13"/>
  <c r="AQ12" i="13"/>
  <c r="AR12" i="13"/>
  <c r="AS12" i="13"/>
  <c r="AT12" i="13"/>
  <c r="AU12" i="13"/>
  <c r="AV12" i="13"/>
  <c r="AW12" i="13"/>
  <c r="BB12" i="13"/>
  <c r="BC12" i="13"/>
  <c r="BD12" i="13"/>
  <c r="G13" i="13"/>
  <c r="H13" i="13"/>
  <c r="I13" i="13"/>
  <c r="J13" i="13"/>
  <c r="S13" i="13"/>
  <c r="U13" i="13"/>
  <c r="W13" i="13"/>
  <c r="Z13" i="13"/>
  <c r="AB13" i="13"/>
  <c r="AC13" i="13"/>
  <c r="AD13" i="13"/>
  <c r="AE13" i="13"/>
  <c r="AJ13" i="13"/>
  <c r="AK13" i="13"/>
  <c r="AL13" i="13"/>
  <c r="AN13" i="13"/>
  <c r="AP13" i="13"/>
  <c r="AQ13" i="13"/>
  <c r="AR13" i="13"/>
  <c r="AS13" i="13"/>
  <c r="AT13" i="13"/>
  <c r="AU13" i="13"/>
  <c r="AV13" i="13"/>
  <c r="AW13" i="13"/>
  <c r="BB13" i="13"/>
  <c r="BC13" i="13"/>
  <c r="BD13" i="13"/>
  <c r="G14" i="13"/>
  <c r="H14" i="13"/>
  <c r="I14" i="13"/>
  <c r="J14" i="13"/>
  <c r="S14" i="13"/>
  <c r="U14" i="13"/>
  <c r="W14" i="13"/>
  <c r="Z14" i="13"/>
  <c r="AB14" i="13"/>
  <c r="AC14" i="13"/>
  <c r="AD14" i="13"/>
  <c r="AJ14" i="13"/>
  <c r="AK14" i="13"/>
  <c r="AL14" i="13"/>
  <c r="AN14" i="13"/>
  <c r="AP14" i="13"/>
  <c r="AQ14" i="13"/>
  <c r="AR14" i="13"/>
  <c r="AS14" i="13"/>
  <c r="AT14" i="13"/>
  <c r="AU14" i="13"/>
  <c r="AV14" i="13"/>
  <c r="AW14" i="13"/>
  <c r="G15" i="13"/>
  <c r="H15" i="13"/>
  <c r="I15" i="13"/>
  <c r="J15" i="13"/>
  <c r="S15" i="13"/>
  <c r="U15" i="13"/>
  <c r="W15" i="13"/>
  <c r="Z15" i="13"/>
  <c r="AB15" i="13"/>
  <c r="AC15" i="13"/>
  <c r="AD15" i="13"/>
  <c r="AE15" i="13"/>
  <c r="AJ15" i="13"/>
  <c r="AK15" i="13"/>
  <c r="AL15" i="13"/>
  <c r="AN15" i="13"/>
  <c r="AP15" i="13"/>
  <c r="AQ15" i="13"/>
  <c r="AR15" i="13"/>
  <c r="AS15" i="13"/>
  <c r="AT15" i="13"/>
  <c r="AU15" i="13"/>
  <c r="AV15" i="13"/>
  <c r="AW15" i="13"/>
  <c r="AY15" i="13"/>
  <c r="G16" i="13"/>
  <c r="H16" i="13"/>
  <c r="I16" i="13"/>
  <c r="J16" i="13"/>
  <c r="S16" i="13"/>
  <c r="U16" i="13"/>
  <c r="W16" i="13"/>
  <c r="Z16" i="13"/>
  <c r="AB16" i="13"/>
  <c r="AC16" i="13"/>
  <c r="AD16" i="13"/>
  <c r="AE16" i="13"/>
  <c r="AJ16" i="13"/>
  <c r="AK16" i="13"/>
  <c r="AL16" i="13"/>
  <c r="AP16" i="13"/>
  <c r="AQ16" i="13"/>
  <c r="AS16" i="13"/>
  <c r="AT16" i="13"/>
  <c r="AU16" i="13"/>
  <c r="AV16" i="13"/>
  <c r="AY16" i="13"/>
  <c r="G17" i="13"/>
  <c r="H17" i="13"/>
  <c r="I17" i="13"/>
  <c r="J17" i="13"/>
  <c r="S17" i="13"/>
  <c r="U17" i="13"/>
  <c r="W17" i="13"/>
  <c r="Z17" i="13"/>
  <c r="AB17" i="13"/>
  <c r="AC17" i="13"/>
  <c r="AD17" i="13"/>
  <c r="AE17" i="13"/>
  <c r="AJ17" i="13"/>
  <c r="AK17" i="13"/>
  <c r="AL17" i="13"/>
  <c r="AP17" i="13"/>
  <c r="AQ17" i="13"/>
  <c r="AS17" i="13"/>
  <c r="AT17" i="13"/>
  <c r="AU17" i="13"/>
  <c r="AV17" i="13"/>
  <c r="AY17" i="13"/>
  <c r="G18" i="13"/>
  <c r="H18" i="13"/>
  <c r="I18" i="13"/>
  <c r="J18" i="13"/>
  <c r="S18" i="13"/>
  <c r="U18" i="13"/>
  <c r="W18" i="13"/>
  <c r="Z18" i="13"/>
  <c r="AB18" i="13"/>
  <c r="AC18" i="13"/>
  <c r="AD18" i="13"/>
  <c r="AE18" i="13"/>
  <c r="AJ18" i="13"/>
  <c r="AK18" i="13"/>
  <c r="AL18" i="13"/>
  <c r="AN18" i="13"/>
  <c r="AP18" i="13"/>
  <c r="AQ18" i="13"/>
  <c r="AR18" i="13"/>
  <c r="AS18" i="13"/>
  <c r="AT18" i="13"/>
  <c r="AU18" i="13"/>
  <c r="AV18" i="13"/>
  <c r="AW18" i="13"/>
  <c r="AY18" i="13"/>
  <c r="G19" i="13"/>
  <c r="H19" i="13"/>
  <c r="I19" i="13"/>
  <c r="J19" i="13"/>
  <c r="S19" i="13"/>
  <c r="U19" i="13"/>
  <c r="W19" i="13"/>
  <c r="Z19" i="13"/>
  <c r="AB19" i="13"/>
  <c r="AC19" i="13"/>
  <c r="AD19" i="13"/>
  <c r="AE19" i="13"/>
  <c r="AJ19" i="13"/>
  <c r="AK19" i="13"/>
  <c r="AL19" i="13"/>
  <c r="AY19" i="13"/>
  <c r="G20" i="13"/>
  <c r="H20" i="13"/>
  <c r="I20" i="13"/>
  <c r="J20" i="13"/>
  <c r="G21" i="13"/>
  <c r="H21" i="13"/>
  <c r="I21" i="13"/>
  <c r="J21" i="13"/>
  <c r="S21" i="13"/>
  <c r="U21" i="13"/>
  <c r="W21" i="13"/>
  <c r="Z21" i="13"/>
  <c r="AB21" i="13"/>
  <c r="AC21" i="13"/>
  <c r="AD21" i="13"/>
  <c r="AE21" i="13"/>
  <c r="AJ21" i="13"/>
  <c r="AK21" i="13"/>
  <c r="AL21" i="13"/>
  <c r="F22" i="13"/>
  <c r="G22" i="13"/>
  <c r="H22" i="13"/>
  <c r="I22" i="13"/>
  <c r="J22" i="13"/>
  <c r="S22" i="13"/>
  <c r="U22" i="13"/>
  <c r="W22" i="13"/>
  <c r="Z22" i="13"/>
  <c r="AB22" i="13"/>
  <c r="AC22" i="13"/>
  <c r="AD22" i="13"/>
  <c r="AE22" i="13"/>
  <c r="AJ22" i="13"/>
  <c r="AK22" i="13"/>
  <c r="AL22" i="13"/>
  <c r="AP22" i="13"/>
  <c r="AQ22" i="13"/>
  <c r="AS22" i="13"/>
  <c r="AT22" i="13"/>
  <c r="AU22" i="13"/>
  <c r="AV22" i="13"/>
  <c r="F23" i="13"/>
  <c r="G23" i="13"/>
  <c r="H23" i="13"/>
  <c r="I23" i="13"/>
  <c r="J23" i="13"/>
  <c r="S23" i="13"/>
  <c r="U23" i="13"/>
  <c r="W23" i="13"/>
  <c r="Z23" i="13"/>
  <c r="AB23" i="13"/>
  <c r="AC23" i="13"/>
  <c r="AD23" i="13"/>
  <c r="AE23" i="13"/>
  <c r="AJ23" i="13"/>
  <c r="AK23" i="13"/>
  <c r="AL23" i="13"/>
  <c r="AP23" i="13"/>
  <c r="AQ23" i="13"/>
  <c r="AS23" i="13"/>
  <c r="AT23" i="13"/>
  <c r="AU23" i="13"/>
  <c r="AV23" i="13"/>
  <c r="F24" i="13"/>
  <c r="G24" i="13"/>
  <c r="H24" i="13"/>
  <c r="I24" i="13"/>
  <c r="J24" i="13"/>
  <c r="S24" i="13"/>
  <c r="U24" i="13"/>
  <c r="W24" i="13"/>
  <c r="Z24" i="13"/>
  <c r="AB24" i="13"/>
  <c r="AC24" i="13"/>
  <c r="AD24" i="13"/>
  <c r="AE24" i="13"/>
  <c r="AJ24" i="13"/>
  <c r="AK24" i="13"/>
  <c r="AL24" i="13"/>
  <c r="AP24" i="13"/>
  <c r="AQ24" i="13"/>
  <c r="AS24" i="13"/>
  <c r="AT24" i="13"/>
  <c r="AU24" i="13"/>
  <c r="AV24" i="13"/>
  <c r="AY24" i="13"/>
  <c r="F25" i="13"/>
  <c r="G25" i="13"/>
  <c r="H25" i="13"/>
  <c r="I25" i="13"/>
  <c r="J25" i="13"/>
  <c r="S25" i="13"/>
  <c r="U25" i="13"/>
  <c r="W25" i="13"/>
  <c r="Z25" i="13"/>
  <c r="AB25" i="13"/>
  <c r="AC25" i="13"/>
  <c r="AD25" i="13"/>
  <c r="AE25" i="13"/>
  <c r="AJ25" i="13"/>
  <c r="AK25" i="13"/>
  <c r="AL25" i="13"/>
  <c r="AN25" i="13"/>
  <c r="AP25" i="13"/>
  <c r="AQ25" i="13"/>
  <c r="AR25" i="13"/>
  <c r="AS25" i="13"/>
  <c r="AT25" i="13"/>
  <c r="AU25" i="13"/>
  <c r="AV25" i="13"/>
  <c r="AW25" i="13"/>
  <c r="F26" i="13"/>
  <c r="G26" i="13"/>
  <c r="H26" i="13"/>
  <c r="I26" i="13"/>
  <c r="J26" i="13"/>
  <c r="S26" i="13"/>
  <c r="U26" i="13"/>
  <c r="W26" i="13"/>
  <c r="Z26" i="13"/>
  <c r="AB26" i="13"/>
  <c r="AC26" i="13"/>
  <c r="AD26" i="13"/>
  <c r="AE26" i="13"/>
  <c r="AJ26" i="13"/>
  <c r="AK26" i="13"/>
  <c r="AL26" i="13"/>
  <c r="AN26" i="13"/>
  <c r="AP26" i="13"/>
  <c r="AQ26" i="13"/>
  <c r="AR26" i="13"/>
  <c r="AS26" i="13"/>
  <c r="AT26" i="13"/>
  <c r="AU26" i="13"/>
  <c r="AV26" i="13"/>
  <c r="AW26" i="13"/>
  <c r="F27" i="13"/>
  <c r="G27" i="13"/>
  <c r="H27" i="13"/>
  <c r="I27" i="13"/>
  <c r="J27" i="13"/>
  <c r="S27" i="13"/>
  <c r="U27" i="13"/>
  <c r="W27" i="13"/>
  <c r="Z27" i="13"/>
  <c r="AB27" i="13"/>
  <c r="AC27" i="13"/>
  <c r="AD27" i="13"/>
  <c r="AE27" i="13"/>
  <c r="AJ27" i="13"/>
  <c r="AK27" i="13"/>
  <c r="AL27" i="13"/>
  <c r="AN27" i="13"/>
  <c r="AP27" i="13"/>
  <c r="AQ27" i="13"/>
  <c r="AR27" i="13"/>
  <c r="AS27" i="13"/>
  <c r="AT27" i="13"/>
  <c r="AU27" i="13"/>
  <c r="AV27" i="13"/>
  <c r="AW27" i="13"/>
  <c r="F28" i="13"/>
  <c r="G28" i="13"/>
  <c r="H28" i="13"/>
  <c r="I28" i="13"/>
  <c r="J28" i="13"/>
  <c r="S28" i="13"/>
  <c r="U28" i="13"/>
  <c r="W28" i="13"/>
  <c r="Z28" i="13"/>
  <c r="AB28" i="13"/>
  <c r="AC28" i="13"/>
  <c r="AD28" i="13"/>
  <c r="AE28" i="13"/>
  <c r="AJ28" i="13"/>
  <c r="AK28" i="13"/>
  <c r="AL28" i="13"/>
  <c r="AN28" i="13"/>
  <c r="AP28" i="13"/>
  <c r="AQ28" i="13"/>
  <c r="AR28" i="13"/>
  <c r="AS28" i="13"/>
  <c r="AT28" i="13"/>
  <c r="AU28" i="13"/>
  <c r="AV28" i="13"/>
  <c r="AW28" i="13"/>
  <c r="AY28" i="13"/>
  <c r="F29" i="13"/>
  <c r="G29" i="13"/>
  <c r="H29" i="13"/>
  <c r="I29" i="13"/>
  <c r="J29" i="13"/>
  <c r="S29" i="13"/>
  <c r="U29" i="13"/>
  <c r="W29" i="13"/>
  <c r="Z29" i="13"/>
  <c r="AB29" i="13"/>
  <c r="AC29" i="13"/>
  <c r="AD29" i="13"/>
  <c r="AE29" i="13"/>
  <c r="AJ29" i="13"/>
  <c r="AK29" i="13"/>
  <c r="AL29" i="13"/>
  <c r="AN29" i="13"/>
  <c r="AP29" i="13"/>
  <c r="AQ29" i="13"/>
  <c r="AR29" i="13"/>
  <c r="AS29" i="13"/>
  <c r="AT29" i="13"/>
  <c r="AU29" i="13"/>
  <c r="AV29" i="13"/>
  <c r="AW29" i="13"/>
  <c r="F30" i="13"/>
  <c r="G30" i="13"/>
  <c r="H30" i="13"/>
  <c r="I30" i="13"/>
  <c r="J30" i="13"/>
  <c r="S30" i="13"/>
  <c r="U30" i="13"/>
  <c r="W30" i="13"/>
  <c r="Z30" i="13"/>
  <c r="AB30" i="13"/>
  <c r="AC30" i="13"/>
  <c r="AD30" i="13"/>
  <c r="AE30" i="13"/>
  <c r="AJ30" i="13"/>
  <c r="AK30" i="13"/>
  <c r="AL30" i="13"/>
  <c r="AN30" i="13"/>
  <c r="AP30" i="13"/>
  <c r="AQ30" i="13"/>
  <c r="AR30" i="13"/>
  <c r="AS30" i="13"/>
  <c r="AT30" i="13"/>
  <c r="AU30" i="13"/>
  <c r="AV30" i="13"/>
  <c r="AW30" i="13"/>
  <c r="AY30" i="13"/>
  <c r="F31" i="13"/>
  <c r="G31" i="13"/>
  <c r="H31" i="13"/>
  <c r="I31" i="13"/>
  <c r="J31" i="13"/>
  <c r="S31" i="13"/>
  <c r="U31" i="13"/>
  <c r="W31" i="13"/>
  <c r="Z31" i="13"/>
  <c r="AB31" i="13"/>
  <c r="AC31" i="13"/>
  <c r="AD31" i="13"/>
  <c r="AE31" i="13"/>
  <c r="AJ31" i="13"/>
  <c r="AK31" i="13"/>
  <c r="AL31" i="13"/>
  <c r="AN31" i="13"/>
  <c r="AP31" i="13"/>
  <c r="AQ31" i="13"/>
  <c r="AR31" i="13"/>
  <c r="AS31" i="13"/>
  <c r="AT31" i="13"/>
  <c r="AU31" i="13"/>
  <c r="AV31" i="13"/>
  <c r="AW31" i="13"/>
  <c r="F32" i="13"/>
  <c r="G32" i="13"/>
  <c r="H32" i="13"/>
  <c r="I32" i="13"/>
  <c r="J32" i="13"/>
  <c r="S32" i="13"/>
  <c r="U32" i="13"/>
  <c r="W32" i="13"/>
  <c r="Z32" i="13"/>
  <c r="AB32" i="13"/>
  <c r="AC32" i="13"/>
  <c r="AD32" i="13"/>
  <c r="AE32" i="13"/>
  <c r="AJ32" i="13"/>
  <c r="AK32" i="13"/>
  <c r="AL32" i="13"/>
  <c r="AN32" i="13"/>
  <c r="AP32" i="13"/>
  <c r="AQ32" i="13"/>
  <c r="AR32" i="13"/>
  <c r="AS32" i="13"/>
  <c r="AT32" i="13"/>
  <c r="AU32" i="13"/>
  <c r="AV32" i="13"/>
  <c r="AW32" i="13"/>
  <c r="F33" i="13"/>
  <c r="G33" i="13"/>
  <c r="H33" i="13"/>
  <c r="I33" i="13"/>
  <c r="J33" i="13"/>
  <c r="S33" i="13"/>
  <c r="U33" i="13"/>
  <c r="W33" i="13"/>
  <c r="Z33" i="13"/>
  <c r="AB33" i="13"/>
  <c r="AC33" i="13"/>
  <c r="AD33" i="13"/>
  <c r="AE33" i="13"/>
  <c r="AJ33" i="13"/>
  <c r="AK33" i="13"/>
  <c r="AL33" i="13"/>
  <c r="AN33" i="13"/>
  <c r="AP33" i="13"/>
  <c r="AQ33" i="13"/>
  <c r="AR33" i="13"/>
  <c r="AS33" i="13"/>
  <c r="AT33" i="13"/>
  <c r="AU33" i="13"/>
  <c r="AV33" i="13"/>
  <c r="AW33" i="13"/>
  <c r="G34" i="13"/>
  <c r="H34" i="13"/>
  <c r="I34" i="13"/>
  <c r="J34" i="13"/>
  <c r="S34" i="13"/>
  <c r="U34" i="13"/>
  <c r="W34" i="13"/>
  <c r="Z34" i="13"/>
  <c r="AB34" i="13"/>
  <c r="AC34" i="13"/>
  <c r="AD34" i="13"/>
  <c r="AE34" i="13"/>
  <c r="AJ34" i="13"/>
  <c r="AK34" i="13"/>
  <c r="AL34" i="13"/>
  <c r="AP34" i="13"/>
  <c r="AQ34" i="13"/>
  <c r="AS34" i="13"/>
  <c r="AT34" i="13"/>
  <c r="AU34" i="13"/>
  <c r="AV34" i="13"/>
  <c r="AY34" i="13"/>
  <c r="G35" i="13"/>
  <c r="H35" i="13"/>
  <c r="I35" i="13"/>
  <c r="J35" i="13"/>
  <c r="S35" i="13"/>
  <c r="U35" i="13"/>
  <c r="W35" i="13"/>
  <c r="Z35" i="13"/>
  <c r="AB35" i="13"/>
  <c r="AC35" i="13"/>
  <c r="AD35" i="13"/>
  <c r="AE35" i="13"/>
  <c r="AJ35" i="13"/>
  <c r="AK35" i="13"/>
  <c r="AL35" i="13"/>
  <c r="AP35" i="13"/>
  <c r="AY35" i="13"/>
  <c r="G36" i="13"/>
  <c r="H36" i="13"/>
  <c r="I36" i="13"/>
  <c r="J36" i="13"/>
  <c r="S36" i="13"/>
  <c r="U36" i="13"/>
  <c r="W36" i="13"/>
  <c r="Z36" i="13"/>
  <c r="AB36" i="13"/>
  <c r="AC36" i="13"/>
  <c r="AD36" i="13"/>
  <c r="AE36" i="13"/>
  <c r="AJ36" i="13"/>
  <c r="AK36" i="13"/>
  <c r="AL36" i="13"/>
  <c r="AP36" i="13"/>
  <c r="AQ36" i="13"/>
  <c r="AS36" i="13"/>
  <c r="AT36" i="13"/>
  <c r="AU36" i="13"/>
  <c r="AV36" i="13"/>
  <c r="G37" i="13"/>
  <c r="H37" i="13"/>
  <c r="I37" i="13"/>
  <c r="J37" i="13"/>
  <c r="S37" i="13"/>
  <c r="U37" i="13"/>
  <c r="W37" i="13"/>
  <c r="Z37" i="13"/>
  <c r="AB37" i="13"/>
  <c r="AC37" i="13"/>
  <c r="AD37" i="13"/>
  <c r="AE37" i="13"/>
  <c r="AJ37" i="13"/>
  <c r="AK37" i="13"/>
  <c r="AL37" i="13"/>
  <c r="AP37" i="13"/>
  <c r="G38" i="13"/>
  <c r="H38" i="13"/>
  <c r="I38" i="13"/>
  <c r="J38" i="13"/>
  <c r="S38" i="13"/>
  <c r="U38" i="13"/>
  <c r="W38" i="13"/>
  <c r="Z38" i="13"/>
  <c r="AB38" i="13"/>
  <c r="AC38" i="13"/>
  <c r="AD38" i="13"/>
  <c r="AE38" i="13"/>
  <c r="AJ38" i="13"/>
  <c r="AK38" i="13"/>
  <c r="AL38" i="13"/>
  <c r="AN38" i="13"/>
  <c r="AP38" i="13"/>
  <c r="AQ38" i="13"/>
  <c r="AS38" i="13"/>
  <c r="AT38" i="13"/>
  <c r="AU38" i="13"/>
  <c r="AV38" i="13"/>
  <c r="AW38" i="13"/>
  <c r="G39" i="13"/>
  <c r="H39" i="13"/>
  <c r="I39" i="13"/>
  <c r="J39" i="13"/>
  <c r="S39" i="13"/>
  <c r="U39" i="13"/>
  <c r="W39" i="13"/>
  <c r="Z39" i="13"/>
  <c r="AB39" i="13"/>
  <c r="AD39" i="13"/>
  <c r="AE39" i="13"/>
  <c r="AJ39" i="13"/>
  <c r="AK39" i="13"/>
  <c r="AL39" i="13"/>
  <c r="AP39" i="13"/>
  <c r="G40" i="13"/>
  <c r="H40" i="13"/>
  <c r="I40" i="13"/>
  <c r="J40" i="13"/>
  <c r="S40" i="13"/>
  <c r="U40" i="13"/>
  <c r="W40" i="13"/>
  <c r="Z40" i="13"/>
  <c r="AB40" i="13"/>
  <c r="AC40" i="13"/>
  <c r="AD40" i="13"/>
  <c r="AE40" i="13"/>
  <c r="AJ40" i="13"/>
  <c r="AK40" i="13"/>
  <c r="AL40" i="13"/>
  <c r="AY40" i="13"/>
  <c r="G41" i="13"/>
  <c r="H41" i="13"/>
  <c r="I41" i="13"/>
  <c r="J41" i="13"/>
  <c r="S41" i="13"/>
  <c r="U41" i="13"/>
  <c r="W41" i="13"/>
  <c r="Z41" i="13"/>
  <c r="AB41" i="13"/>
  <c r="AC41" i="13"/>
  <c r="AD41" i="13"/>
  <c r="AE41" i="13"/>
  <c r="AJ41" i="13"/>
  <c r="AK41" i="13"/>
  <c r="AL41" i="13"/>
  <c r="AY41" i="13"/>
  <c r="G42" i="13"/>
  <c r="H42" i="13"/>
  <c r="I42" i="13"/>
  <c r="J42" i="13"/>
  <c r="S42" i="13"/>
  <c r="U42" i="13"/>
  <c r="W42" i="13"/>
  <c r="Z42" i="13"/>
  <c r="AB42" i="13"/>
  <c r="AC42" i="13"/>
  <c r="AD42" i="13"/>
  <c r="AE42" i="13"/>
  <c r="AJ42" i="13"/>
  <c r="AK42" i="13"/>
  <c r="AL42" i="13"/>
  <c r="AN42" i="13"/>
  <c r="AP42" i="13"/>
  <c r="AQ42" i="13"/>
  <c r="AR42" i="13"/>
  <c r="AS42" i="13"/>
  <c r="AT42" i="13"/>
  <c r="AU42" i="13"/>
  <c r="AV42" i="13"/>
  <c r="AW42" i="13"/>
  <c r="AY42" i="13"/>
  <c r="G43" i="13"/>
  <c r="H43" i="13"/>
  <c r="I43" i="13"/>
  <c r="J43" i="13"/>
  <c r="S43" i="13"/>
  <c r="U43" i="13"/>
  <c r="W43" i="13"/>
  <c r="Z43" i="13"/>
  <c r="AB43" i="13"/>
  <c r="AC43" i="13"/>
  <c r="AD43" i="13"/>
  <c r="AE43" i="13"/>
  <c r="AJ43" i="13"/>
  <c r="AK43" i="13"/>
  <c r="AL43" i="13"/>
  <c r="AP43" i="13"/>
  <c r="AQ43" i="13"/>
  <c r="AS43" i="13"/>
  <c r="AT43" i="13"/>
  <c r="AU43" i="13"/>
  <c r="AV43" i="13"/>
  <c r="AY43" i="13"/>
  <c r="G44" i="13"/>
  <c r="H44" i="13"/>
  <c r="I44" i="13"/>
  <c r="J44" i="13"/>
  <c r="S44" i="13"/>
  <c r="U44" i="13"/>
  <c r="W44" i="13"/>
  <c r="Z44" i="13"/>
  <c r="AB44" i="13"/>
  <c r="AC44" i="13"/>
  <c r="AD44" i="13"/>
  <c r="AE44" i="13"/>
  <c r="AP44" i="13"/>
  <c r="G45" i="13"/>
  <c r="H45" i="13"/>
  <c r="I45" i="13"/>
  <c r="J45" i="13"/>
  <c r="S45" i="13"/>
  <c r="U45" i="13"/>
  <c r="W45" i="13"/>
  <c r="Z45" i="13"/>
  <c r="AC45" i="13"/>
  <c r="AD45" i="13"/>
  <c r="AE45" i="13"/>
  <c r="AP45" i="13"/>
  <c r="G46" i="13"/>
  <c r="H46" i="13"/>
  <c r="I46" i="13"/>
  <c r="J46" i="13"/>
  <c r="S46" i="13"/>
  <c r="U46" i="13"/>
  <c r="W46" i="13"/>
  <c r="Z46" i="13"/>
  <c r="AB46" i="13"/>
  <c r="AC46" i="13"/>
  <c r="AD46" i="13"/>
  <c r="AE46" i="13"/>
  <c r="AP46" i="13"/>
  <c r="J47" i="13"/>
  <c r="S47" i="13"/>
  <c r="U47" i="13"/>
  <c r="W47" i="13"/>
  <c r="Z47" i="13"/>
  <c r="AB47" i="13"/>
  <c r="AC47" i="13"/>
  <c r="AE47" i="13"/>
  <c r="AK47" i="13"/>
  <c r="AL47" i="13"/>
  <c r="AN47" i="13"/>
  <c r="AP47" i="13"/>
  <c r="AQ47" i="13"/>
  <c r="AR47" i="13"/>
  <c r="AS47" i="13"/>
  <c r="AT47" i="13"/>
  <c r="AU47" i="13"/>
  <c r="AV47" i="13"/>
  <c r="AW47" i="13"/>
  <c r="AY47" i="13"/>
  <c r="I48" i="13"/>
  <c r="J48" i="13"/>
  <c r="S48" i="13"/>
  <c r="U48" i="13"/>
  <c r="W48" i="13"/>
  <c r="Z48" i="13"/>
  <c r="AB48" i="13"/>
  <c r="AC48" i="13"/>
  <c r="AE48" i="13"/>
  <c r="AJ48" i="13"/>
  <c r="AK48" i="13"/>
  <c r="AL48" i="13"/>
  <c r="AN48" i="13"/>
  <c r="AP48" i="13"/>
  <c r="AQ48" i="13"/>
  <c r="AR48" i="13"/>
  <c r="AS48" i="13"/>
  <c r="AT48" i="13"/>
  <c r="AU48" i="13"/>
  <c r="AV48" i="13"/>
  <c r="AW48" i="13"/>
  <c r="AY48" i="13"/>
  <c r="I49" i="13"/>
  <c r="J49" i="13"/>
  <c r="S49" i="13"/>
  <c r="U49" i="13"/>
  <c r="W49" i="13"/>
  <c r="Z49" i="13"/>
  <c r="AB49" i="13"/>
  <c r="AC49" i="13"/>
  <c r="AE49" i="13"/>
  <c r="AJ49" i="13"/>
  <c r="AK49" i="13"/>
  <c r="AL49" i="13"/>
  <c r="AN49" i="13"/>
  <c r="AP49" i="13"/>
  <c r="AQ49" i="13"/>
  <c r="AR49" i="13"/>
  <c r="AS49" i="13"/>
  <c r="AT49" i="13"/>
  <c r="AU49" i="13"/>
  <c r="AV49" i="13"/>
  <c r="AW49" i="13"/>
  <c r="AY49" i="13"/>
  <c r="I50" i="13"/>
  <c r="J50" i="13"/>
  <c r="S50" i="13"/>
  <c r="U50" i="13"/>
  <c r="W50" i="13"/>
  <c r="Z50" i="13"/>
  <c r="AB50" i="13"/>
  <c r="AC50" i="13"/>
  <c r="AE50" i="13"/>
  <c r="AJ50" i="13"/>
  <c r="AK50" i="13"/>
  <c r="AL50" i="13"/>
  <c r="AN50" i="13"/>
  <c r="AP50" i="13"/>
  <c r="AQ50" i="13"/>
  <c r="AR50" i="13"/>
  <c r="AS50" i="13"/>
  <c r="AT50" i="13"/>
  <c r="AU50" i="13"/>
  <c r="AV50" i="13"/>
  <c r="AW50" i="13"/>
  <c r="AY50" i="13"/>
  <c r="I51" i="13"/>
  <c r="J51" i="13"/>
  <c r="S51" i="13"/>
  <c r="U51" i="13"/>
  <c r="W51" i="13"/>
  <c r="Z51" i="13"/>
  <c r="AB51" i="13"/>
  <c r="AC51" i="13"/>
  <c r="AE51" i="13"/>
  <c r="AJ51" i="13"/>
  <c r="AK51" i="13"/>
  <c r="AL51" i="13"/>
  <c r="AN51" i="13"/>
  <c r="AP51" i="13"/>
  <c r="AQ51" i="13"/>
  <c r="AR51" i="13"/>
  <c r="AS51" i="13"/>
  <c r="AT51" i="13"/>
  <c r="AU51" i="13"/>
  <c r="AV51" i="13"/>
  <c r="AW51" i="13"/>
  <c r="AY51" i="13"/>
  <c r="I52" i="13"/>
  <c r="J52" i="13"/>
  <c r="S52" i="13"/>
  <c r="U52" i="13"/>
  <c r="W52" i="13"/>
  <c r="Z52" i="13"/>
  <c r="AB52" i="13"/>
  <c r="AC52" i="13"/>
  <c r="AE52" i="13"/>
  <c r="AJ52" i="13"/>
  <c r="AK52" i="13"/>
  <c r="AL52" i="13"/>
  <c r="AN52" i="13"/>
  <c r="AP52" i="13"/>
  <c r="AQ52" i="13"/>
  <c r="AR52" i="13"/>
  <c r="AS52" i="13"/>
  <c r="AT52" i="13"/>
  <c r="AU52" i="13"/>
  <c r="AV52" i="13"/>
  <c r="AW52" i="13"/>
  <c r="AY52" i="13"/>
  <c r="I53" i="13"/>
  <c r="J53" i="13"/>
  <c r="S53" i="13"/>
  <c r="U53" i="13"/>
  <c r="W53" i="13"/>
  <c r="Z53" i="13"/>
  <c r="AB53" i="13"/>
  <c r="AC53" i="13"/>
  <c r="AE53" i="13"/>
  <c r="AJ53" i="13"/>
  <c r="AK53" i="13"/>
  <c r="AL53" i="13"/>
  <c r="AN53" i="13"/>
  <c r="AP53" i="13"/>
  <c r="AQ53" i="13"/>
  <c r="AR53" i="13"/>
  <c r="AS53" i="13"/>
  <c r="AT53" i="13"/>
  <c r="AU53" i="13"/>
  <c r="AV53" i="13"/>
  <c r="AW53" i="13"/>
  <c r="AY53" i="13"/>
  <c r="I54" i="13"/>
  <c r="J54" i="13"/>
  <c r="S54" i="13"/>
  <c r="U54" i="13"/>
  <c r="W54" i="13"/>
  <c r="Z54" i="13"/>
  <c r="AB54" i="13"/>
  <c r="AC54" i="13"/>
  <c r="AE54" i="13"/>
  <c r="AJ54" i="13"/>
  <c r="AK54" i="13"/>
  <c r="AL54" i="13"/>
  <c r="AN54" i="13"/>
  <c r="AP54" i="13"/>
  <c r="AQ54" i="13"/>
  <c r="AR54" i="13"/>
  <c r="AS54" i="13"/>
  <c r="AT54" i="13"/>
  <c r="AU54" i="13"/>
  <c r="AV54" i="13"/>
  <c r="AW54" i="13"/>
  <c r="AY54" i="13"/>
  <c r="S55" i="13"/>
  <c r="U55" i="13"/>
  <c r="W55" i="13"/>
  <c r="Z55" i="13"/>
  <c r="AB55" i="13"/>
  <c r="AC55" i="13"/>
  <c r="AE55" i="13"/>
  <c r="AJ55" i="13"/>
  <c r="AK55" i="13"/>
  <c r="AL55" i="13"/>
  <c r="AN55" i="13"/>
  <c r="AP55" i="13"/>
  <c r="AQ55" i="13"/>
  <c r="AR55" i="13"/>
  <c r="AS55" i="13"/>
  <c r="AT55" i="13"/>
  <c r="AU55" i="13"/>
  <c r="AV55" i="13"/>
  <c r="AW55" i="13"/>
  <c r="AY55" i="13"/>
  <c r="S56" i="13"/>
  <c r="U56" i="13"/>
  <c r="W56" i="13"/>
  <c r="Z56" i="13"/>
  <c r="AB56" i="13"/>
  <c r="AC56" i="13"/>
  <c r="AE56" i="13"/>
  <c r="AJ56" i="13"/>
  <c r="AK56" i="13"/>
  <c r="AL56" i="13"/>
  <c r="AN56" i="13"/>
  <c r="AP56" i="13"/>
  <c r="AQ56" i="13"/>
  <c r="AR56" i="13"/>
  <c r="AS56" i="13"/>
  <c r="AT56" i="13"/>
  <c r="AU56" i="13"/>
  <c r="AV56" i="13"/>
  <c r="AW56" i="13"/>
  <c r="AY56" i="13"/>
  <c r="S57" i="13"/>
  <c r="U57" i="13"/>
  <c r="W57" i="13"/>
  <c r="Z57" i="13"/>
  <c r="AB57" i="13"/>
  <c r="AC57" i="13"/>
  <c r="AE57" i="13"/>
  <c r="AJ57" i="13"/>
  <c r="AK57" i="13"/>
  <c r="AL57" i="13"/>
  <c r="AN57" i="13"/>
  <c r="AP57" i="13"/>
  <c r="AW57" i="13"/>
  <c r="AQ57" i="13"/>
  <c r="AS57" i="13"/>
  <c r="AR57" i="13"/>
  <c r="AY57" i="13"/>
  <c r="S58" i="13"/>
  <c r="U58" i="13"/>
  <c r="W58" i="13"/>
  <c r="Z58" i="13"/>
  <c r="AB58" i="13"/>
  <c r="AC58" i="13"/>
  <c r="AE58" i="13"/>
  <c r="AJ58" i="13"/>
  <c r="AK58" i="13"/>
  <c r="AL58" i="13"/>
  <c r="AN58" i="13"/>
  <c r="AP58" i="13"/>
  <c r="AW58" i="13"/>
  <c r="AQ58" i="13"/>
  <c r="AR58" i="13"/>
  <c r="AS58" i="13"/>
  <c r="AT58" i="13"/>
  <c r="AY58" i="13"/>
  <c r="S59" i="13"/>
  <c r="Z59" i="13"/>
  <c r="AB59" i="13"/>
  <c r="AC59" i="13"/>
  <c r="AE59" i="13"/>
  <c r="AJ59" i="13"/>
  <c r="AK59" i="13"/>
  <c r="AL59" i="13"/>
  <c r="AN59" i="13"/>
  <c r="AP59" i="13"/>
  <c r="AQ59" i="13"/>
  <c r="AR59" i="13"/>
  <c r="AS59" i="13"/>
  <c r="AW59" i="13"/>
  <c r="AY59" i="13"/>
  <c r="AM95" i="12"/>
  <c r="AM78" i="12"/>
  <c r="AM402" i="12"/>
  <c r="AM276" i="12"/>
  <c r="AJ357" i="12"/>
  <c r="AM404" i="12"/>
  <c r="AM272" i="12"/>
  <c r="AM325" i="12"/>
  <c r="AM27" i="12"/>
  <c r="AS403" i="12"/>
  <c r="AW403" i="12"/>
  <c r="AX403" i="12"/>
  <c r="BC333" i="12"/>
  <c r="AM198" i="12"/>
  <c r="AM81" i="12"/>
  <c r="AM19" i="12"/>
  <c r="AM102" i="12"/>
  <c r="BC60" i="12"/>
  <c r="AM10" i="12"/>
  <c r="BC193" i="12"/>
  <c r="AM71" i="12"/>
  <c r="AS71" i="12"/>
  <c r="AW71" i="12"/>
  <c r="AM17" i="12"/>
  <c r="AJ411" i="12"/>
  <c r="AM29" i="12"/>
  <c r="AJ321" i="12"/>
  <c r="AW392" i="12"/>
  <c r="AU59" i="13"/>
  <c r="AV59" i="13"/>
  <c r="AT59" i="13"/>
  <c r="AU58" i="13"/>
  <c r="AV58" i="13"/>
  <c r="AT57" i="13"/>
  <c r="AU57" i="13"/>
  <c r="AV57" i="13"/>
  <c r="AJ655" i="12"/>
  <c r="AJ564" i="12"/>
  <c r="AJ613" i="12"/>
  <c r="AJ653" i="12"/>
  <c r="AJ664" i="12"/>
  <c r="AJ692" i="12"/>
  <c r="AV364" i="12"/>
  <c r="AW364" i="12"/>
  <c r="AM8" i="12"/>
  <c r="AS8" i="12"/>
  <c r="AT8" i="12"/>
  <c r="AJ555" i="12"/>
  <c r="BC66" i="12"/>
  <c r="AJ335" i="12"/>
  <c r="AS389" i="12"/>
  <c r="AW389" i="12"/>
  <c r="AX389" i="12"/>
  <c r="BC387" i="12"/>
  <c r="AJ587" i="12"/>
  <c r="AT364" i="12"/>
  <c r="AS65" i="12"/>
  <c r="AW65" i="12"/>
  <c r="AX65" i="12"/>
  <c r="BC364" i="12"/>
  <c r="AS442" i="12"/>
  <c r="AT442" i="12"/>
  <c r="BC190" i="12"/>
  <c r="BC93" i="12"/>
  <c r="AJ390" i="12"/>
  <c r="AJ685" i="12"/>
  <c r="AS407" i="12"/>
  <c r="AS373" i="12"/>
  <c r="AW373" i="12"/>
  <c r="AY373" i="12"/>
  <c r="AJ454" i="12"/>
  <c r="AJ341" i="12"/>
  <c r="AT403" i="12"/>
  <c r="AV392" i="12"/>
  <c r="AJ418" i="12"/>
  <c r="AJ674" i="12"/>
  <c r="AS77" i="12"/>
  <c r="AW77" i="12"/>
  <c r="AS13" i="12"/>
  <c r="AW13" i="12"/>
  <c r="BC417" i="12"/>
  <c r="BC378" i="12"/>
  <c r="AS241" i="12"/>
  <c r="AV241" i="12"/>
  <c r="AJ444" i="12"/>
  <c r="AJ382" i="12"/>
  <c r="AJ640" i="12"/>
  <c r="BC156" i="12"/>
  <c r="AJ437" i="12"/>
  <c r="AM278" i="12"/>
  <c r="BC440" i="12"/>
  <c r="AS282" i="12"/>
  <c r="AV282" i="12"/>
  <c r="AU407" i="12"/>
  <c r="AW407" i="12"/>
  <c r="AX407" i="12"/>
  <c r="AT407" i="12"/>
  <c r="AM342" i="12"/>
  <c r="AS342" i="12"/>
  <c r="AW342" i="12"/>
  <c r="AX342" i="12"/>
  <c r="AJ384" i="12"/>
  <c r="AJ585" i="12"/>
  <c r="AS290" i="12"/>
  <c r="AW290" i="12"/>
  <c r="AJ413" i="12"/>
  <c r="AS405" i="12"/>
  <c r="AV405" i="12"/>
  <c r="AS329" i="12"/>
  <c r="AU329" i="12"/>
  <c r="BC76" i="12"/>
  <c r="AJ387" i="12"/>
  <c r="AS268" i="12"/>
  <c r="AU268" i="12"/>
  <c r="BC445" i="12"/>
  <c r="BC415" i="12"/>
  <c r="BC343" i="12"/>
  <c r="BC72" i="12"/>
  <c r="AS17" i="12"/>
  <c r="AV17" i="12"/>
  <c r="BC15" i="12"/>
  <c r="AJ455" i="12"/>
  <c r="AJ344" i="12"/>
  <c r="BC35" i="12"/>
  <c r="BC380" i="12"/>
  <c r="BC61" i="12"/>
  <c r="BC409" i="12"/>
  <c r="AS349" i="12"/>
  <c r="AW349" i="12"/>
  <c r="AS25" i="12"/>
  <c r="AW25" i="12"/>
  <c r="AX25" i="12"/>
  <c r="AJ373" i="12"/>
  <c r="BC86" i="12"/>
  <c r="BC442" i="12"/>
  <c r="BC239" i="12"/>
  <c r="AS82" i="12"/>
  <c r="AW82" i="12"/>
  <c r="AX82" i="12"/>
  <c r="AS22" i="12"/>
  <c r="AT22" i="12"/>
  <c r="AS451" i="12"/>
  <c r="AT451" i="12"/>
  <c r="AJ670" i="12"/>
  <c r="AJ421" i="12"/>
  <c r="AJ402" i="12"/>
  <c r="AS35" i="12"/>
  <c r="AW35" i="12"/>
  <c r="BC385" i="12"/>
  <c r="BC351" i="12"/>
  <c r="BC89" i="12"/>
  <c r="AS86" i="12"/>
  <c r="AV86" i="12"/>
  <c r="BC37" i="12"/>
  <c r="BC19" i="12"/>
  <c r="AM407" i="12"/>
  <c r="BC443" i="12"/>
  <c r="AJ417" i="12"/>
  <c r="AS440" i="12"/>
  <c r="AU440" i="12"/>
  <c r="AS413" i="12"/>
  <c r="AW413" i="12"/>
  <c r="AX413" i="12"/>
  <c r="AS271" i="12"/>
  <c r="AW271" i="12"/>
  <c r="AX271" i="12"/>
  <c r="AJ580" i="12"/>
  <c r="AS443" i="12"/>
  <c r="BC407" i="12"/>
  <c r="AS402" i="12"/>
  <c r="AV402" i="12"/>
  <c r="AS31" i="12"/>
  <c r="AW31" i="12"/>
  <c r="AY31" i="12"/>
  <c r="AJ695" i="12"/>
  <c r="AV403" i="12"/>
  <c r="BC439" i="12"/>
  <c r="BC278" i="12"/>
  <c r="AS240" i="12"/>
  <c r="AW240" i="12"/>
  <c r="BC77" i="12"/>
  <c r="BC51" i="12"/>
  <c r="AJ374" i="12"/>
  <c r="AJ356" i="12"/>
  <c r="AJ348" i="12"/>
  <c r="AJ578" i="12"/>
  <c r="AJ680" i="12"/>
  <c r="AM192" i="12"/>
  <c r="AS192" i="12"/>
  <c r="AV192" i="12"/>
  <c r="BC192" i="12"/>
  <c r="AT83" i="12"/>
  <c r="AV83" i="12"/>
  <c r="AU403" i="12"/>
  <c r="BC16" i="12"/>
  <c r="AM16" i="12"/>
  <c r="AS16" i="12"/>
  <c r="AT16" i="12"/>
  <c r="AJ415" i="12"/>
  <c r="AT241" i="12"/>
  <c r="AS437" i="12"/>
  <c r="AU437" i="12"/>
  <c r="AS324" i="12"/>
  <c r="AW324" i="12"/>
  <c r="AX324" i="12"/>
  <c r="BC412" i="12"/>
  <c r="BC283" i="12"/>
  <c r="AM31" i="12"/>
  <c r="AS338" i="12"/>
  <c r="AW338" i="12"/>
  <c r="AS20" i="12"/>
  <c r="AW20" i="12"/>
  <c r="AX20" i="12"/>
  <c r="BC20" i="12"/>
  <c r="AX364" i="12"/>
  <c r="AY364" i="12"/>
  <c r="BC9" i="12"/>
  <c r="AJ353" i="12"/>
  <c r="BC326" i="12"/>
  <c r="AM107" i="12"/>
  <c r="AS107" i="12"/>
  <c r="AW107" i="12"/>
  <c r="AJ346" i="12"/>
  <c r="BC90" i="12"/>
  <c r="AJ364" i="12"/>
  <c r="AX35" i="12"/>
  <c r="AY35" i="12"/>
  <c r="BB35" i="12"/>
  <c r="AM273" i="12"/>
  <c r="AS273" i="12"/>
  <c r="AV273" i="12"/>
  <c r="AM111" i="12"/>
  <c r="AS111" i="12"/>
  <c r="AS96" i="12"/>
  <c r="AT96" i="12"/>
  <c r="BC96" i="12"/>
  <c r="AJ330" i="12"/>
  <c r="BC160" i="12"/>
  <c r="AM383" i="12"/>
  <c r="AS383" i="12"/>
  <c r="AW383" i="12"/>
  <c r="AS346" i="12"/>
  <c r="AW346" i="12"/>
  <c r="AX346" i="12"/>
  <c r="AJ405" i="12"/>
  <c r="AU241" i="12"/>
  <c r="H398" i="12"/>
  <c r="AJ371" i="12"/>
  <c r="AW241" i="12"/>
  <c r="AS156" i="12"/>
  <c r="AW156" i="12"/>
  <c r="AY156" i="12"/>
  <c r="BB156" i="12"/>
  <c r="AM75" i="12"/>
  <c r="AS75" i="12"/>
  <c r="AW75" i="12"/>
  <c r="BC75" i="12"/>
  <c r="AM156" i="12"/>
  <c r="AS455" i="12"/>
  <c r="AV455" i="12"/>
  <c r="BC50" i="12"/>
  <c r="AS50" i="12"/>
  <c r="AW50" i="12"/>
  <c r="AX50" i="12"/>
  <c r="BC12" i="12"/>
  <c r="AM12" i="12"/>
  <c r="AS12" i="12"/>
  <c r="AT12" i="12"/>
  <c r="BC10" i="12"/>
  <c r="AS237" i="12"/>
  <c r="BC95" i="12"/>
  <c r="AS95" i="12"/>
  <c r="AV95" i="12"/>
  <c r="AS24" i="12"/>
  <c r="AV24" i="12"/>
  <c r="AS198" i="12"/>
  <c r="AU198" i="12"/>
  <c r="BC198" i="12"/>
  <c r="AT198" i="12"/>
  <c r="I85" i="12"/>
  <c r="J85" i="12"/>
  <c r="J84" i="12"/>
  <c r="BC241" i="12"/>
  <c r="AM241" i="12"/>
  <c r="AM51" i="12"/>
  <c r="AS51" i="12"/>
  <c r="AV51" i="12"/>
  <c r="AJ400" i="12"/>
  <c r="AS160" i="12"/>
  <c r="AT160" i="12"/>
  <c r="AJ410" i="12"/>
  <c r="AJ359" i="12"/>
  <c r="BC233" i="12"/>
  <c r="G399" i="12"/>
  <c r="F400" i="12"/>
  <c r="BC103" i="12"/>
  <c r="AS200" i="12"/>
  <c r="AW200" i="12"/>
  <c r="AM200" i="12"/>
  <c r="BC200" i="12"/>
  <c r="AS108" i="12"/>
  <c r="AW108" i="12"/>
  <c r="AY108" i="12"/>
  <c r="BC108" i="12"/>
  <c r="BC29" i="12"/>
  <c r="AS29" i="12"/>
  <c r="AV29" i="12"/>
  <c r="AV268" i="12"/>
  <c r="AS48" i="12"/>
  <c r="AW48" i="12"/>
  <c r="AX48" i="12"/>
  <c r="AJ381" i="12"/>
  <c r="AU416" i="12"/>
  <c r="BC281" i="12"/>
  <c r="BC277" i="12"/>
  <c r="BC273" i="12"/>
  <c r="AS152" i="12"/>
  <c r="AW152" i="12"/>
  <c r="AJ399" i="12"/>
  <c r="AJ386" i="12"/>
  <c r="AJ378" i="12"/>
  <c r="AJ598" i="12"/>
  <c r="BC82" i="12"/>
  <c r="AS61" i="12"/>
  <c r="AT61" i="12"/>
  <c r="AS420" i="12"/>
  <c r="AW420" i="12"/>
  <c r="AX420" i="12"/>
  <c r="AM155" i="12"/>
  <c r="AS155" i="12"/>
  <c r="AW155" i="12"/>
  <c r="AM90" i="12"/>
  <c r="AS90" i="12"/>
  <c r="AT90" i="12"/>
  <c r="AJ443" i="12"/>
  <c r="AM106" i="12"/>
  <c r="AS106" i="12"/>
  <c r="AW106" i="12"/>
  <c r="AX106" i="12"/>
  <c r="BC8" i="12"/>
  <c r="AS367" i="12"/>
  <c r="AW367" i="12"/>
  <c r="AX367" i="12"/>
  <c r="BC353" i="12"/>
  <c r="BN10" i="12"/>
  <c r="BN9" i="12"/>
  <c r="I39" i="12"/>
  <c r="I40" i="12"/>
  <c r="I41" i="12"/>
  <c r="J38" i="12"/>
  <c r="BC377" i="12"/>
  <c r="AJ451" i="12"/>
  <c r="AJ441" i="12"/>
  <c r="AJ420" i="12"/>
  <c r="AJ338" i="12"/>
  <c r="AJ599" i="12"/>
  <c r="AJ712" i="12"/>
  <c r="BC446" i="12"/>
  <c r="BC101" i="12"/>
  <c r="BC337" i="12"/>
  <c r="BC272" i="12"/>
  <c r="BC159" i="12"/>
  <c r="AS76" i="12"/>
  <c r="AT76" i="12"/>
  <c r="AJ603" i="12"/>
  <c r="AL177" i="12"/>
  <c r="AM177" i="12"/>
  <c r="AS124" i="12"/>
  <c r="AW124" i="12"/>
  <c r="AJ416" i="12"/>
  <c r="AJ398" i="12"/>
  <c r="BC334" i="12"/>
  <c r="BC230" i="12"/>
  <c r="AJ641" i="12"/>
  <c r="AJ633" i="12"/>
  <c r="AJ625" i="12"/>
  <c r="AJ570" i="12"/>
  <c r="BC336" i="12"/>
  <c r="BC372" i="12"/>
  <c r="AS340" i="12"/>
  <c r="AW340" i="12"/>
  <c r="AY340" i="12"/>
  <c r="BC196" i="12"/>
  <c r="BC84" i="12"/>
  <c r="AS78" i="12"/>
  <c r="AW78" i="12"/>
  <c r="BC22" i="12"/>
  <c r="AJ439" i="12"/>
  <c r="AJ395" i="12"/>
  <c r="AJ577" i="12"/>
  <c r="AJ519" i="12"/>
  <c r="AJ521" i="12"/>
  <c r="AJ520" i="12"/>
  <c r="AJ499" i="12"/>
  <c r="AJ505" i="12"/>
  <c r="AJ576" i="12"/>
  <c r="AJ693" i="12"/>
  <c r="AJ592" i="12"/>
  <c r="AJ629" i="12"/>
  <c r="AJ621" i="12"/>
  <c r="AJ473" i="12"/>
  <c r="AJ617" i="12"/>
  <c r="AJ490" i="12"/>
  <c r="AJ476" i="12"/>
  <c r="AJ609" i="12"/>
  <c r="AJ651" i="12"/>
  <c r="AJ591" i="12"/>
  <c r="AJ643" i="12"/>
  <c r="AJ669" i="12"/>
  <c r="AJ590" i="12"/>
  <c r="AJ559" i="12"/>
  <c r="AJ589" i="12"/>
  <c r="AJ516" i="12"/>
  <c r="AJ515" i="12"/>
  <c r="AJ472" i="12"/>
  <c r="AJ648" i="12"/>
  <c r="AJ581" i="12"/>
  <c r="AJ565" i="12"/>
  <c r="AJ514" i="12"/>
  <c r="AJ471" i="12"/>
  <c r="AJ632" i="12"/>
  <c r="AJ522" i="12"/>
  <c r="AJ631" i="12"/>
  <c r="AJ537" i="12"/>
  <c r="AJ489" i="12"/>
  <c r="AJ623" i="12"/>
  <c r="AJ601" i="12"/>
  <c r="AJ688" i="12"/>
  <c r="AJ504" i="12"/>
  <c r="AJ535" i="12"/>
  <c r="AJ503" i="12"/>
  <c r="AJ645" i="12"/>
  <c r="AJ637" i="12"/>
  <c r="AJ615" i="12"/>
  <c r="AJ687" i="12"/>
  <c r="AJ560" i="12"/>
  <c r="AJ642" i="12"/>
  <c r="AJ567" i="12"/>
  <c r="AJ536" i="12"/>
  <c r="AJ534" i="12"/>
  <c r="AJ518" i="12"/>
  <c r="AJ502" i="12"/>
  <c r="AJ475" i="12"/>
  <c r="AJ568" i="12"/>
  <c r="AJ620" i="12"/>
  <c r="AJ554" i="12"/>
  <c r="AJ597" i="12"/>
  <c r="AJ677" i="12"/>
  <c r="AJ668" i="12"/>
  <c r="AJ582" i="12"/>
  <c r="AJ532" i="12"/>
  <c r="AJ683" i="12"/>
  <c r="AJ531" i="12"/>
  <c r="AJ611" i="12"/>
  <c r="AJ588" i="12"/>
  <c r="AJ573" i="12"/>
  <c r="AJ710" i="12"/>
  <c r="AJ530" i="12"/>
  <c r="AJ498" i="12"/>
  <c r="AJ624" i="12"/>
  <c r="AJ602" i="12"/>
  <c r="AJ572" i="12"/>
  <c r="AJ538" i="12"/>
  <c r="AJ506" i="12"/>
  <c r="AJ639" i="12"/>
  <c r="AJ665" i="12"/>
  <c r="AJ616" i="12"/>
  <c r="AJ477" i="12"/>
  <c r="AJ630" i="12"/>
  <c r="AJ563" i="12"/>
  <c r="AJ533" i="12"/>
  <c r="AJ517" i="12"/>
  <c r="AJ501" i="12"/>
  <c r="AJ474" i="12"/>
  <c r="AJ644" i="12"/>
  <c r="AJ607" i="12"/>
  <c r="AJ686" i="12"/>
  <c r="AJ679" i="12"/>
  <c r="AS275" i="12"/>
  <c r="AW275" i="12"/>
  <c r="AM275" i="12"/>
  <c r="BC275" i="12"/>
  <c r="BB37" i="12"/>
  <c r="AZ37" i="12"/>
  <c r="BA37" i="12"/>
  <c r="AY346" i="12"/>
  <c r="AM415" i="12"/>
  <c r="AS415" i="12"/>
  <c r="AS179" i="12"/>
  <c r="AV179" i="12"/>
  <c r="AM179" i="12"/>
  <c r="BC399" i="12"/>
  <c r="AS399" i="12"/>
  <c r="AV399" i="12"/>
  <c r="AS233" i="12"/>
  <c r="AM336" i="12"/>
  <c r="BC451" i="12"/>
  <c r="AM370" i="12"/>
  <c r="BC370" i="12"/>
  <c r="AS370" i="12"/>
  <c r="AW370" i="12"/>
  <c r="AX370" i="12"/>
  <c r="BC235" i="12"/>
  <c r="AS235" i="12"/>
  <c r="AU235" i="12"/>
  <c r="AS231" i="12"/>
  <c r="AU231" i="12"/>
  <c r="BC231" i="12"/>
  <c r="AJ689" i="12"/>
  <c r="AJ666" i="12"/>
  <c r="BC416" i="12"/>
  <c r="AT416" i="12"/>
  <c r="AM322" i="12"/>
  <c r="AS322" i="12"/>
  <c r="BC322" i="12"/>
  <c r="AS239" i="12"/>
  <c r="AT239" i="12"/>
  <c r="BC382" i="12"/>
  <c r="AM290" i="12"/>
  <c r="BC290" i="12"/>
  <c r="AS60" i="12"/>
  <c r="AW60" i="12"/>
  <c r="AM60" i="12"/>
  <c r="AJ320" i="12"/>
  <c r="AJ622" i="12"/>
  <c r="AJ594" i="12"/>
  <c r="AJ556" i="12"/>
  <c r="AJ681" i="12"/>
  <c r="AM406" i="12"/>
  <c r="AS406" i="12"/>
  <c r="AU406" i="12"/>
  <c r="AS376" i="12"/>
  <c r="AW376" i="12"/>
  <c r="AX376" i="12"/>
  <c r="AM376" i="12"/>
  <c r="BC327" i="12"/>
  <c r="AM327" i="12"/>
  <c r="AJ343" i="12"/>
  <c r="AS384" i="12"/>
  <c r="AW384" i="12"/>
  <c r="AJ682" i="12"/>
  <c r="AW9" i="12"/>
  <c r="AX9" i="12"/>
  <c r="AW16" i="12"/>
  <c r="AM328" i="12"/>
  <c r="BC328" i="12"/>
  <c r="AS328" i="12"/>
  <c r="AM68" i="12"/>
  <c r="AS68" i="12"/>
  <c r="BC62" i="12"/>
  <c r="AS62" i="12"/>
  <c r="AW62" i="12"/>
  <c r="AM11" i="12"/>
  <c r="BC11" i="12"/>
  <c r="AV415" i="12"/>
  <c r="BC234" i="12"/>
  <c r="AM234" i="12"/>
  <c r="AS234" i="12"/>
  <c r="AV234" i="12"/>
  <c r="AY152" i="12"/>
  <c r="BB152" i="12"/>
  <c r="AX152" i="12"/>
  <c r="AM49" i="12"/>
  <c r="AS49" i="12"/>
  <c r="AW49" i="12"/>
  <c r="AX100" i="12"/>
  <c r="AY100" i="12"/>
  <c r="AM419" i="12"/>
  <c r="BC419" i="12"/>
  <c r="AS419" i="12"/>
  <c r="AJ662" i="12"/>
  <c r="BC406" i="12"/>
  <c r="AV52" i="12"/>
  <c r="AU52" i="12"/>
  <c r="AS277" i="12"/>
  <c r="AT277" i="12"/>
  <c r="AU277" i="12"/>
  <c r="AS32" i="12"/>
  <c r="AW32" i="12"/>
  <c r="AX32" i="12"/>
  <c r="AM32" i="12"/>
  <c r="BC32" i="12"/>
  <c r="AJ336" i="12"/>
  <c r="BC450" i="12"/>
  <c r="BC441" i="12"/>
  <c r="AS441" i="12"/>
  <c r="BC389" i="12"/>
  <c r="AM389" i="12"/>
  <c r="AM387" i="12"/>
  <c r="AS387" i="12"/>
  <c r="AU387" i="12"/>
  <c r="AS354" i="12"/>
  <c r="BC354" i="12"/>
  <c r="AM361" i="12"/>
  <c r="AS361" i="12"/>
  <c r="AT361" i="12"/>
  <c r="BC411" i="12"/>
  <c r="AM410" i="12"/>
  <c r="AS410" i="12"/>
  <c r="AV410" i="12"/>
  <c r="BC376" i="12"/>
  <c r="BC236" i="12"/>
  <c r="BC157" i="12"/>
  <c r="AS89" i="12"/>
  <c r="AW89" i="12"/>
  <c r="AY89" i="12"/>
  <c r="AM89" i="12"/>
  <c r="AJ342" i="12"/>
  <c r="BC384" i="12"/>
  <c r="AM28" i="12"/>
  <c r="AS28" i="12"/>
  <c r="AW28" i="12"/>
  <c r="AY28" i="12"/>
  <c r="AJ452" i="12"/>
  <c r="AS445" i="12"/>
  <c r="AW445" i="12"/>
  <c r="AM371" i="12"/>
  <c r="AS371" i="12"/>
  <c r="AW371" i="12"/>
  <c r="AJ370" i="12"/>
  <c r="AT415" i="12"/>
  <c r="AS321" i="12"/>
  <c r="AU321" i="12"/>
  <c r="BC321" i="12"/>
  <c r="AS377" i="12"/>
  <c r="AW377" i="12"/>
  <c r="AY377" i="12"/>
  <c r="AS360" i="12"/>
  <c r="AV360" i="12"/>
  <c r="AJ412" i="12"/>
  <c r="AJ660" i="12"/>
  <c r="AY420" i="12"/>
  <c r="AT10" i="12"/>
  <c r="AW10" i="12"/>
  <c r="AM321" i="12"/>
  <c r="BC360" i="12"/>
  <c r="AM388" i="12"/>
  <c r="BC388" i="12"/>
  <c r="AS388" i="12"/>
  <c r="AW388" i="12"/>
  <c r="AM291" i="12"/>
  <c r="AS291" i="12"/>
  <c r="AU291" i="12"/>
  <c r="AV190" i="12"/>
  <c r="AW190" i="12"/>
  <c r="AX190" i="12"/>
  <c r="BC102" i="12"/>
  <c r="AS102" i="12"/>
  <c r="BC17" i="12"/>
  <c r="AY416" i="12"/>
  <c r="BC444" i="12"/>
  <c r="BC297" i="12"/>
  <c r="AS297" i="12"/>
  <c r="AT297" i="12"/>
  <c r="AJ372" i="12"/>
  <c r="AM333" i="12"/>
  <c r="AS333" i="12"/>
  <c r="AW333" i="12"/>
  <c r="AS36" i="12"/>
  <c r="AW36" i="12"/>
  <c r="AM36" i="12"/>
  <c r="AS30" i="12"/>
  <c r="AW30" i="12"/>
  <c r="AM24" i="12"/>
  <c r="AS378" i="12"/>
  <c r="AW378" i="12"/>
  <c r="AX378" i="12"/>
  <c r="AS276" i="12"/>
  <c r="AU276" i="12"/>
  <c r="AM270" i="12"/>
  <c r="AS270" i="12"/>
  <c r="AM230" i="12"/>
  <c r="AS230" i="12"/>
  <c r="AU230" i="12"/>
  <c r="AJ690" i="12"/>
  <c r="AJ676" i="12"/>
  <c r="AJ661" i="12"/>
  <c r="AJ636" i="12"/>
  <c r="AT392" i="12"/>
  <c r="BC437" i="12"/>
  <c r="BC393" i="12"/>
  <c r="AS272" i="12"/>
  <c r="AS105" i="12"/>
  <c r="AT105" i="12"/>
  <c r="AS15" i="12"/>
  <c r="AV15" i="12"/>
  <c r="AJ349" i="12"/>
  <c r="AJ337" i="12"/>
  <c r="AS93" i="12"/>
  <c r="AM437" i="12"/>
  <c r="AS412" i="12"/>
  <c r="AV412" i="12"/>
  <c r="AS355" i="12"/>
  <c r="AT355" i="12"/>
  <c r="BC325" i="12"/>
  <c r="AJ394" i="12"/>
  <c r="AJ389" i="12"/>
  <c r="BC36" i="12"/>
  <c r="AS26" i="12"/>
  <c r="AU26" i="12"/>
  <c r="AS394" i="12"/>
  <c r="AW394" i="12"/>
  <c r="AS417" i="12"/>
  <c r="AT417" i="12"/>
  <c r="AS385" i="12"/>
  <c r="AT385" i="12"/>
  <c r="AU364" i="12"/>
  <c r="AS281" i="12"/>
  <c r="AT281" i="12"/>
  <c r="AM281" i="12"/>
  <c r="AJ414" i="12"/>
  <c r="AJ404" i="12"/>
  <c r="BC24" i="12"/>
  <c r="BC240" i="12"/>
  <c r="BC330" i="12"/>
  <c r="AS330" i="12"/>
  <c r="AS418" i="12"/>
  <c r="AV418" i="12"/>
  <c r="AT418" i="12"/>
  <c r="BC400" i="12"/>
  <c r="AS400" i="12"/>
  <c r="AT400" i="12"/>
  <c r="BC371" i="12"/>
  <c r="BC350" i="12"/>
  <c r="BC346" i="12"/>
  <c r="AM344" i="12"/>
  <c r="AS344" i="12"/>
  <c r="AW344" i="12"/>
  <c r="BC344" i="12"/>
  <c r="AS74" i="12"/>
  <c r="AU74" i="12"/>
  <c r="AM74" i="12"/>
  <c r="AJ635" i="12"/>
  <c r="AM50" i="12"/>
  <c r="AJ453" i="12"/>
  <c r="AJ445" i="12"/>
  <c r="AJ391" i="12"/>
  <c r="AJ376" i="12"/>
  <c r="AJ649" i="12"/>
  <c r="AJ562" i="12"/>
  <c r="BC348" i="12"/>
  <c r="AM109" i="12"/>
  <c r="AS109" i="12"/>
  <c r="AW109" i="12"/>
  <c r="AX109" i="12"/>
  <c r="AJ540" i="12"/>
  <c r="AJ524" i="12"/>
  <c r="AJ508" i="12"/>
  <c r="AJ492" i="12"/>
  <c r="AJ465" i="12"/>
  <c r="AJ634" i="12"/>
  <c r="AJ569" i="12"/>
  <c r="AS411" i="12"/>
  <c r="AT411" i="12"/>
  <c r="AS450" i="12"/>
  <c r="AU450" i="12"/>
  <c r="AJ539" i="12"/>
  <c r="AJ523" i="12"/>
  <c r="AJ507" i="12"/>
  <c r="AJ491" i="12"/>
  <c r="AJ464" i="12"/>
  <c r="AJ561" i="12"/>
  <c r="AS446" i="12"/>
  <c r="AT446" i="12"/>
  <c r="AM446" i="12"/>
  <c r="BC420" i="12"/>
  <c r="AS396" i="12"/>
  <c r="AW396" i="12"/>
  <c r="AX396" i="12"/>
  <c r="BC329" i="12"/>
  <c r="AJ331" i="12"/>
  <c r="AS404" i="12"/>
  <c r="AT404" i="12"/>
  <c r="AS326" i="12"/>
  <c r="BC107" i="12"/>
  <c r="BL12" i="12"/>
  <c r="BL13" i="12"/>
  <c r="AJ327" i="12"/>
  <c r="AJ500" i="12"/>
  <c r="AJ647" i="12"/>
  <c r="AJ626" i="12"/>
  <c r="AS409" i="12"/>
  <c r="BC379" i="12"/>
  <c r="AS327" i="12"/>
  <c r="AT327" i="12"/>
  <c r="AJ583" i="12"/>
  <c r="AJ694" i="12"/>
  <c r="AS47" i="12"/>
  <c r="AW47" i="12"/>
  <c r="AJ322" i="12"/>
  <c r="AJ672" i="12"/>
  <c r="BC383" i="12"/>
  <c r="BC375" i="12"/>
  <c r="BC268" i="12"/>
  <c r="AS236" i="12"/>
  <c r="BC65" i="12"/>
  <c r="BC49" i="12"/>
  <c r="AS343" i="12"/>
  <c r="AW343" i="12"/>
  <c r="BC78" i="12"/>
  <c r="AJ610" i="12"/>
  <c r="AJ574" i="12"/>
  <c r="BC405" i="12"/>
  <c r="AJ646" i="12"/>
  <c r="BC31" i="12"/>
  <c r="AS11" i="12"/>
  <c r="AW11" i="12"/>
  <c r="AJ440" i="12"/>
  <c r="AJ419" i="12"/>
  <c r="AJ350" i="12"/>
  <c r="AJ614" i="12"/>
  <c r="AJ600" i="12"/>
  <c r="AJ593" i="12"/>
  <c r="AJ586" i="12"/>
  <c r="AJ713" i="12"/>
  <c r="AJ673" i="12"/>
  <c r="AJ658" i="12"/>
  <c r="BC71" i="12"/>
  <c r="BC28" i="12"/>
  <c r="BC25" i="12"/>
  <c r="AJ407" i="12"/>
  <c r="AJ360" i="12"/>
  <c r="AJ328" i="12"/>
  <c r="AJ638" i="12"/>
  <c r="AJ606" i="12"/>
  <c r="AJ571" i="12"/>
  <c r="AJ558" i="12"/>
  <c r="AJ657" i="12"/>
  <c r="AJ678" i="12"/>
  <c r="BC106" i="12"/>
  <c r="AJ333" i="12"/>
  <c r="AJ323" i="12"/>
  <c r="AJ557" i="12"/>
  <c r="AJ446" i="12"/>
  <c r="AJ529" i="12"/>
  <c r="AJ513" i="12"/>
  <c r="AJ497" i="12"/>
  <c r="AJ470" i="12"/>
  <c r="AJ618" i="12"/>
  <c r="AJ604" i="12"/>
  <c r="AJ691" i="12"/>
  <c r="AJ663" i="12"/>
  <c r="AX371" i="12"/>
  <c r="AY371" i="12"/>
  <c r="AM386" i="12"/>
  <c r="AS386" i="12"/>
  <c r="AV386" i="12"/>
  <c r="BC386" i="12"/>
  <c r="AY389" i="12"/>
  <c r="AY155" i="12"/>
  <c r="AX155" i="12"/>
  <c r="AX200" i="12"/>
  <c r="AY200" i="12"/>
  <c r="AS380" i="12"/>
  <c r="AV380" i="12"/>
  <c r="AM380" i="12"/>
  <c r="BC368" i="12"/>
  <c r="AS368" i="12"/>
  <c r="AU368" i="12"/>
  <c r="AS362" i="12"/>
  <c r="AV362" i="12"/>
  <c r="AX290" i="12"/>
  <c r="AY290" i="12"/>
  <c r="AX392" i="12"/>
  <c r="AY392" i="12"/>
  <c r="AM397" i="12"/>
  <c r="BC397" i="12"/>
  <c r="AS397" i="12"/>
  <c r="AV397" i="12"/>
  <c r="AM381" i="12"/>
  <c r="AS381" i="12"/>
  <c r="BC381" i="12"/>
  <c r="AV381" i="12"/>
  <c r="AS81" i="12"/>
  <c r="AU81" i="12"/>
  <c r="BC81" i="12"/>
  <c r="AT81" i="12"/>
  <c r="AY161" i="12"/>
  <c r="AX161" i="12"/>
  <c r="AW19" i="12"/>
  <c r="AT19" i="12"/>
  <c r="AV19" i="12"/>
  <c r="AY383" i="12"/>
  <c r="AX383" i="12"/>
  <c r="AV389" i="12"/>
  <c r="AT389" i="12"/>
  <c r="AU389" i="12"/>
  <c r="BC438" i="12"/>
  <c r="AS438" i="12"/>
  <c r="AW438" i="12"/>
  <c r="AW327" i="12"/>
  <c r="AV327" i="12"/>
  <c r="AS91" i="12"/>
  <c r="AV91" i="12"/>
  <c r="AM91" i="12"/>
  <c r="BC91" i="12"/>
  <c r="AU161" i="12"/>
  <c r="AT161" i="12"/>
  <c r="AW61" i="12"/>
  <c r="AV61" i="12"/>
  <c r="AU61" i="12"/>
  <c r="AM103" i="12"/>
  <c r="AM88" i="12"/>
  <c r="AS88" i="12"/>
  <c r="AV88" i="12"/>
  <c r="BC88" i="12"/>
  <c r="BC124" i="12"/>
  <c r="AX71" i="12"/>
  <c r="AY71" i="12"/>
  <c r="AY338" i="12"/>
  <c r="AX338" i="12"/>
  <c r="AM154" i="12"/>
  <c r="AS154" i="12"/>
  <c r="AW154" i="12"/>
  <c r="BC104" i="12"/>
  <c r="AS104" i="12"/>
  <c r="AW104" i="12"/>
  <c r="AU19" i="12"/>
  <c r="AX77" i="12"/>
  <c r="AY77" i="12"/>
  <c r="AS372" i="12"/>
  <c r="AW372" i="12"/>
  <c r="AS269" i="12"/>
  <c r="AU269" i="12"/>
  <c r="BC269" i="12"/>
  <c r="AT269" i="12"/>
  <c r="AS157" i="12"/>
  <c r="AW157" i="12"/>
  <c r="AM157" i="12"/>
  <c r="AM101" i="12"/>
  <c r="AS101" i="12"/>
  <c r="AV101" i="12"/>
  <c r="AM94" i="12"/>
  <c r="AS94" i="12"/>
  <c r="AW94" i="12"/>
  <c r="BC94" i="12"/>
  <c r="BC92" i="12"/>
  <c r="AS92" i="12"/>
  <c r="AV92" i="12"/>
  <c r="AM372" i="12"/>
  <c r="AM331" i="12"/>
  <c r="AS331" i="12"/>
  <c r="AT190" i="12"/>
  <c r="AU190" i="12"/>
  <c r="BC163" i="12"/>
  <c r="AS163" i="12"/>
  <c r="AW163" i="12"/>
  <c r="BC151" i="12"/>
  <c r="AM335" i="12"/>
  <c r="AS335" i="12"/>
  <c r="AW335" i="12"/>
  <c r="AY240" i="12"/>
  <c r="AX240" i="12"/>
  <c r="BC373" i="12"/>
  <c r="AM373" i="12"/>
  <c r="BC194" i="12"/>
  <c r="AM296" i="12"/>
  <c r="AS296" i="12"/>
  <c r="AW296" i="12"/>
  <c r="AW8" i="12"/>
  <c r="AT282" i="12"/>
  <c r="AU282" i="12"/>
  <c r="BC331" i="12"/>
  <c r="BC294" i="12"/>
  <c r="AM294" i="12"/>
  <c r="AS294" i="12"/>
  <c r="AS197" i="12"/>
  <c r="AW197" i="12"/>
  <c r="AM195" i="12"/>
  <c r="AS195" i="12"/>
  <c r="BC195" i="12"/>
  <c r="AS162" i="12"/>
  <c r="AT162" i="12"/>
  <c r="AM162" i="12"/>
  <c r="BC162" i="12"/>
  <c r="AS356" i="12"/>
  <c r="AM356" i="12"/>
  <c r="AV356" i="12"/>
  <c r="BC356" i="12"/>
  <c r="AM323" i="12"/>
  <c r="AS323" i="12"/>
  <c r="AW323" i="12"/>
  <c r="BC323" i="12"/>
  <c r="AS229" i="12"/>
  <c r="BC229" i="12"/>
  <c r="AM229" i="12"/>
  <c r="AM414" i="12"/>
  <c r="AS414" i="12"/>
  <c r="AW414" i="12"/>
  <c r="BC395" i="12"/>
  <c r="BC296" i="12"/>
  <c r="AS279" i="12"/>
  <c r="AV279" i="12"/>
  <c r="AM279" i="12"/>
  <c r="BC191" i="12"/>
  <c r="AM161" i="12"/>
  <c r="AV161" i="12"/>
  <c r="BC161" i="12"/>
  <c r="AM438" i="12"/>
  <c r="AS21" i="12"/>
  <c r="AV21" i="12"/>
  <c r="AM21" i="12"/>
  <c r="BC21" i="12"/>
  <c r="BC152" i="12"/>
  <c r="AY50" i="12"/>
  <c r="AU83" i="12"/>
  <c r="AW83" i="12"/>
  <c r="AS348" i="12"/>
  <c r="AW348" i="12"/>
  <c r="BC349" i="12"/>
  <c r="AS34" i="12"/>
  <c r="AW34" i="12"/>
  <c r="BC34" i="12"/>
  <c r="AJ340" i="12"/>
  <c r="AS194" i="12"/>
  <c r="AY396" i="12"/>
  <c r="AX72" i="12"/>
  <c r="AY72" i="12"/>
  <c r="BC357" i="12"/>
  <c r="AS332" i="12"/>
  <c r="BC332" i="12"/>
  <c r="AS298" i="12"/>
  <c r="AW298" i="12"/>
  <c r="BC298" i="12"/>
  <c r="AM295" i="12"/>
  <c r="BC295" i="12"/>
  <c r="AS295" i="12"/>
  <c r="AV295" i="12"/>
  <c r="AM63" i="12"/>
  <c r="AS63" i="12"/>
  <c r="BM11" i="12"/>
  <c r="BM12" i="12"/>
  <c r="AJ438" i="12"/>
  <c r="AM151" i="12"/>
  <c r="AS151" i="12"/>
  <c r="AW151" i="12"/>
  <c r="AJ326" i="12"/>
  <c r="AW437" i="12"/>
  <c r="AS201" i="12"/>
  <c r="AV201" i="12"/>
  <c r="AM201" i="12"/>
  <c r="BC201" i="12"/>
  <c r="BC197" i="12"/>
  <c r="AY9" i="12"/>
  <c r="AX37" i="12"/>
  <c r="AM197" i="12"/>
  <c r="AM369" i="12"/>
  <c r="AS369" i="12"/>
  <c r="AW369" i="12"/>
  <c r="AS359" i="12"/>
  <c r="AV359" i="12"/>
  <c r="BC359" i="12"/>
  <c r="AM359" i="12"/>
  <c r="AM349" i="12"/>
  <c r="AJ422" i="12"/>
  <c r="AW12" i="12"/>
  <c r="AX349" i="12"/>
  <c r="AY349" i="12"/>
  <c r="AM347" i="12"/>
  <c r="AS347" i="12"/>
  <c r="AW347" i="12"/>
  <c r="AJ368" i="12"/>
  <c r="AY403" i="12"/>
  <c r="BC279" i="12"/>
  <c r="BC362" i="12"/>
  <c r="BC69" i="12"/>
  <c r="AS69" i="12"/>
  <c r="BC64" i="12"/>
  <c r="AM64" i="12"/>
  <c r="AS64" i="12"/>
  <c r="AW64" i="12"/>
  <c r="AM14" i="12"/>
  <c r="AS14" i="12"/>
  <c r="AS395" i="12"/>
  <c r="AU395" i="12"/>
  <c r="AS391" i="12"/>
  <c r="AW391" i="12"/>
  <c r="BC391" i="12"/>
  <c r="BC361" i="12"/>
  <c r="AS357" i="12"/>
  <c r="AV357" i="12"/>
  <c r="AJ403" i="12"/>
  <c r="AV407" i="12"/>
  <c r="BC453" i="12"/>
  <c r="AS453" i="12"/>
  <c r="AT453" i="12"/>
  <c r="AS452" i="12"/>
  <c r="AU452" i="12"/>
  <c r="BC403" i="12"/>
  <c r="AM393" i="12"/>
  <c r="AS393" i="12"/>
  <c r="AU393" i="12"/>
  <c r="AM340" i="12"/>
  <c r="BC340" i="12"/>
  <c r="BC271" i="12"/>
  <c r="AM271" i="12"/>
  <c r="AW405" i="12"/>
  <c r="AT405" i="12"/>
  <c r="AV420" i="12"/>
  <c r="AM420" i="12"/>
  <c r="BC369" i="12"/>
  <c r="AM345" i="12"/>
  <c r="AS345" i="12"/>
  <c r="AW345" i="12"/>
  <c r="AM283" i="12"/>
  <c r="AS283" i="12"/>
  <c r="AS199" i="12"/>
  <c r="AW199" i="12"/>
  <c r="BC199" i="12"/>
  <c r="AS196" i="12"/>
  <c r="AM110" i="12"/>
  <c r="AS110" i="12"/>
  <c r="AW110" i="12"/>
  <c r="BC110" i="12"/>
  <c r="AS67" i="12"/>
  <c r="BC67" i="12"/>
  <c r="AT52" i="12"/>
  <c r="AW52" i="12"/>
  <c r="AS398" i="12"/>
  <c r="AW398" i="12"/>
  <c r="AV398" i="12"/>
  <c r="G386" i="12"/>
  <c r="H386" i="12"/>
  <c r="F387" i="12"/>
  <c r="AM382" i="12"/>
  <c r="AS382" i="12"/>
  <c r="AW382" i="12"/>
  <c r="AS408" i="12"/>
  <c r="AV408" i="12"/>
  <c r="AM408" i="12"/>
  <c r="BC408" i="12"/>
  <c r="BC401" i="12"/>
  <c r="AS401" i="12"/>
  <c r="AU401" i="12"/>
  <c r="AM238" i="12"/>
  <c r="AS238" i="12"/>
  <c r="AV238" i="12"/>
  <c r="BC238" i="12"/>
  <c r="AS232" i="12"/>
  <c r="BC232" i="12"/>
  <c r="AM87" i="12"/>
  <c r="BC87" i="12"/>
  <c r="AS87" i="12"/>
  <c r="BC13" i="12"/>
  <c r="AW235" i="12"/>
  <c r="AS421" i="12"/>
  <c r="AV421" i="12"/>
  <c r="AM353" i="12"/>
  <c r="AS353" i="12"/>
  <c r="AW353" i="12"/>
  <c r="AM80" i="12"/>
  <c r="AS80" i="12"/>
  <c r="AW80" i="12"/>
  <c r="AS18" i="12"/>
  <c r="AV18" i="12"/>
  <c r="AM351" i="12"/>
  <c r="AS351" i="12"/>
  <c r="AW351" i="12"/>
  <c r="AM337" i="12"/>
  <c r="AS337" i="12"/>
  <c r="AW337" i="12"/>
  <c r="AS274" i="12"/>
  <c r="BC274" i="12"/>
  <c r="AM153" i="12"/>
  <c r="AS153" i="12"/>
  <c r="AW153" i="12"/>
  <c r="BC153" i="12"/>
  <c r="AM79" i="12"/>
  <c r="AS79" i="12"/>
  <c r="AW79" i="12"/>
  <c r="AM418" i="12"/>
  <c r="BC418" i="12"/>
  <c r="AM350" i="12"/>
  <c r="AS350" i="12"/>
  <c r="AW350" i="12"/>
  <c r="AM191" i="12"/>
  <c r="AS191" i="12"/>
  <c r="AT191" i="12"/>
  <c r="BC413" i="12"/>
  <c r="AM379" i="12"/>
  <c r="AS379" i="12"/>
  <c r="AW379" i="12"/>
  <c r="AM374" i="12"/>
  <c r="BC374" i="12"/>
  <c r="AS374" i="12"/>
  <c r="AW374" i="12"/>
  <c r="AM100" i="12"/>
  <c r="BC100" i="12"/>
  <c r="BC14" i="12"/>
  <c r="AS439" i="12"/>
  <c r="AM439" i="12"/>
  <c r="BC335" i="12"/>
  <c r="BC26" i="12"/>
  <c r="BC23" i="12"/>
  <c r="AS23" i="12"/>
  <c r="AV23" i="12"/>
  <c r="G425" i="12"/>
  <c r="F426" i="12"/>
  <c r="D424" i="12"/>
  <c r="BC404" i="12"/>
  <c r="BC355" i="12"/>
  <c r="BC414" i="12"/>
  <c r="AM392" i="12"/>
  <c r="BC392" i="12"/>
  <c r="AM390" i="12"/>
  <c r="AS390" i="12"/>
  <c r="AS375" i="12"/>
  <c r="AW375" i="12"/>
  <c r="AM282" i="12"/>
  <c r="BC282" i="12"/>
  <c r="AS339" i="12"/>
  <c r="AW339" i="12"/>
  <c r="AM339" i="12"/>
  <c r="BC339" i="12"/>
  <c r="AS336" i="12"/>
  <c r="AW336" i="12"/>
  <c r="AS320" i="12"/>
  <c r="AU320" i="12"/>
  <c r="BC155" i="12"/>
  <c r="BC79" i="12"/>
  <c r="AM66" i="12"/>
  <c r="AS66" i="12"/>
  <c r="AW66" i="12"/>
  <c r="AS38" i="12"/>
  <c r="AV38" i="12"/>
  <c r="AS27" i="12"/>
  <c r="AW27" i="12"/>
  <c r="BC27" i="12"/>
  <c r="AS193" i="12"/>
  <c r="AM193" i="12"/>
  <c r="AM416" i="12"/>
  <c r="AV416" i="12"/>
  <c r="AM360" i="12"/>
  <c r="AS341" i="12"/>
  <c r="AW341" i="12"/>
  <c r="BC341" i="12"/>
  <c r="BC38" i="12"/>
  <c r="AU38" i="12"/>
  <c r="BC390" i="12"/>
  <c r="BC52" i="12"/>
  <c r="AJ392" i="12"/>
  <c r="BC237" i="12"/>
  <c r="BC83" i="12"/>
  <c r="AM400" i="12"/>
  <c r="AM334" i="12"/>
  <c r="AS334" i="12"/>
  <c r="BC455" i="12"/>
  <c r="BC347" i="12"/>
  <c r="AL178" i="12"/>
  <c r="AS444" i="12"/>
  <c r="AS159" i="12"/>
  <c r="AW159" i="12"/>
  <c r="BC30" i="12"/>
  <c r="AM84" i="12"/>
  <c r="AS84" i="12"/>
  <c r="AW84" i="12"/>
  <c r="AM30" i="12"/>
  <c r="BC111" i="12"/>
  <c r="BC345" i="12"/>
  <c r="AJ345" i="12"/>
  <c r="BC47" i="12"/>
  <c r="AJ354" i="12"/>
  <c r="AJ385" i="12"/>
  <c r="AJ627" i="12"/>
  <c r="AM98" i="12"/>
  <c r="AS98" i="12"/>
  <c r="AJ351" i="12"/>
  <c r="AJ329" i="12"/>
  <c r="AJ362" i="12"/>
  <c r="AJ369" i="12"/>
  <c r="AJ605" i="12"/>
  <c r="AJ544" i="12"/>
  <c r="AJ528" i="12"/>
  <c r="AJ512" i="12"/>
  <c r="AJ496" i="12"/>
  <c r="AJ469" i="12"/>
  <c r="AJ543" i="12"/>
  <c r="AJ527" i="12"/>
  <c r="AJ511" i="12"/>
  <c r="AJ495" i="12"/>
  <c r="AJ468" i="12"/>
  <c r="AJ542" i="12"/>
  <c r="AJ526" i="12"/>
  <c r="AJ510" i="12"/>
  <c r="AJ494" i="12"/>
  <c r="AJ467" i="12"/>
  <c r="AJ541" i="12"/>
  <c r="AJ525" i="12"/>
  <c r="AJ509" i="12"/>
  <c r="AJ493" i="12"/>
  <c r="AJ466" i="12"/>
  <c r="AJ595" i="12"/>
  <c r="AL236" i="13"/>
  <c r="AL228" i="13"/>
  <c r="AL235" i="13"/>
  <c r="AL212" i="13"/>
  <c r="AL273" i="13"/>
  <c r="AL196" i="13"/>
  <c r="AL210" i="13"/>
  <c r="AL129" i="13"/>
  <c r="AL224" i="13"/>
  <c r="AL255" i="13"/>
  <c r="AL247" i="13"/>
  <c r="AL170" i="13"/>
  <c r="AL154" i="13"/>
  <c r="AL193" i="13"/>
  <c r="AL283" i="13"/>
  <c r="AL169" i="13"/>
  <c r="AL153" i="13"/>
  <c r="AL137" i="13"/>
  <c r="AL120" i="13"/>
  <c r="AL104" i="13"/>
  <c r="AL88" i="13"/>
  <c r="AL71" i="13"/>
  <c r="AL199" i="13"/>
  <c r="AL252" i="13"/>
  <c r="AL243" i="13"/>
  <c r="AL242" i="13"/>
  <c r="AL168" i="13"/>
  <c r="AL200" i="13"/>
  <c r="AL282" i="13"/>
  <c r="AL183" i="13"/>
  <c r="AL158" i="13"/>
  <c r="AL142" i="13"/>
  <c r="AL125" i="13"/>
  <c r="AL109" i="13"/>
  <c r="AL93" i="13"/>
  <c r="AL76" i="13"/>
  <c r="AL241" i="13"/>
  <c r="AL275" i="13"/>
  <c r="AL288" i="13"/>
  <c r="AL173" i="13"/>
  <c r="AL157" i="13"/>
  <c r="AL256" i="13"/>
  <c r="AL211" i="13"/>
  <c r="AL297" i="13"/>
  <c r="AL172" i="13"/>
  <c r="AL156" i="13"/>
  <c r="AL248" i="13"/>
  <c r="AL240" i="13"/>
  <c r="AL225" i="13"/>
  <c r="AL274" i="13"/>
  <c r="AL304" i="13"/>
  <c r="AL171" i="13"/>
  <c r="AL155" i="13"/>
  <c r="AL188" i="13"/>
  <c r="AL246" i="13"/>
  <c r="AL253" i="13"/>
  <c r="AL237" i="13"/>
  <c r="AL194" i="13"/>
  <c r="AL301" i="13"/>
  <c r="AL216" i="13"/>
  <c r="AL284" i="13"/>
  <c r="AL231" i="13"/>
  <c r="AL230" i="13"/>
  <c r="AL187" i="13"/>
  <c r="AL82" i="13"/>
  <c r="AL226" i="13"/>
  <c r="AL219" i="13"/>
  <c r="AL244" i="13"/>
  <c r="AL309" i="13"/>
  <c r="AL198" i="13"/>
  <c r="AL184" i="13"/>
  <c r="AL285" i="13"/>
  <c r="AL239" i="13"/>
  <c r="AL296" i="13"/>
  <c r="AL209" i="13"/>
  <c r="AL195" i="13"/>
  <c r="AL163" i="13"/>
  <c r="AL131" i="13"/>
  <c r="AL114" i="13"/>
  <c r="AL98" i="13"/>
  <c r="AL81" i="13"/>
  <c r="AL65" i="13"/>
  <c r="AL167" i="13"/>
  <c r="AL166" i="13"/>
  <c r="AL165" i="13"/>
  <c r="AL133" i="13"/>
  <c r="AL116" i="13"/>
  <c r="AL100" i="13"/>
  <c r="AL221" i="13"/>
  <c r="AL220" i="13"/>
  <c r="AL162" i="13"/>
  <c r="AL130" i="13"/>
  <c r="AL113" i="13"/>
  <c r="AL97" i="13"/>
  <c r="AL80" i="13"/>
  <c r="AL64" i="13"/>
  <c r="AL177" i="13"/>
  <c r="AL161" i="13"/>
  <c r="AL112" i="13"/>
  <c r="AL96" i="13"/>
  <c r="AL79" i="13"/>
  <c r="AL63" i="13"/>
  <c r="AL160" i="13"/>
  <c r="AL111" i="13"/>
  <c r="AL95" i="13"/>
  <c r="AL78" i="13"/>
  <c r="AL62" i="13"/>
  <c r="AL164" i="13"/>
  <c r="AL132" i="13"/>
  <c r="AL115" i="13"/>
  <c r="AL99" i="13"/>
  <c r="AL159" i="13"/>
  <c r="AL110" i="13"/>
  <c r="AL94" i="13"/>
  <c r="AL77" i="13"/>
  <c r="AL61" i="13"/>
  <c r="AL305" i="13"/>
  <c r="AL203" i="13"/>
  <c r="AL278" i="13"/>
  <c r="AL152" i="13"/>
  <c r="AL136" i="13"/>
  <c r="AL103" i="13"/>
  <c r="AL87" i="13"/>
  <c r="AL70" i="13"/>
  <c r="AL227" i="13"/>
  <c r="AL280" i="13"/>
  <c r="AL299" i="13"/>
  <c r="AL272" i="13"/>
  <c r="AL207" i="13"/>
  <c r="AL250" i="13"/>
  <c r="AL291" i="13"/>
  <c r="AL271" i="13"/>
  <c r="AL249" i="13"/>
  <c r="AL290" i="13"/>
  <c r="AL302" i="13"/>
  <c r="AL217" i="13"/>
  <c r="AL229" i="13"/>
  <c r="AL181" i="13"/>
  <c r="AL308" i="13"/>
  <c r="AL102" i="13"/>
  <c r="AL69" i="13"/>
  <c r="AL281" i="13"/>
  <c r="AL134" i="13"/>
  <c r="AL84" i="13"/>
  <c r="AL234" i="13"/>
  <c r="AL222" i="13"/>
  <c r="AL67" i="13"/>
  <c r="AL245" i="13"/>
  <c r="AL306" i="13"/>
  <c r="AL286" i="13"/>
  <c r="AL238" i="13"/>
  <c r="AL202" i="13"/>
  <c r="AL190" i="13"/>
  <c r="AL277" i="13"/>
  <c r="AL213" i="13"/>
  <c r="AL201" i="13"/>
  <c r="AL276" i="13"/>
  <c r="AL254" i="13"/>
  <c r="AL303" i="13"/>
  <c r="AL218" i="13"/>
  <c r="AL206" i="13"/>
  <c r="AL151" i="13"/>
  <c r="AL135" i="13"/>
  <c r="AL85" i="13"/>
  <c r="AL180" i="13"/>
  <c r="AL307" i="13"/>
  <c r="AL101" i="13"/>
  <c r="AL68" i="13"/>
  <c r="AL186" i="13"/>
  <c r="AL233" i="13"/>
  <c r="AL197" i="13"/>
  <c r="AL191" i="13"/>
  <c r="AL185" i="13"/>
  <c r="AL292" i="13"/>
  <c r="AL119" i="13"/>
  <c r="AL117" i="13"/>
  <c r="AL118" i="13"/>
  <c r="AL141" i="13"/>
  <c r="AL124" i="13"/>
  <c r="AL108" i="13"/>
  <c r="AL92" i="13"/>
  <c r="AL75" i="13"/>
  <c r="AL140" i="13"/>
  <c r="AL123" i="13"/>
  <c r="AL107" i="13"/>
  <c r="AL91" i="13"/>
  <c r="AL74" i="13"/>
  <c r="AL139" i="13"/>
  <c r="AL122" i="13"/>
  <c r="AL106" i="13"/>
  <c r="AL90" i="13"/>
  <c r="AL73" i="13"/>
  <c r="AL138" i="13"/>
  <c r="AL121" i="13"/>
  <c r="AL105" i="13"/>
  <c r="AL89" i="13"/>
  <c r="AT413" i="12"/>
  <c r="AX31" i="12"/>
  <c r="AW282" i="12"/>
  <c r="AV324" i="12"/>
  <c r="AY324" i="12"/>
  <c r="AZ324" i="12"/>
  <c r="BA324" i="12"/>
  <c r="AT13" i="12"/>
  <c r="AU192" i="12"/>
  <c r="AU324" i="12"/>
  <c r="AU413" i="12"/>
  <c r="AU239" i="12"/>
  <c r="AT324" i="12"/>
  <c r="AW402" i="12"/>
  <c r="AX402" i="12"/>
  <c r="AY65" i="12"/>
  <c r="AY342" i="12"/>
  <c r="AV275" i="12"/>
  <c r="AV239" i="12"/>
  <c r="AT440" i="12"/>
  <c r="AT275" i="12"/>
  <c r="AV438" i="12"/>
  <c r="AX373" i="12"/>
  <c r="AY20" i="12"/>
  <c r="BB20" i="12"/>
  <c r="AW198" i="12"/>
  <c r="AT25" i="12"/>
  <c r="AV413" i="12"/>
  <c r="AY413" i="12"/>
  <c r="AV296" i="12"/>
  <c r="AU22" i="12"/>
  <c r="AU20" i="12"/>
  <c r="AU442" i="12"/>
  <c r="AW442" i="12"/>
  <c r="AV442" i="12"/>
  <c r="AV25" i="12"/>
  <c r="AU25" i="12"/>
  <c r="AT192" i="12"/>
  <c r="AW192" i="12"/>
  <c r="AX192" i="12"/>
  <c r="AY25" i="12"/>
  <c r="AV198" i="12"/>
  <c r="AY407" i="12"/>
  <c r="AW443" i="12"/>
  <c r="AU443" i="12"/>
  <c r="AZ35" i="12"/>
  <c r="BA35" i="12"/>
  <c r="AT329" i="12"/>
  <c r="BN11" i="12"/>
  <c r="BN12" i="12"/>
  <c r="AV89" i="12"/>
  <c r="AT20" i="12"/>
  <c r="AU96" i="12"/>
  <c r="AY82" i="12"/>
  <c r="BB82" i="12"/>
  <c r="AT89" i="12"/>
  <c r="AV20" i="12"/>
  <c r="AY370" i="12"/>
  <c r="AW95" i="12"/>
  <c r="AU86" i="12"/>
  <c r="AV329" i="12"/>
  <c r="AU17" i="12"/>
  <c r="AW329" i="12"/>
  <c r="AV443" i="12"/>
  <c r="AW297" i="12"/>
  <c r="AX297" i="12"/>
  <c r="AT95" i="12"/>
  <c r="AW86" i="12"/>
  <c r="AX86" i="12"/>
  <c r="AW17" i="12"/>
  <c r="AX17" i="12"/>
  <c r="AT443" i="12"/>
  <c r="AV451" i="12"/>
  <c r="AW451" i="12"/>
  <c r="AU451" i="12"/>
  <c r="AU76" i="12"/>
  <c r="AV96" i="12"/>
  <c r="AU29" i="12"/>
  <c r="AU95" i="12"/>
  <c r="AT86" i="12"/>
  <c r="AU404" i="12"/>
  <c r="AV440" i="12"/>
  <c r="AW440" i="12"/>
  <c r="AW76" i="12"/>
  <c r="AX76" i="12"/>
  <c r="AT17" i="12"/>
  <c r="AY271" i="12"/>
  <c r="AZ271" i="12"/>
  <c r="BA271" i="12"/>
  <c r="AW96" i="12"/>
  <c r="AX96" i="12"/>
  <c r="AZ156" i="12"/>
  <c r="BA156" i="12"/>
  <c r="AT268" i="12"/>
  <c r="AU89" i="12"/>
  <c r="AU160" i="12"/>
  <c r="AX156" i="12"/>
  <c r="AT450" i="12"/>
  <c r="AU411" i="12"/>
  <c r="AV406" i="12"/>
  <c r="AW268" i="12"/>
  <c r="AX268" i="12"/>
  <c r="AU402" i="12"/>
  <c r="AT402" i="12"/>
  <c r="AW410" i="12"/>
  <c r="AY410" i="12"/>
  <c r="AV22" i="12"/>
  <c r="AW22" i="12"/>
  <c r="J39" i="12"/>
  <c r="AU281" i="12"/>
  <c r="AU51" i="12"/>
  <c r="AY106" i="12"/>
  <c r="BB106" i="12"/>
  <c r="AT320" i="12"/>
  <c r="AW281" i="12"/>
  <c r="AY281" i="12"/>
  <c r="AW24" i="12"/>
  <c r="AX24" i="12"/>
  <c r="AU296" i="12"/>
  <c r="AV76" i="12"/>
  <c r="AZ152" i="12"/>
  <c r="BA152" i="12"/>
  <c r="AU361" i="12"/>
  <c r="AT368" i="12"/>
  <c r="AU75" i="12"/>
  <c r="AW455" i="12"/>
  <c r="AU455" i="12"/>
  <c r="AV281" i="12"/>
  <c r="AS177" i="12"/>
  <c r="AU177" i="12"/>
  <c r="AU24" i="12"/>
  <c r="AT296" i="12"/>
  <c r="AX28" i="12"/>
  <c r="AX108" i="12"/>
  <c r="AT75" i="12"/>
  <c r="AT111" i="12"/>
  <c r="AW111" i="12"/>
  <c r="AX75" i="12"/>
  <c r="AY75" i="12"/>
  <c r="AU420" i="12"/>
  <c r="AW385" i="12"/>
  <c r="AX385" i="12"/>
  <c r="AT399" i="12"/>
  <c r="AX89" i="12"/>
  <c r="AW160" i="12"/>
  <c r="AX160" i="12"/>
  <c r="AX377" i="12"/>
  <c r="AT384" i="12"/>
  <c r="AY13" i="12"/>
  <c r="AX13" i="12"/>
  <c r="AV237" i="12"/>
  <c r="AT237" i="12"/>
  <c r="AU237" i="12"/>
  <c r="AW237" i="12"/>
  <c r="AT437" i="12"/>
  <c r="AU385" i="12"/>
  <c r="AT420" i="12"/>
  <c r="AW399" i="12"/>
  <c r="AT24" i="12"/>
  <c r="AY109" i="12"/>
  <c r="BB109" i="12"/>
  <c r="AU384" i="12"/>
  <c r="AX340" i="12"/>
  <c r="AW51" i="12"/>
  <c r="AT51" i="12"/>
  <c r="AY241" i="12"/>
  <c r="AX241" i="12"/>
  <c r="AV437" i="12"/>
  <c r="AV90" i="12"/>
  <c r="AW90" i="12"/>
  <c r="AV75" i="12"/>
  <c r="AV446" i="12"/>
  <c r="AV74" i="12"/>
  <c r="J40" i="12"/>
  <c r="AW29" i="12"/>
  <c r="AX29" i="12"/>
  <c r="AU90" i="12"/>
  <c r="AT455" i="12"/>
  <c r="AZ364" i="12"/>
  <c r="BA364" i="12"/>
  <c r="BB364" i="12"/>
  <c r="AW273" i="12"/>
  <c r="AT273" i="12"/>
  <c r="AU273" i="12"/>
  <c r="AX107" i="12"/>
  <c r="AY107" i="12"/>
  <c r="AX78" i="12"/>
  <c r="AY78" i="12"/>
  <c r="AV385" i="12"/>
  <c r="AV384" i="12"/>
  <c r="AY367" i="12"/>
  <c r="AZ367" i="12"/>
  <c r="BA367" i="12"/>
  <c r="AT29" i="12"/>
  <c r="AV16" i="12"/>
  <c r="G400" i="12"/>
  <c r="F401" i="12"/>
  <c r="D399" i="12"/>
  <c r="BB108" i="12"/>
  <c r="AZ108" i="12"/>
  <c r="BA108" i="12"/>
  <c r="BC177" i="12"/>
  <c r="AY48" i="12"/>
  <c r="AZ48" i="12"/>
  <c r="BA48" i="12"/>
  <c r="AV160" i="12"/>
  <c r="AW239" i="12"/>
  <c r="AX239" i="12"/>
  <c r="AT410" i="12"/>
  <c r="AX124" i="12"/>
  <c r="AY124" i="12"/>
  <c r="AU151" i="12"/>
  <c r="AX10" i="12"/>
  <c r="AY10" i="12"/>
  <c r="AZ346" i="12"/>
  <c r="BA346" i="12"/>
  <c r="BB346" i="12"/>
  <c r="AU15" i="12"/>
  <c r="AV400" i="12"/>
  <c r="AU418" i="12"/>
  <c r="AT409" i="12"/>
  <c r="AV409" i="12"/>
  <c r="AW409" i="12"/>
  <c r="AT414" i="12"/>
  <c r="AV297" i="12"/>
  <c r="AW361" i="12"/>
  <c r="AX361" i="12"/>
  <c r="AY32" i="12"/>
  <c r="BB32" i="12"/>
  <c r="AW450" i="12"/>
  <c r="AV450" i="12"/>
  <c r="AU297" i="12"/>
  <c r="AV321" i="12"/>
  <c r="AY16" i="12"/>
  <c r="AX16" i="12"/>
  <c r="AT230" i="12"/>
  <c r="AX60" i="12"/>
  <c r="AY60" i="12"/>
  <c r="AU399" i="12"/>
  <c r="AW15" i="12"/>
  <c r="AX15" i="12"/>
  <c r="BB420" i="12"/>
  <c r="AZ420" i="12"/>
  <c r="BA420" i="12"/>
  <c r="AU445" i="12"/>
  <c r="AV235" i="12"/>
  <c r="AT235" i="12"/>
  <c r="AW230" i="12"/>
  <c r="AY230" i="12"/>
  <c r="AV361" i="12"/>
  <c r="AY190" i="12"/>
  <c r="AZ190" i="12"/>
  <c r="BA190" i="12"/>
  <c r="AW321" i="12"/>
  <c r="AX321" i="12"/>
  <c r="AY378" i="12"/>
  <c r="AZ378" i="12"/>
  <c r="BA378" i="12"/>
  <c r="AV411" i="12"/>
  <c r="AW411" i="12"/>
  <c r="AW74" i="12"/>
  <c r="AT74" i="12"/>
  <c r="AU234" i="12"/>
  <c r="AW234" i="12"/>
  <c r="AT234" i="12"/>
  <c r="AT328" i="12"/>
  <c r="AW328" i="12"/>
  <c r="AW291" i="12"/>
  <c r="AV291" i="12"/>
  <c r="AT445" i="12"/>
  <c r="AV322" i="12"/>
  <c r="AW322" i="12"/>
  <c r="AT322" i="12"/>
  <c r="AU322" i="12"/>
  <c r="AT441" i="12"/>
  <c r="AW441" i="12"/>
  <c r="AU441" i="12"/>
  <c r="AV441" i="12"/>
  <c r="AW93" i="12"/>
  <c r="AU93" i="12"/>
  <c r="AT93" i="12"/>
  <c r="AV277" i="12"/>
  <c r="AW277" i="12"/>
  <c r="AW418" i="12"/>
  <c r="AW276" i="12"/>
  <c r="AV276" i="12"/>
  <c r="AT276" i="12"/>
  <c r="AZ100" i="12"/>
  <c r="BA100" i="12"/>
  <c r="BB100" i="12"/>
  <c r="AW105" i="12"/>
  <c r="AY105" i="12"/>
  <c r="AT236" i="12"/>
  <c r="AW236" i="12"/>
  <c r="AV236" i="12"/>
  <c r="AU414" i="12"/>
  <c r="AV230" i="12"/>
  <c r="AT291" i="12"/>
  <c r="AU328" i="12"/>
  <c r="AT321" i="12"/>
  <c r="AV328" i="12"/>
  <c r="AX47" i="12"/>
  <c r="AY47" i="12"/>
  <c r="AW179" i="12"/>
  <c r="AU179" i="12"/>
  <c r="AT179" i="12"/>
  <c r="AY445" i="12"/>
  <c r="AX445" i="12"/>
  <c r="AV233" i="12"/>
  <c r="AU233" i="12"/>
  <c r="AT233" i="12"/>
  <c r="AW233" i="12"/>
  <c r="AT11" i="12"/>
  <c r="AX388" i="12"/>
  <c r="AY388" i="12"/>
  <c r="AV105" i="12"/>
  <c r="AW400" i="12"/>
  <c r="AX49" i="12"/>
  <c r="AY49" i="12"/>
  <c r="AW360" i="12"/>
  <c r="AT360" i="12"/>
  <c r="AU360" i="12"/>
  <c r="AU275" i="12"/>
  <c r="AU438" i="12"/>
  <c r="AX344" i="12"/>
  <c r="AY344" i="12"/>
  <c r="AU355" i="12"/>
  <c r="AW355" i="12"/>
  <c r="AY30" i="12"/>
  <c r="AX30" i="12"/>
  <c r="AX198" i="12"/>
  <c r="AY198" i="12"/>
  <c r="AU236" i="12"/>
  <c r="AY62" i="12"/>
  <c r="AX62" i="12"/>
  <c r="AV355" i="12"/>
  <c r="AT151" i="12"/>
  <c r="AV445" i="12"/>
  <c r="AY402" i="12"/>
  <c r="BB402" i="12"/>
  <c r="AT398" i="12"/>
  <c r="AV417" i="12"/>
  <c r="AU417" i="12"/>
  <c r="AW417" i="12"/>
  <c r="AV102" i="12"/>
  <c r="AW102" i="12"/>
  <c r="AT102" i="12"/>
  <c r="AU102" i="12"/>
  <c r="AU272" i="12"/>
  <c r="AV272" i="12"/>
  <c r="AW272" i="12"/>
  <c r="AT272" i="12"/>
  <c r="AV270" i="12"/>
  <c r="AW270" i="12"/>
  <c r="AT270" i="12"/>
  <c r="AT419" i="12"/>
  <c r="AW419" i="12"/>
  <c r="AU419" i="12"/>
  <c r="AW406" i="12"/>
  <c r="AT406" i="12"/>
  <c r="AU105" i="12"/>
  <c r="AT15" i="12"/>
  <c r="AU400" i="12"/>
  <c r="AV93" i="12"/>
  <c r="AW231" i="12"/>
  <c r="AV231" i="12"/>
  <c r="AT231" i="12"/>
  <c r="AU327" i="12"/>
  <c r="AU410" i="12"/>
  <c r="AU330" i="12"/>
  <c r="AW330" i="12"/>
  <c r="AT330" i="12"/>
  <c r="AV330" i="12"/>
  <c r="AW446" i="12"/>
  <c r="AY446" i="12"/>
  <c r="AU446" i="12"/>
  <c r="AV395" i="12"/>
  <c r="AT298" i="12"/>
  <c r="AY376" i="12"/>
  <c r="AZ376" i="12"/>
  <c r="BA376" i="12"/>
  <c r="AU326" i="12"/>
  <c r="AW326" i="12"/>
  <c r="AV326" i="12"/>
  <c r="AT326" i="12"/>
  <c r="AX394" i="12"/>
  <c r="AY394" i="12"/>
  <c r="AX36" i="12"/>
  <c r="AY36" i="12"/>
  <c r="AZ416" i="12"/>
  <c r="BA416" i="12"/>
  <c r="BB416" i="12"/>
  <c r="AU354" i="12"/>
  <c r="AW354" i="12"/>
  <c r="AT354" i="12"/>
  <c r="AV354" i="12"/>
  <c r="AU68" i="12"/>
  <c r="AT68" i="12"/>
  <c r="AW68" i="12"/>
  <c r="AV68" i="12"/>
  <c r="AU415" i="12"/>
  <c r="AW415" i="12"/>
  <c r="AV26" i="12"/>
  <c r="AW26" i="12"/>
  <c r="AT26" i="12"/>
  <c r="AX343" i="12"/>
  <c r="AY343" i="12"/>
  <c r="AU270" i="12"/>
  <c r="AV419" i="12"/>
  <c r="AV151" i="12"/>
  <c r="AV404" i="12"/>
  <c r="AW404" i="12"/>
  <c r="AU412" i="12"/>
  <c r="AW412" i="12"/>
  <c r="AT412" i="12"/>
  <c r="AT333" i="12"/>
  <c r="AV333" i="12"/>
  <c r="AU333" i="12"/>
  <c r="AV387" i="12"/>
  <c r="AW387" i="12"/>
  <c r="AT387" i="12"/>
  <c r="AZ340" i="12"/>
  <c r="BA340" i="12"/>
  <c r="BB340" i="12"/>
  <c r="AT444" i="12"/>
  <c r="AW444" i="12"/>
  <c r="AV444" i="12"/>
  <c r="AU444" i="12"/>
  <c r="AX399" i="12"/>
  <c r="AY399" i="12"/>
  <c r="AZ396" i="12"/>
  <c r="BA396" i="12"/>
  <c r="BB396" i="12"/>
  <c r="AY341" i="12"/>
  <c r="AX341" i="12"/>
  <c r="AT359" i="12"/>
  <c r="AW359" i="12"/>
  <c r="AU359" i="12"/>
  <c r="AV390" i="12"/>
  <c r="AT390" i="12"/>
  <c r="AU390" i="12"/>
  <c r="AW390" i="12"/>
  <c r="AX199" i="12"/>
  <c r="AY199" i="12"/>
  <c r="AZ349" i="12"/>
  <c r="BA349" i="12"/>
  <c r="BB349" i="12"/>
  <c r="AT452" i="12"/>
  <c r="AS178" i="12"/>
  <c r="AM178" i="12"/>
  <c r="AV178" i="12"/>
  <c r="BC178" i="12"/>
  <c r="AU18" i="12"/>
  <c r="AT18" i="12"/>
  <c r="AW18" i="12"/>
  <c r="AT14" i="12"/>
  <c r="AW14" i="12"/>
  <c r="AU194" i="12"/>
  <c r="AW194" i="12"/>
  <c r="AT194" i="12"/>
  <c r="AX94" i="12"/>
  <c r="AY94" i="12"/>
  <c r="BB373" i="12"/>
  <c r="AZ373" i="12"/>
  <c r="BA373" i="12"/>
  <c r="AX337" i="12"/>
  <c r="AY337" i="12"/>
  <c r="AZ413" i="12"/>
  <c r="BA413" i="12"/>
  <c r="BB413" i="12"/>
  <c r="AX154" i="12"/>
  <c r="AY154" i="12"/>
  <c r="AX345" i="12"/>
  <c r="AY345" i="12"/>
  <c r="AY64" i="12"/>
  <c r="AX64" i="12"/>
  <c r="BB77" i="12"/>
  <c r="AZ77" i="12"/>
  <c r="BA77" i="12"/>
  <c r="I424" i="12"/>
  <c r="J424" i="12"/>
  <c r="H424" i="12"/>
  <c r="AY351" i="12"/>
  <c r="AX351" i="12"/>
  <c r="AX12" i="12"/>
  <c r="AY12" i="12"/>
  <c r="AT197" i="12"/>
  <c r="BB50" i="12"/>
  <c r="AZ50" i="12"/>
  <c r="BA50" i="12"/>
  <c r="AY414" i="12"/>
  <c r="AX414" i="12"/>
  <c r="AY296" i="12"/>
  <c r="AX296" i="12"/>
  <c r="AT101" i="12"/>
  <c r="AU101" i="12"/>
  <c r="AW101" i="12"/>
  <c r="AU91" i="12"/>
  <c r="AW91" i="12"/>
  <c r="AT91" i="12"/>
  <c r="AX19" i="12"/>
  <c r="AY19" i="12"/>
  <c r="AY83" i="12"/>
  <c r="AX83" i="12"/>
  <c r="AZ32" i="12"/>
  <c r="BA32" i="12"/>
  <c r="AX235" i="12"/>
  <c r="AY235" i="12"/>
  <c r="G387" i="12"/>
  <c r="H387" i="12"/>
  <c r="F388" i="12"/>
  <c r="I387" i="12"/>
  <c r="J387" i="12"/>
  <c r="AX369" i="12"/>
  <c r="AY369" i="12"/>
  <c r="AX335" i="12"/>
  <c r="AY335" i="12"/>
  <c r="AY66" i="12"/>
  <c r="AX66" i="12"/>
  <c r="AV283" i="12"/>
  <c r="AW283" i="12"/>
  <c r="AU283" i="12"/>
  <c r="AT283" i="12"/>
  <c r="AX80" i="12"/>
  <c r="AY80" i="12"/>
  <c r="AY372" i="12"/>
  <c r="AX372" i="12"/>
  <c r="AV368" i="12"/>
  <c r="AW368" i="12"/>
  <c r="AX374" i="12"/>
  <c r="AY374" i="12"/>
  <c r="AX151" i="12"/>
  <c r="AY151" i="12"/>
  <c r="J41" i="12"/>
  <c r="I42" i="12"/>
  <c r="AW356" i="12"/>
  <c r="AT356" i="12"/>
  <c r="AU356" i="12"/>
  <c r="AW320" i="12"/>
  <c r="AV320" i="12"/>
  <c r="AX350" i="12"/>
  <c r="AY350" i="12"/>
  <c r="AU197" i="12"/>
  <c r="AX298" i="12"/>
  <c r="AY298" i="12"/>
  <c r="AX418" i="12"/>
  <c r="AY418" i="12"/>
  <c r="BB28" i="12"/>
  <c r="AZ28" i="12"/>
  <c r="BA28" i="12"/>
  <c r="AZ338" i="12"/>
  <c r="BA338" i="12"/>
  <c r="BB338" i="12"/>
  <c r="BB25" i="12"/>
  <c r="AZ25" i="12"/>
  <c r="BA25" i="12"/>
  <c r="AX95" i="12"/>
  <c r="AY95" i="12"/>
  <c r="AU386" i="12"/>
  <c r="AT386" i="12"/>
  <c r="AW386" i="12"/>
  <c r="AW452" i="12"/>
  <c r="AV452" i="12"/>
  <c r="AZ155" i="12"/>
  <c r="BA155" i="12"/>
  <c r="BB155" i="12"/>
  <c r="AU196" i="12"/>
  <c r="AV196" i="12"/>
  <c r="AW196" i="12"/>
  <c r="AT196" i="12"/>
  <c r="AX323" i="12"/>
  <c r="AY323" i="12"/>
  <c r="AY197" i="12"/>
  <c r="AX197" i="12"/>
  <c r="AW269" i="12"/>
  <c r="AV269" i="12"/>
  <c r="AW38" i="12"/>
  <c r="AT38" i="12"/>
  <c r="AV401" i="12"/>
  <c r="AT401" i="12"/>
  <c r="AW401" i="12"/>
  <c r="BB271" i="12"/>
  <c r="AV197" i="12"/>
  <c r="AX104" i="12"/>
  <c r="AY104" i="12"/>
  <c r="AZ290" i="12"/>
  <c r="BA290" i="12"/>
  <c r="BB290" i="12"/>
  <c r="AX84" i="12"/>
  <c r="AY84" i="12"/>
  <c r="AT274" i="12"/>
  <c r="AU274" i="12"/>
  <c r="AW274" i="12"/>
  <c r="AV274" i="12"/>
  <c r="AX11" i="12"/>
  <c r="AY11" i="12"/>
  <c r="AT294" i="12"/>
  <c r="AU294" i="12"/>
  <c r="AV294" i="12"/>
  <c r="AW294" i="12"/>
  <c r="AY333" i="12"/>
  <c r="AX333" i="12"/>
  <c r="BB383" i="12"/>
  <c r="AZ383" i="12"/>
  <c r="BA383" i="12"/>
  <c r="AV81" i="12"/>
  <c r="AW81" i="12"/>
  <c r="AY86" i="12"/>
  <c r="BB370" i="12"/>
  <c r="AZ370" i="12"/>
  <c r="BA370" i="12"/>
  <c r="AT334" i="12"/>
  <c r="AW334" i="12"/>
  <c r="AV334" i="12"/>
  <c r="AU334" i="12"/>
  <c r="AW191" i="12"/>
  <c r="AV191" i="12"/>
  <c r="AX398" i="12"/>
  <c r="AY398" i="12"/>
  <c r="AX163" i="12"/>
  <c r="AY163" i="12"/>
  <c r="AY336" i="12"/>
  <c r="AX336" i="12"/>
  <c r="D425" i="12"/>
  <c r="I425" i="12"/>
  <c r="J425" i="12"/>
  <c r="F427" i="12"/>
  <c r="G426" i="12"/>
  <c r="AX379" i="12"/>
  <c r="AY379" i="12"/>
  <c r="AT408" i="12"/>
  <c r="AU408" i="12"/>
  <c r="AW408" i="12"/>
  <c r="AX52" i="12"/>
  <c r="AY52" i="12"/>
  <c r="AU69" i="12"/>
  <c r="AV69" i="12"/>
  <c r="AW69" i="12"/>
  <c r="AT69" i="12"/>
  <c r="AV414" i="12"/>
  <c r="AV194" i="12"/>
  <c r="AT438" i="12"/>
  <c r="AX327" i="12"/>
  <c r="AY327" i="12"/>
  <c r="AW381" i="12"/>
  <c r="AT381" i="12"/>
  <c r="AU381" i="12"/>
  <c r="AU380" i="12"/>
  <c r="AT380" i="12"/>
  <c r="AW380" i="12"/>
  <c r="AX348" i="12"/>
  <c r="AY348" i="12"/>
  <c r="AT238" i="12"/>
  <c r="AU238" i="12"/>
  <c r="AW238" i="12"/>
  <c r="AY347" i="12"/>
  <c r="AX347" i="12"/>
  <c r="AW92" i="12"/>
  <c r="AT92" i="12"/>
  <c r="AU92" i="12"/>
  <c r="AZ392" i="12"/>
  <c r="BA392" i="12"/>
  <c r="BB392" i="12"/>
  <c r="AX375" i="12"/>
  <c r="AY375" i="12"/>
  <c r="AW357" i="12"/>
  <c r="AU357" i="12"/>
  <c r="AZ371" i="12"/>
  <c r="BA371" i="12"/>
  <c r="BB371" i="12"/>
  <c r="AX384" i="12"/>
  <c r="AY384" i="12"/>
  <c r="AT229" i="12"/>
  <c r="AU229" i="12"/>
  <c r="AW229" i="12"/>
  <c r="AW63" i="12"/>
  <c r="AT63" i="12"/>
  <c r="AU63" i="12"/>
  <c r="AV195" i="12"/>
  <c r="AW195" i="12"/>
  <c r="AT195" i="12"/>
  <c r="AU195" i="12"/>
  <c r="AY27" i="12"/>
  <c r="AX27" i="12"/>
  <c r="AU279" i="12"/>
  <c r="AW279" i="12"/>
  <c r="AT279" i="12"/>
  <c r="AV439" i="12"/>
  <c r="AU439" i="12"/>
  <c r="AW439" i="12"/>
  <c r="AT439" i="12"/>
  <c r="AZ403" i="12"/>
  <c r="BA403" i="12"/>
  <c r="BB403" i="12"/>
  <c r="AX8" i="12"/>
  <c r="AY8" i="12"/>
  <c r="AT362" i="12"/>
  <c r="AW362" i="12"/>
  <c r="AU362" i="12"/>
  <c r="AW87" i="12"/>
  <c r="AV87" i="12"/>
  <c r="AU87" i="12"/>
  <c r="AT87" i="12"/>
  <c r="AV332" i="12"/>
  <c r="AT332" i="12"/>
  <c r="AU332" i="12"/>
  <c r="AW332" i="12"/>
  <c r="AZ389" i="12"/>
  <c r="BA389" i="12"/>
  <c r="BB389" i="12"/>
  <c r="AW98" i="12"/>
  <c r="AU98" i="12"/>
  <c r="AT98" i="12"/>
  <c r="AV98" i="12"/>
  <c r="AX79" i="12"/>
  <c r="AY79" i="12"/>
  <c r="AX353" i="12"/>
  <c r="AY353" i="12"/>
  <c r="AT357" i="12"/>
  <c r="AX105" i="12"/>
  <c r="AX61" i="12"/>
  <c r="AY61" i="12"/>
  <c r="AZ161" i="12"/>
  <c r="BA161" i="12"/>
  <c r="BB161" i="12"/>
  <c r="AT397" i="12"/>
  <c r="AW397" i="12"/>
  <c r="AU397" i="12"/>
  <c r="AZ377" i="12"/>
  <c r="BA377" i="12"/>
  <c r="BB377" i="12"/>
  <c r="AX339" i="12"/>
  <c r="AY339" i="12"/>
  <c r="AX405" i="12"/>
  <c r="AY405" i="12"/>
  <c r="AV393" i="12"/>
  <c r="AT393" i="12"/>
  <c r="AW393" i="12"/>
  <c r="AY34" i="12"/>
  <c r="AX34" i="12"/>
  <c r="AW331" i="12"/>
  <c r="AT331" i="12"/>
  <c r="AU331" i="12"/>
  <c r="AZ71" i="12"/>
  <c r="BA71" i="12"/>
  <c r="BB71" i="12"/>
  <c r="AT88" i="12"/>
  <c r="AW88" i="12"/>
  <c r="AU88" i="12"/>
  <c r="AX400" i="12"/>
  <c r="AY400" i="12"/>
  <c r="AW193" i="12"/>
  <c r="AV193" i="12"/>
  <c r="AT193" i="12"/>
  <c r="AU193" i="12"/>
  <c r="AW23" i="12"/>
  <c r="AU23" i="12"/>
  <c r="AT23" i="12"/>
  <c r="AZ89" i="12"/>
  <c r="BA89" i="12"/>
  <c r="BB89" i="12"/>
  <c r="AW67" i="12"/>
  <c r="AU67" i="12"/>
  <c r="AT67" i="12"/>
  <c r="AU201" i="12"/>
  <c r="AT201" i="12"/>
  <c r="AW201" i="12"/>
  <c r="BM13" i="12"/>
  <c r="AZ72" i="12"/>
  <c r="BA72" i="12"/>
  <c r="BB72" i="12"/>
  <c r="AU191" i="12"/>
  <c r="AV331" i="12"/>
  <c r="AY157" i="12"/>
  <c r="AX157" i="12"/>
  <c r="BN13" i="12"/>
  <c r="BB200" i="12"/>
  <c r="AZ200" i="12"/>
  <c r="BA200" i="12"/>
  <c r="AY110" i="12"/>
  <c r="AX110" i="12"/>
  <c r="AY153" i="12"/>
  <c r="AX153" i="12"/>
  <c r="AZ31" i="12"/>
  <c r="BA31" i="12"/>
  <c r="BB31" i="12"/>
  <c r="AX382" i="12"/>
  <c r="AY382" i="12"/>
  <c r="AW395" i="12"/>
  <c r="AT395" i="12"/>
  <c r="AY275" i="12"/>
  <c r="AX275" i="12"/>
  <c r="AV453" i="12"/>
  <c r="AU453" i="12"/>
  <c r="AW453" i="12"/>
  <c r="AW295" i="12"/>
  <c r="AT295" i="12"/>
  <c r="AU295" i="12"/>
  <c r="AY159" i="12"/>
  <c r="AX159" i="12"/>
  <c r="AW421" i="12"/>
  <c r="AU421" i="12"/>
  <c r="AT421" i="12"/>
  <c r="AT232" i="12"/>
  <c r="AU232" i="12"/>
  <c r="AV232" i="12"/>
  <c r="AW232" i="12"/>
  <c r="AX391" i="12"/>
  <c r="AY391" i="12"/>
  <c r="AZ9" i="12"/>
  <c r="BA9" i="12"/>
  <c r="BB9" i="12"/>
  <c r="AX437" i="12"/>
  <c r="AY437" i="12"/>
  <c r="AU21" i="12"/>
  <c r="AW21" i="12"/>
  <c r="AT21" i="12"/>
  <c r="AV229" i="12"/>
  <c r="AW162" i="12"/>
  <c r="AU162" i="12"/>
  <c r="AV162" i="12"/>
  <c r="AY282" i="12"/>
  <c r="AX282" i="12"/>
  <c r="AZ240" i="12"/>
  <c r="BA240" i="12"/>
  <c r="BB240" i="12"/>
  <c r="AY438" i="12"/>
  <c r="AX438" i="12"/>
  <c r="AZ342" i="12"/>
  <c r="BA342" i="12"/>
  <c r="BB342" i="12"/>
  <c r="BB324" i="12"/>
  <c r="AY192" i="12"/>
  <c r="AV177" i="12"/>
  <c r="AZ20" i="12"/>
  <c r="BA20" i="12"/>
  <c r="AY361" i="12"/>
  <c r="AZ106" i="12"/>
  <c r="BA106" i="12"/>
  <c r="AW177" i="12"/>
  <c r="AY29" i="12"/>
  <c r="AZ407" i="12"/>
  <c r="BA407" i="12"/>
  <c r="BB407" i="12"/>
  <c r="AY442" i="12"/>
  <c r="AX442" i="12"/>
  <c r="AY268" i="12"/>
  <c r="BB268" i="12"/>
  <c r="BB65" i="12"/>
  <c r="AZ65" i="12"/>
  <c r="BA65" i="12"/>
  <c r="AY451" i="12"/>
  <c r="AX451" i="12"/>
  <c r="AY76" i="12"/>
  <c r="AY17" i="12"/>
  <c r="AZ17" i="12"/>
  <c r="BA17" i="12"/>
  <c r="AX440" i="12"/>
  <c r="AY440" i="12"/>
  <c r="AY96" i="12"/>
  <c r="AX329" i="12"/>
  <c r="AY329" i="12"/>
  <c r="AX446" i="12"/>
  <c r="AY160" i="12"/>
  <c r="BB160" i="12"/>
  <c r="AY297" i="12"/>
  <c r="AZ297" i="12"/>
  <c r="BA297" i="12"/>
  <c r="BB376" i="12"/>
  <c r="AZ82" i="12"/>
  <c r="BA82" i="12"/>
  <c r="AT177" i="12"/>
  <c r="AY22" i="12"/>
  <c r="AX22" i="12"/>
  <c r="AX410" i="12"/>
  <c r="AX443" i="12"/>
  <c r="AY443" i="12"/>
  <c r="AX281" i="12"/>
  <c r="BB241" i="12"/>
  <c r="AZ241" i="12"/>
  <c r="BA241" i="12"/>
  <c r="AX90" i="12"/>
  <c r="AY90" i="12"/>
  <c r="BB367" i="12"/>
  <c r="AX51" i="12"/>
  <c r="AY51" i="12"/>
  <c r="I399" i="12"/>
  <c r="J399" i="12"/>
  <c r="H399" i="12"/>
  <c r="BB75" i="12"/>
  <c r="AZ75" i="12"/>
  <c r="BA75" i="12"/>
  <c r="AY455" i="12"/>
  <c r="AX455" i="12"/>
  <c r="AZ78" i="12"/>
  <c r="BA78" i="12"/>
  <c r="BB78" i="12"/>
  <c r="AZ107" i="12"/>
  <c r="BA107" i="12"/>
  <c r="BB107" i="12"/>
  <c r="AY385" i="12"/>
  <c r="AZ109" i="12"/>
  <c r="BA109" i="12"/>
  <c r="AY239" i="12"/>
  <c r="BB239" i="12"/>
  <c r="D400" i="12"/>
  <c r="I400" i="12"/>
  <c r="J400" i="12"/>
  <c r="F402" i="12"/>
  <c r="G401" i="12"/>
  <c r="BB48" i="12"/>
  <c r="AY24" i="12"/>
  <c r="AZ24" i="12"/>
  <c r="BA24" i="12"/>
  <c r="AX273" i="12"/>
  <c r="AY273" i="12"/>
  <c r="AZ268" i="12"/>
  <c r="BA268" i="12"/>
  <c r="BB124" i="12"/>
  <c r="AZ124" i="12"/>
  <c r="BA124" i="12"/>
  <c r="AX237" i="12"/>
  <c r="AY237" i="12"/>
  <c r="BB13" i="12"/>
  <c r="AZ13" i="12"/>
  <c r="BA13" i="12"/>
  <c r="AX111" i="12"/>
  <c r="AY111" i="12"/>
  <c r="AX68" i="12"/>
  <c r="AY68" i="12"/>
  <c r="BB60" i="12"/>
  <c r="AZ60" i="12"/>
  <c r="BA60" i="12"/>
  <c r="BB62" i="12"/>
  <c r="AZ62" i="12"/>
  <c r="BA62" i="12"/>
  <c r="AZ16" i="12"/>
  <c r="BA16" i="12"/>
  <c r="BB16" i="12"/>
  <c r="AX354" i="12"/>
  <c r="AY354" i="12"/>
  <c r="BB198" i="12"/>
  <c r="AZ198" i="12"/>
  <c r="BA198" i="12"/>
  <c r="AX360" i="12"/>
  <c r="AY360" i="12"/>
  <c r="AY270" i="12"/>
  <c r="AX270" i="12"/>
  <c r="AX409" i="12"/>
  <c r="AY409" i="12"/>
  <c r="AX272" i="12"/>
  <c r="AY272" i="12"/>
  <c r="BB17" i="12"/>
  <c r="AY15" i="12"/>
  <c r="AZ15" i="12"/>
  <c r="BA15" i="12"/>
  <c r="AX387" i="12"/>
  <c r="AY387" i="12"/>
  <c r="AY179" i="12"/>
  <c r="AX179" i="12"/>
  <c r="AY326" i="12"/>
  <c r="AX326" i="12"/>
  <c r="AY404" i="12"/>
  <c r="AX404" i="12"/>
  <c r="AZ343" i="12"/>
  <c r="BA343" i="12"/>
  <c r="BB343" i="12"/>
  <c r="BB49" i="12"/>
  <c r="AZ49" i="12"/>
  <c r="BA49" i="12"/>
  <c r="AY441" i="12"/>
  <c r="AX441" i="12"/>
  <c r="AY234" i="12"/>
  <c r="AX234" i="12"/>
  <c r="AX328" i="12"/>
  <c r="AY328" i="12"/>
  <c r="AY236" i="12"/>
  <c r="AX236" i="12"/>
  <c r="AZ402" i="12"/>
  <c r="BA402" i="12"/>
  <c r="BB378" i="12"/>
  <c r="AX102" i="12"/>
  <c r="AY102" i="12"/>
  <c r="AZ30" i="12"/>
  <c r="BA30" i="12"/>
  <c r="BB30" i="12"/>
  <c r="AX450" i="12"/>
  <c r="AY450" i="12"/>
  <c r="AY233" i="12"/>
  <c r="AX233" i="12"/>
  <c r="AX291" i="12"/>
  <c r="AY291" i="12"/>
  <c r="AY93" i="12"/>
  <c r="AX93" i="12"/>
  <c r="BB445" i="12"/>
  <c r="AZ445" i="12"/>
  <c r="BA445" i="12"/>
  <c r="BB190" i="12"/>
  <c r="BB36" i="12"/>
  <c r="AZ36" i="12"/>
  <c r="BA36" i="12"/>
  <c r="AY330" i="12"/>
  <c r="AX330" i="12"/>
  <c r="AY355" i="12"/>
  <c r="AX355" i="12"/>
  <c r="AZ47" i="12"/>
  <c r="BA47" i="12"/>
  <c r="BB47" i="12"/>
  <c r="H425" i="12"/>
  <c r="AX230" i="12"/>
  <c r="AX26" i="12"/>
  <c r="AY26" i="12"/>
  <c r="AX417" i="12"/>
  <c r="AY417" i="12"/>
  <c r="AY276" i="12"/>
  <c r="AX276" i="12"/>
  <c r="AY74" i="12"/>
  <c r="AX74" i="12"/>
  <c r="BB10" i="12"/>
  <c r="AZ10" i="12"/>
  <c r="BA10" i="12"/>
  <c r="AX231" i="12"/>
  <c r="AY231" i="12"/>
  <c r="AX406" i="12"/>
  <c r="AY406" i="12"/>
  <c r="AY321" i="12"/>
  <c r="AZ321" i="12"/>
  <c r="BA321" i="12"/>
  <c r="AZ394" i="12"/>
  <c r="BA394" i="12"/>
  <c r="BB394" i="12"/>
  <c r="AX419" i="12"/>
  <c r="AY419" i="12"/>
  <c r="AZ344" i="12"/>
  <c r="BA344" i="12"/>
  <c r="BB344" i="12"/>
  <c r="AZ388" i="12"/>
  <c r="BA388" i="12"/>
  <c r="BB388" i="12"/>
  <c r="AX322" i="12"/>
  <c r="AY322" i="12"/>
  <c r="AY411" i="12"/>
  <c r="AX411" i="12"/>
  <c r="AY412" i="12"/>
  <c r="AX412" i="12"/>
  <c r="AX415" i="12"/>
  <c r="AY415" i="12"/>
  <c r="AY277" i="12"/>
  <c r="AX277" i="12"/>
  <c r="AX21" i="12"/>
  <c r="AY21" i="12"/>
  <c r="AZ52" i="12"/>
  <c r="BA52" i="12"/>
  <c r="BB52" i="12"/>
  <c r="BB323" i="12"/>
  <c r="AZ323" i="12"/>
  <c r="BA323" i="12"/>
  <c r="F389" i="12"/>
  <c r="I388" i="12"/>
  <c r="J388" i="12"/>
  <c r="G388" i="12"/>
  <c r="H388" i="12"/>
  <c r="BB159" i="12"/>
  <c r="AZ159" i="12"/>
  <c r="BA159" i="12"/>
  <c r="AX408" i="12"/>
  <c r="AY408" i="12"/>
  <c r="AZ235" i="12"/>
  <c r="BA235" i="12"/>
  <c r="BB235" i="12"/>
  <c r="AX196" i="12"/>
  <c r="AY196" i="12"/>
  <c r="AX194" i="12"/>
  <c r="AY194" i="12"/>
  <c r="AZ86" i="12"/>
  <c r="BA86" i="12"/>
  <c r="BB86" i="12"/>
  <c r="AZ345" i="12"/>
  <c r="BA345" i="12"/>
  <c r="BB345" i="12"/>
  <c r="AZ105" i="12"/>
  <c r="BA105" i="12"/>
  <c r="BB105" i="12"/>
  <c r="BB347" i="12"/>
  <c r="AZ347" i="12"/>
  <c r="BA347" i="12"/>
  <c r="BB192" i="12"/>
  <c r="AZ192" i="12"/>
  <c r="BA192" i="12"/>
  <c r="AX238" i="12"/>
  <c r="AY238" i="12"/>
  <c r="BB350" i="12"/>
  <c r="AZ350" i="12"/>
  <c r="BA350" i="12"/>
  <c r="AZ414" i="12"/>
  <c r="BA414" i="12"/>
  <c r="BB414" i="12"/>
  <c r="AY368" i="12"/>
  <c r="AX368" i="12"/>
  <c r="AY18" i="12"/>
  <c r="AX18" i="12"/>
  <c r="AX386" i="12"/>
  <c r="AY386" i="12"/>
  <c r="AX67" i="12"/>
  <c r="AY67" i="12"/>
  <c r="AY439" i="12"/>
  <c r="AX439" i="12"/>
  <c r="AX229" i="12"/>
  <c r="AY229" i="12"/>
  <c r="AX101" i="12"/>
  <c r="AY101" i="12"/>
  <c r="BB153" i="12"/>
  <c r="AZ153" i="12"/>
  <c r="BA153" i="12"/>
  <c r="AZ29" i="12"/>
  <c r="BA29" i="12"/>
  <c r="BB29" i="12"/>
  <c r="AX87" i="12"/>
  <c r="AY87" i="12"/>
  <c r="AZ230" i="12"/>
  <c r="BA230" i="12"/>
  <c r="BB230" i="12"/>
  <c r="AY283" i="12"/>
  <c r="AX283" i="12"/>
  <c r="AY23" i="12"/>
  <c r="AX23" i="12"/>
  <c r="AX295" i="12"/>
  <c r="AY295" i="12"/>
  <c r="AY201" i="12"/>
  <c r="AX201" i="12"/>
  <c r="AZ282" i="12"/>
  <c r="BA282" i="12"/>
  <c r="BB282" i="12"/>
  <c r="AX232" i="12"/>
  <c r="AY232" i="12"/>
  <c r="AZ110" i="12"/>
  <c r="BA110" i="12"/>
  <c r="BB110" i="12"/>
  <c r="AY193" i="12"/>
  <c r="AX193" i="12"/>
  <c r="AX362" i="12"/>
  <c r="AY362" i="12"/>
  <c r="AZ27" i="12"/>
  <c r="BA27" i="12"/>
  <c r="BB27" i="12"/>
  <c r="AX357" i="12"/>
  <c r="AY357" i="12"/>
  <c r="AZ398" i="12"/>
  <c r="BA398" i="12"/>
  <c r="BB398" i="12"/>
  <c r="BB84" i="12"/>
  <c r="AZ84" i="12"/>
  <c r="BA84" i="12"/>
  <c r="AZ83" i="12"/>
  <c r="BA83" i="12"/>
  <c r="BB83" i="12"/>
  <c r="AZ154" i="12"/>
  <c r="BA154" i="12"/>
  <c r="BB154" i="12"/>
  <c r="AZ399" i="12"/>
  <c r="BA399" i="12"/>
  <c r="BB399" i="12"/>
  <c r="AY294" i="12"/>
  <c r="AX294" i="12"/>
  <c r="AX397" i="12"/>
  <c r="AY397" i="12"/>
  <c r="AZ405" i="12"/>
  <c r="BA405" i="12"/>
  <c r="BB405" i="12"/>
  <c r="AZ94" i="12"/>
  <c r="BA94" i="12"/>
  <c r="BB94" i="12"/>
  <c r="AY92" i="12"/>
  <c r="AX92" i="12"/>
  <c r="AZ199" i="12"/>
  <c r="BA199" i="12"/>
  <c r="BB199" i="12"/>
  <c r="AX381" i="12"/>
  <c r="AY381" i="12"/>
  <c r="AZ64" i="12"/>
  <c r="BA64" i="12"/>
  <c r="BB64" i="12"/>
  <c r="AY279" i="12"/>
  <c r="AX279" i="12"/>
  <c r="AY38" i="12"/>
  <c r="AX38" i="12"/>
  <c r="AX453" i="12"/>
  <c r="AY453" i="12"/>
  <c r="BB66" i="12"/>
  <c r="AZ66" i="12"/>
  <c r="BA66" i="12"/>
  <c r="BB8" i="12"/>
  <c r="AZ8" i="12"/>
  <c r="BA8" i="12"/>
  <c r="BB372" i="12"/>
  <c r="AZ372" i="12"/>
  <c r="BA372" i="12"/>
  <c r="BB12" i="12"/>
  <c r="AZ12" i="12"/>
  <c r="BA12" i="12"/>
  <c r="AY334" i="12"/>
  <c r="AX334" i="12"/>
  <c r="AY91" i="12"/>
  <c r="AX91" i="12"/>
  <c r="AZ151" i="12"/>
  <c r="BA151" i="12"/>
  <c r="BB151" i="12"/>
  <c r="AZ341" i="12"/>
  <c r="BA341" i="12"/>
  <c r="BB341" i="12"/>
  <c r="BB438" i="12"/>
  <c r="AZ438" i="12"/>
  <c r="BA438" i="12"/>
  <c r="BB11" i="12"/>
  <c r="AZ11" i="12"/>
  <c r="BA11" i="12"/>
  <c r="AZ61" i="12"/>
  <c r="BA61" i="12"/>
  <c r="BB61" i="12"/>
  <c r="AZ410" i="12"/>
  <c r="BA410" i="12"/>
  <c r="BB410" i="12"/>
  <c r="AZ374" i="12"/>
  <c r="BA374" i="12"/>
  <c r="BB374" i="12"/>
  <c r="AX390" i="12"/>
  <c r="AY390" i="12"/>
  <c r="AX331" i="12"/>
  <c r="AY331" i="12"/>
  <c r="AX81" i="12"/>
  <c r="AY81" i="12"/>
  <c r="AX320" i="12"/>
  <c r="AY320" i="12"/>
  <c r="AZ275" i="12"/>
  <c r="BA275" i="12"/>
  <c r="BB275" i="12"/>
  <c r="BB353" i="12"/>
  <c r="AZ353" i="12"/>
  <c r="BA353" i="12"/>
  <c r="AZ96" i="12"/>
  <c r="BA96" i="12"/>
  <c r="BB96" i="12"/>
  <c r="AY162" i="12"/>
  <c r="AX162" i="12"/>
  <c r="AZ400" i="12"/>
  <c r="BA400" i="12"/>
  <c r="BB400" i="12"/>
  <c r="AY195" i="12"/>
  <c r="AX195" i="12"/>
  <c r="BB375" i="12"/>
  <c r="AZ375" i="12"/>
  <c r="BA375" i="12"/>
  <c r="AX69" i="12"/>
  <c r="AY69" i="12"/>
  <c r="AY191" i="12"/>
  <c r="AX191" i="12"/>
  <c r="BB197" i="12"/>
  <c r="AZ197" i="12"/>
  <c r="BA197" i="12"/>
  <c r="AX452" i="12"/>
  <c r="AY452" i="12"/>
  <c r="BB369" i="12"/>
  <c r="AZ369" i="12"/>
  <c r="BA369" i="12"/>
  <c r="AZ19" i="12"/>
  <c r="BA19" i="12"/>
  <c r="BB19" i="12"/>
  <c r="AX88" i="12"/>
  <c r="AY88" i="12"/>
  <c r="AX63" i="12"/>
  <c r="AY63" i="12"/>
  <c r="AZ157" i="12"/>
  <c r="BA157" i="12"/>
  <c r="BB157" i="12"/>
  <c r="AZ95" i="12"/>
  <c r="BA95" i="12"/>
  <c r="BB95" i="12"/>
  <c r="BB385" i="12"/>
  <c r="AZ385" i="12"/>
  <c r="BA385" i="12"/>
  <c r="AX98" i="12"/>
  <c r="AY98" i="12"/>
  <c r="AZ327" i="12"/>
  <c r="BA327" i="12"/>
  <c r="BB327" i="12"/>
  <c r="AX177" i="12"/>
  <c r="AY177" i="12"/>
  <c r="BB298" i="12"/>
  <c r="AZ298" i="12"/>
  <c r="BA298" i="12"/>
  <c r="AZ239" i="12"/>
  <c r="BA239" i="12"/>
  <c r="AZ379" i="12"/>
  <c r="BA379" i="12"/>
  <c r="BB379" i="12"/>
  <c r="BB361" i="12"/>
  <c r="AZ361" i="12"/>
  <c r="BA361" i="12"/>
  <c r="AZ348" i="12"/>
  <c r="BA348" i="12"/>
  <c r="BB348" i="12"/>
  <c r="AZ160" i="12"/>
  <c r="BA160" i="12"/>
  <c r="BB34" i="12"/>
  <c r="AZ34" i="12"/>
  <c r="BA34" i="12"/>
  <c r="BB79" i="12"/>
  <c r="AZ79" i="12"/>
  <c r="BA79" i="12"/>
  <c r="AY332" i="12"/>
  <c r="AX332" i="12"/>
  <c r="AZ336" i="12"/>
  <c r="BA336" i="12"/>
  <c r="BB336" i="12"/>
  <c r="AZ104" i="12"/>
  <c r="BA104" i="12"/>
  <c r="BB104" i="12"/>
  <c r="AX356" i="12"/>
  <c r="AY356" i="12"/>
  <c r="AZ337" i="12"/>
  <c r="BA337" i="12"/>
  <c r="BB337" i="12"/>
  <c r="AX359" i="12"/>
  <c r="AY359" i="12"/>
  <c r="AX444" i="12"/>
  <c r="AY444" i="12"/>
  <c r="AX421" i="12"/>
  <c r="AY421" i="12"/>
  <c r="BB418" i="12"/>
  <c r="AZ418" i="12"/>
  <c r="BA418" i="12"/>
  <c r="AX401" i="12"/>
  <c r="AY401" i="12"/>
  <c r="AZ437" i="12"/>
  <c r="BA437" i="12"/>
  <c r="BB437" i="12"/>
  <c r="AZ384" i="12"/>
  <c r="BA384" i="12"/>
  <c r="BB384" i="12"/>
  <c r="BB163" i="12"/>
  <c r="AZ163" i="12"/>
  <c r="BA163" i="12"/>
  <c r="AZ296" i="12"/>
  <c r="BA296" i="12"/>
  <c r="BB296" i="12"/>
  <c r="AZ446" i="12"/>
  <c r="BA446" i="12"/>
  <c r="BB446" i="12"/>
  <c r="AX274" i="12"/>
  <c r="AY274" i="12"/>
  <c r="AX14" i="12"/>
  <c r="AY14" i="12"/>
  <c r="AZ391" i="12"/>
  <c r="BA391" i="12"/>
  <c r="BB391" i="12"/>
  <c r="BB339" i="12"/>
  <c r="AZ339" i="12"/>
  <c r="BA339" i="12"/>
  <c r="G427" i="12"/>
  <c r="F428" i="12"/>
  <c r="D426" i="12"/>
  <c r="I426" i="12"/>
  <c r="J426" i="12"/>
  <c r="AX269" i="12"/>
  <c r="AY269" i="12"/>
  <c r="AZ335" i="12"/>
  <c r="BA335" i="12"/>
  <c r="BB335" i="12"/>
  <c r="AY395" i="12"/>
  <c r="AX395" i="12"/>
  <c r="AZ281" i="12"/>
  <c r="BA281" i="12"/>
  <c r="BB281" i="12"/>
  <c r="AZ382" i="12"/>
  <c r="BA382" i="12"/>
  <c r="BB382" i="12"/>
  <c r="AY393" i="12"/>
  <c r="AX393" i="12"/>
  <c r="AY380" i="12"/>
  <c r="AX380" i="12"/>
  <c r="BB333" i="12"/>
  <c r="AZ333" i="12"/>
  <c r="BA333" i="12"/>
  <c r="BB76" i="12"/>
  <c r="AZ76" i="12"/>
  <c r="BA76" i="12"/>
  <c r="J42" i="12"/>
  <c r="I43" i="12"/>
  <c r="AZ80" i="12"/>
  <c r="BA80" i="12"/>
  <c r="BB80" i="12"/>
  <c r="BB351" i="12"/>
  <c r="AZ351" i="12"/>
  <c r="BA351" i="12"/>
  <c r="AW178" i="12"/>
  <c r="AT178" i="12"/>
  <c r="AU178" i="12"/>
  <c r="H400" i="12"/>
  <c r="BB442" i="12"/>
  <c r="AZ442" i="12"/>
  <c r="BA442" i="12"/>
  <c r="BB22" i="12"/>
  <c r="AZ22" i="12"/>
  <c r="BA22" i="12"/>
  <c r="BB440" i="12"/>
  <c r="AZ440" i="12"/>
  <c r="BA440" i="12"/>
  <c r="BB297" i="12"/>
  <c r="AZ329" i="12"/>
  <c r="BA329" i="12"/>
  <c r="BB329" i="12"/>
  <c r="AZ443" i="12"/>
  <c r="BA443" i="12"/>
  <c r="BB443" i="12"/>
  <c r="BB24" i="12"/>
  <c r="BB451" i="12"/>
  <c r="AZ451" i="12"/>
  <c r="BA451" i="12"/>
  <c r="G402" i="12"/>
  <c r="F403" i="12"/>
  <c r="D401" i="12"/>
  <c r="I401" i="12"/>
  <c r="J401" i="12"/>
  <c r="AZ51" i="12"/>
  <c r="BA51" i="12"/>
  <c r="BB51" i="12"/>
  <c r="AZ111" i="12"/>
  <c r="BA111" i="12"/>
  <c r="BB111" i="12"/>
  <c r="AZ273" i="12"/>
  <c r="BA273" i="12"/>
  <c r="BB273" i="12"/>
  <c r="BB15" i="12"/>
  <c r="AZ90" i="12"/>
  <c r="BA90" i="12"/>
  <c r="BB90" i="12"/>
  <c r="AZ455" i="12"/>
  <c r="BA455" i="12"/>
  <c r="BB455" i="12"/>
  <c r="BB321" i="12"/>
  <c r="BB237" i="12"/>
  <c r="AZ237" i="12"/>
  <c r="BA237" i="12"/>
  <c r="AZ411" i="12"/>
  <c r="BA411" i="12"/>
  <c r="BB411" i="12"/>
  <c r="BB322" i="12"/>
  <c r="AZ322" i="12"/>
  <c r="BA322" i="12"/>
  <c r="AZ330" i="12"/>
  <c r="BA330" i="12"/>
  <c r="BB330" i="12"/>
  <c r="AZ270" i="12"/>
  <c r="BA270" i="12"/>
  <c r="BB270" i="12"/>
  <c r="AZ404" i="12"/>
  <c r="BA404" i="12"/>
  <c r="BB404" i="12"/>
  <c r="BB276" i="12"/>
  <c r="AZ276" i="12"/>
  <c r="BA276" i="12"/>
  <c r="AZ419" i="12"/>
  <c r="BA419" i="12"/>
  <c r="BB419" i="12"/>
  <c r="AZ328" i="12"/>
  <c r="BA328" i="12"/>
  <c r="BB328" i="12"/>
  <c r="BB26" i="12"/>
  <c r="AZ26" i="12"/>
  <c r="BA26" i="12"/>
  <c r="AZ93" i="12"/>
  <c r="BA93" i="12"/>
  <c r="BB93" i="12"/>
  <c r="AZ179" i="12"/>
  <c r="BA179" i="12"/>
  <c r="BB179" i="12"/>
  <c r="BB354" i="12"/>
  <c r="AZ354" i="12"/>
  <c r="BA354" i="12"/>
  <c r="AZ291" i="12"/>
  <c r="BA291" i="12"/>
  <c r="BB291" i="12"/>
  <c r="AZ387" i="12"/>
  <c r="BA387" i="12"/>
  <c r="BB387" i="12"/>
  <c r="AZ277" i="12"/>
  <c r="BA277" i="12"/>
  <c r="BB277" i="12"/>
  <c r="BB234" i="12"/>
  <c r="AZ234" i="12"/>
  <c r="BA234" i="12"/>
  <c r="BB102" i="12"/>
  <c r="AZ102" i="12"/>
  <c r="BA102" i="12"/>
  <c r="AZ74" i="12"/>
  <c r="BA74" i="12"/>
  <c r="BB74" i="12"/>
  <c r="BB360" i="12"/>
  <c r="AZ360" i="12"/>
  <c r="BA360" i="12"/>
  <c r="AZ417" i="12"/>
  <c r="BA417" i="12"/>
  <c r="BB417" i="12"/>
  <c r="BB236" i="12"/>
  <c r="AZ236" i="12"/>
  <c r="BA236" i="12"/>
  <c r="BB326" i="12"/>
  <c r="AZ326" i="12"/>
  <c r="BA326" i="12"/>
  <c r="AZ415" i="12"/>
  <c r="BA415" i="12"/>
  <c r="BB415" i="12"/>
  <c r="BB406" i="12"/>
  <c r="AZ406" i="12"/>
  <c r="BA406" i="12"/>
  <c r="AZ233" i="12"/>
  <c r="BA233" i="12"/>
  <c r="BB233" i="12"/>
  <c r="BB441" i="12"/>
  <c r="AZ441" i="12"/>
  <c r="BA441" i="12"/>
  <c r="AZ450" i="12"/>
  <c r="BA450" i="12"/>
  <c r="BB450" i="12"/>
  <c r="BB412" i="12"/>
  <c r="AZ412" i="12"/>
  <c r="BA412" i="12"/>
  <c r="BB231" i="12"/>
  <c r="AZ231" i="12"/>
  <c r="BA231" i="12"/>
  <c r="BB272" i="12"/>
  <c r="AZ272" i="12"/>
  <c r="BA272" i="12"/>
  <c r="AZ355" i="12"/>
  <c r="BA355" i="12"/>
  <c r="BB355" i="12"/>
  <c r="BB409" i="12"/>
  <c r="AZ409" i="12"/>
  <c r="BA409" i="12"/>
  <c r="BB68" i="12"/>
  <c r="AZ68" i="12"/>
  <c r="BA68" i="12"/>
  <c r="BB320" i="12"/>
  <c r="AZ320" i="12"/>
  <c r="BA320" i="12"/>
  <c r="BB229" i="12"/>
  <c r="AZ229" i="12"/>
  <c r="BA229" i="12"/>
  <c r="BB439" i="12"/>
  <c r="AZ439" i="12"/>
  <c r="BA439" i="12"/>
  <c r="BB162" i="12"/>
  <c r="AZ162" i="12"/>
  <c r="BA162" i="12"/>
  <c r="AZ452" i="12"/>
  <c r="BA452" i="12"/>
  <c r="BB452" i="12"/>
  <c r="I389" i="12"/>
  <c r="J389" i="12"/>
  <c r="F390" i="12"/>
  <c r="G389" i="12"/>
  <c r="H389" i="12"/>
  <c r="AZ274" i="12"/>
  <c r="BA274" i="12"/>
  <c r="BB274" i="12"/>
  <c r="BB92" i="12"/>
  <c r="AZ92" i="12"/>
  <c r="BA92" i="12"/>
  <c r="AZ331" i="12"/>
  <c r="BA331" i="12"/>
  <c r="BB331" i="12"/>
  <c r="AZ193" i="12"/>
  <c r="BA193" i="12"/>
  <c r="BB193" i="12"/>
  <c r="J43" i="12"/>
  <c r="I44" i="12"/>
  <c r="BB67" i="12"/>
  <c r="AZ67" i="12"/>
  <c r="BA67" i="12"/>
  <c r="BB269" i="12"/>
  <c r="AZ269" i="12"/>
  <c r="BA269" i="12"/>
  <c r="BB232" i="12"/>
  <c r="AZ232" i="12"/>
  <c r="BA232" i="12"/>
  <c r="F429" i="12"/>
  <c r="G428" i="12"/>
  <c r="D427" i="12"/>
  <c r="I427" i="12"/>
  <c r="J427" i="12"/>
  <c r="H426" i="12"/>
  <c r="BB18" i="12"/>
  <c r="AZ18" i="12"/>
  <c r="BA18" i="12"/>
  <c r="AX178" i="12"/>
  <c r="AY178" i="12"/>
  <c r="AZ408" i="12"/>
  <c r="BA408" i="12"/>
  <c r="BB408" i="12"/>
  <c r="BB279" i="12"/>
  <c r="AZ279" i="12"/>
  <c r="BA279" i="12"/>
  <c r="AZ294" i="12"/>
  <c r="BA294" i="12"/>
  <c r="BB294" i="12"/>
  <c r="BB81" i="12"/>
  <c r="AZ81" i="12"/>
  <c r="BA81" i="12"/>
  <c r="AZ421" i="12"/>
  <c r="BA421" i="12"/>
  <c r="BB421" i="12"/>
  <c r="AZ444" i="12"/>
  <c r="BA444" i="12"/>
  <c r="BB444" i="12"/>
  <c r="AZ91" i="12"/>
  <c r="BA91" i="12"/>
  <c r="BB91" i="12"/>
  <c r="BB386" i="12"/>
  <c r="AZ386" i="12"/>
  <c r="BA386" i="12"/>
  <c r="BB381" i="12"/>
  <c r="AZ381" i="12"/>
  <c r="BA381" i="12"/>
  <c r="BB201" i="12"/>
  <c r="AZ201" i="12"/>
  <c r="BA201" i="12"/>
  <c r="BB368" i="12"/>
  <c r="AZ368" i="12"/>
  <c r="BA368" i="12"/>
  <c r="BB238" i="12"/>
  <c r="AZ238" i="12"/>
  <c r="BA238" i="12"/>
  <c r="AZ332" i="12"/>
  <c r="BA332" i="12"/>
  <c r="BB332" i="12"/>
  <c r="AZ283" i="12"/>
  <c r="BA283" i="12"/>
  <c r="BB283" i="12"/>
  <c r="AZ334" i="12"/>
  <c r="BA334" i="12"/>
  <c r="BB334" i="12"/>
  <c r="BB357" i="12"/>
  <c r="AZ357" i="12"/>
  <c r="BA357" i="12"/>
  <c r="BB194" i="12"/>
  <c r="AZ194" i="12"/>
  <c r="BA194" i="12"/>
  <c r="AZ14" i="12"/>
  <c r="BA14" i="12"/>
  <c r="BB14" i="12"/>
  <c r="AZ195" i="12"/>
  <c r="BA195" i="12"/>
  <c r="BB195" i="12"/>
  <c r="BB177" i="12"/>
  <c r="AZ177" i="12"/>
  <c r="BA177" i="12"/>
  <c r="AZ359" i="12"/>
  <c r="BA359" i="12"/>
  <c r="BB359" i="12"/>
  <c r="BB380" i="12"/>
  <c r="AZ380" i="12"/>
  <c r="BA380" i="12"/>
  <c r="BB393" i="12"/>
  <c r="AZ393" i="12"/>
  <c r="BA393" i="12"/>
  <c r="BB191" i="12"/>
  <c r="AZ191" i="12"/>
  <c r="BA191" i="12"/>
  <c r="AZ21" i="12"/>
  <c r="BA21" i="12"/>
  <c r="BB21" i="12"/>
  <c r="BB63" i="12"/>
  <c r="AZ63" i="12"/>
  <c r="BA63" i="12"/>
  <c r="AZ362" i="12"/>
  <c r="BA362" i="12"/>
  <c r="BB362" i="12"/>
  <c r="AZ23" i="12"/>
  <c r="BA23" i="12"/>
  <c r="BB23" i="12"/>
  <c r="BB88" i="12"/>
  <c r="AZ88" i="12"/>
  <c r="BA88" i="12"/>
  <c r="BB395" i="12"/>
  <c r="AZ395" i="12"/>
  <c r="BA395" i="12"/>
  <c r="BB453" i="12"/>
  <c r="AZ453" i="12"/>
  <c r="BA453" i="12"/>
  <c r="AZ390" i="12"/>
  <c r="BA390" i="12"/>
  <c r="BB390" i="12"/>
  <c r="AZ38" i="12"/>
  <c r="BA38" i="12"/>
  <c r="BB38" i="12"/>
  <c r="AZ87" i="12"/>
  <c r="BA87" i="12"/>
  <c r="BB87" i="12"/>
  <c r="BB397" i="12"/>
  <c r="AZ397" i="12"/>
  <c r="BA397" i="12"/>
  <c r="AZ98" i="12"/>
  <c r="BA98" i="12"/>
  <c r="BB98" i="12"/>
  <c r="BB356" i="12"/>
  <c r="AZ356" i="12"/>
  <c r="BA356" i="12"/>
  <c r="H427" i="12"/>
  <c r="BB401" i="12"/>
  <c r="AZ401" i="12"/>
  <c r="BA401" i="12"/>
  <c r="AZ69" i="12"/>
  <c r="BA69" i="12"/>
  <c r="BB69" i="12"/>
  <c r="AZ295" i="12"/>
  <c r="BA295" i="12"/>
  <c r="BB295" i="12"/>
  <c r="BB101" i="12"/>
  <c r="AZ101" i="12"/>
  <c r="BA101" i="12"/>
  <c r="AZ196" i="12"/>
  <c r="BA196" i="12"/>
  <c r="BB196" i="12"/>
  <c r="D402" i="12"/>
  <c r="I402" i="12"/>
  <c r="J402" i="12"/>
  <c r="G403" i="12"/>
  <c r="F404" i="12"/>
  <c r="H401" i="12"/>
  <c r="AZ178" i="12"/>
  <c r="BA178" i="12"/>
  <c r="BB178" i="12"/>
  <c r="J44" i="12"/>
  <c r="I45" i="12"/>
  <c r="I390" i="12"/>
  <c r="J390" i="12"/>
  <c r="F391" i="12"/>
  <c r="G390" i="12"/>
  <c r="H390" i="12"/>
  <c r="D428" i="12"/>
  <c r="I428" i="12"/>
  <c r="J428" i="12"/>
  <c r="F430" i="12"/>
  <c r="G429" i="12"/>
  <c r="H402" i="12"/>
  <c r="F405" i="12"/>
  <c r="D403" i="12"/>
  <c r="G404" i="12"/>
  <c r="D429" i="12"/>
  <c r="I429" i="12"/>
  <c r="J429" i="12"/>
  <c r="F431" i="12"/>
  <c r="G430" i="12"/>
  <c r="H428" i="12"/>
  <c r="F392" i="12"/>
  <c r="G391" i="12"/>
  <c r="H391" i="12"/>
  <c r="I391" i="12"/>
  <c r="J391" i="12"/>
  <c r="J45" i="12"/>
  <c r="I46" i="12"/>
  <c r="J46" i="12"/>
  <c r="H403" i="12"/>
  <c r="I403" i="12"/>
  <c r="J403" i="12"/>
  <c r="G405" i="12"/>
  <c r="F406" i="12"/>
  <c r="D404" i="12"/>
  <c r="I404" i="12"/>
  <c r="J404" i="12"/>
  <c r="H429" i="12"/>
  <c r="F393" i="12"/>
  <c r="I392" i="12"/>
  <c r="J392" i="12"/>
  <c r="G392" i="12"/>
  <c r="H392" i="12"/>
  <c r="F432" i="12"/>
  <c r="G431" i="12"/>
  <c r="D430" i="12"/>
  <c r="I430" i="12"/>
  <c r="J430" i="12"/>
  <c r="D405" i="12"/>
  <c r="I405" i="12"/>
  <c r="J405" i="12"/>
  <c r="F407" i="12"/>
  <c r="G406" i="12"/>
  <c r="H404" i="12"/>
  <c r="D431" i="12"/>
  <c r="I431" i="12"/>
  <c r="J431" i="12"/>
  <c r="F433" i="12"/>
  <c r="G432" i="12"/>
  <c r="H430" i="12"/>
  <c r="I393" i="12"/>
  <c r="J393" i="12"/>
  <c r="G393" i="12"/>
  <c r="H393" i="12"/>
  <c r="F394" i="12"/>
  <c r="H405" i="12"/>
  <c r="D406" i="12"/>
  <c r="I406" i="12"/>
  <c r="J406" i="12"/>
  <c r="F408" i="12"/>
  <c r="G407" i="12"/>
  <c r="G394" i="12"/>
  <c r="H394" i="12"/>
  <c r="I394" i="12"/>
  <c r="J394" i="12"/>
  <c r="F395" i="12"/>
  <c r="F434" i="12"/>
  <c r="G433" i="12"/>
  <c r="D432" i="12"/>
  <c r="I432" i="12"/>
  <c r="J432" i="12"/>
  <c r="H431" i="12"/>
  <c r="D407" i="12"/>
  <c r="I407" i="12"/>
  <c r="J407" i="12"/>
  <c r="G408" i="12"/>
  <c r="F409" i="12"/>
  <c r="H406" i="12"/>
  <c r="G434" i="12"/>
  <c r="D433" i="12"/>
  <c r="I433" i="12"/>
  <c r="J433" i="12"/>
  <c r="F435" i="12"/>
  <c r="H432" i="12"/>
  <c r="G395" i="12"/>
  <c r="H395" i="12"/>
  <c r="F396" i="12"/>
  <c r="I395" i="12"/>
  <c r="J395" i="12"/>
  <c r="F410" i="12"/>
  <c r="G409" i="12"/>
  <c r="D408" i="12"/>
  <c r="I408" i="12"/>
  <c r="J408" i="12"/>
  <c r="H407" i="12"/>
  <c r="H433" i="12"/>
  <c r="I396" i="12"/>
  <c r="J396" i="12"/>
  <c r="G396" i="12"/>
  <c r="H396" i="12"/>
  <c r="F397" i="12"/>
  <c r="G435" i="12"/>
  <c r="F436" i="12"/>
  <c r="D434" i="12"/>
  <c r="I434" i="12"/>
  <c r="J434" i="12"/>
  <c r="H408" i="12"/>
  <c r="G410" i="12"/>
  <c r="H410" i="12"/>
  <c r="I410" i="12"/>
  <c r="J410" i="12"/>
  <c r="D409" i="12"/>
  <c r="I409" i="12"/>
  <c r="J409" i="12"/>
  <c r="H434" i="12"/>
  <c r="G436" i="12"/>
  <c r="H436" i="12"/>
  <c r="I436" i="12"/>
  <c r="J436" i="12"/>
  <c r="D435" i="12"/>
  <c r="I435" i="12"/>
  <c r="J435" i="12"/>
  <c r="G397" i="12"/>
  <c r="H397" i="12"/>
  <c r="I397" i="12"/>
  <c r="J397" i="12"/>
  <c r="H409" i="12"/>
  <c r="H435" i="12"/>
  <c r="AS325" i="12"/>
  <c r="AT325" i="12"/>
  <c r="AS278" i="12"/>
  <c r="AT278" i="12"/>
  <c r="AS103" i="12"/>
  <c r="AT103" i="12"/>
  <c r="AJ733" i="12"/>
  <c r="AU103" i="12"/>
  <c r="AV103" i="12"/>
  <c r="AW103" i="12"/>
  <c r="AW278" i="12"/>
  <c r="AU278" i="12"/>
  <c r="AV278" i="12"/>
  <c r="AV325" i="12"/>
  <c r="AU325" i="12"/>
  <c r="AW325" i="12"/>
  <c r="AY325" i="12"/>
  <c r="AX325" i="12"/>
  <c r="AX278" i="12"/>
  <c r="AY278" i="12"/>
  <c r="AX103" i="12"/>
  <c r="AY103" i="12"/>
  <c r="BB103" i="12"/>
  <c r="AZ103" i="12"/>
  <c r="BA103" i="12"/>
  <c r="BB278" i="12"/>
  <c r="AZ278" i="12"/>
  <c r="BA278" i="12"/>
  <c r="BB325" i="12"/>
  <c r="AZ325" i="12"/>
  <c r="BA325"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ninac</author>
    <author>ESekula</author>
    <author>Cameron</author>
    <author>Wendy Plessinger</author>
    <author>Coli, Nina</author>
    <author>tc={235C3842-7B9A-4446-B9C6-0BD56840A8F5}</author>
    <author>Databackup</author>
  </authors>
  <commentList>
    <comment ref="O39" authorId="0" shapeId="0" xr:uid="{67918A89-5808-45B0-A70C-A99095118908}">
      <text>
        <r>
          <rPr>
            <b/>
            <sz val="9"/>
            <color indexed="81"/>
            <rFont val="Tahoma"/>
            <family val="2"/>
          </rPr>
          <t>ninac:</t>
        </r>
        <r>
          <rPr>
            <sz val="9"/>
            <color indexed="81"/>
            <rFont val="Tahoma"/>
            <family val="2"/>
          </rPr>
          <t xml:space="preserve">
no data, cups not recovered (10/22/2024)</t>
        </r>
      </text>
    </comment>
    <comment ref="O40" authorId="0" shapeId="0" xr:uid="{584A8186-2314-4631-B9D4-837908000108}">
      <text>
        <r>
          <rPr>
            <b/>
            <sz val="9"/>
            <color indexed="81"/>
            <rFont val="Tahoma"/>
            <family val="2"/>
          </rPr>
          <t>ninac:</t>
        </r>
        <r>
          <rPr>
            <sz val="9"/>
            <color indexed="81"/>
            <rFont val="Tahoma"/>
            <family val="2"/>
          </rPr>
          <t xml:space="preserve">
no data, cups not recovered (10/22/2024)</t>
        </r>
      </text>
    </comment>
    <comment ref="O41" authorId="0" shapeId="0" xr:uid="{F32783A7-6C17-4079-A433-14D8AC8A3621}">
      <text>
        <r>
          <rPr>
            <b/>
            <sz val="9"/>
            <color indexed="81"/>
            <rFont val="Tahoma"/>
            <family val="2"/>
          </rPr>
          <t>ninac:</t>
        </r>
        <r>
          <rPr>
            <sz val="9"/>
            <color indexed="81"/>
            <rFont val="Tahoma"/>
            <family val="2"/>
          </rPr>
          <t xml:space="preserve">
no data, cups not recovered (10/22/2024)</t>
        </r>
      </text>
    </comment>
    <comment ref="O42" authorId="0" shapeId="0" xr:uid="{5CBAE1E3-32EA-4CA8-95D8-02524CE955B0}">
      <text>
        <r>
          <rPr>
            <b/>
            <sz val="9"/>
            <color indexed="81"/>
            <rFont val="Tahoma"/>
            <family val="2"/>
          </rPr>
          <t>ninac:</t>
        </r>
        <r>
          <rPr>
            <sz val="9"/>
            <color indexed="81"/>
            <rFont val="Tahoma"/>
            <family val="2"/>
          </rPr>
          <t xml:space="preserve">
no data, cups not recovered (10/22/2024)</t>
        </r>
      </text>
    </comment>
    <comment ref="O43" authorId="0" shapeId="0" xr:uid="{4FD7D99C-3654-4B32-92B6-621511996B4B}">
      <text>
        <r>
          <rPr>
            <b/>
            <sz val="9"/>
            <color indexed="81"/>
            <rFont val="Tahoma"/>
            <family val="2"/>
          </rPr>
          <t>ninac:</t>
        </r>
        <r>
          <rPr>
            <sz val="9"/>
            <color indexed="81"/>
            <rFont val="Tahoma"/>
            <family val="2"/>
          </rPr>
          <t xml:space="preserve">
no data, cups not recovered (10/22/2024)</t>
        </r>
      </text>
    </comment>
    <comment ref="O44" authorId="0" shapeId="0" xr:uid="{AE8B2C5C-289B-445B-9772-D089B659A85F}">
      <text>
        <r>
          <rPr>
            <b/>
            <sz val="9"/>
            <color indexed="81"/>
            <rFont val="Tahoma"/>
            <family val="2"/>
          </rPr>
          <t>ninac:</t>
        </r>
        <r>
          <rPr>
            <sz val="9"/>
            <color indexed="81"/>
            <rFont val="Tahoma"/>
            <family val="2"/>
          </rPr>
          <t xml:space="preserve">
no data, cups not recovered (10/22/2024)</t>
        </r>
      </text>
    </comment>
    <comment ref="O45" authorId="0" shapeId="0" xr:uid="{87A3CE8B-C976-457A-B11E-05A06F657817}">
      <text>
        <r>
          <rPr>
            <b/>
            <sz val="9"/>
            <color indexed="81"/>
            <rFont val="Tahoma"/>
            <family val="2"/>
          </rPr>
          <t>ninac:</t>
        </r>
        <r>
          <rPr>
            <sz val="9"/>
            <color indexed="81"/>
            <rFont val="Tahoma"/>
            <family val="2"/>
          </rPr>
          <t xml:space="preserve">
no data, cups not recovered (10/22/2024)</t>
        </r>
      </text>
    </comment>
    <comment ref="O46" authorId="0" shapeId="0" xr:uid="{5A51BDA7-88A0-4A38-953F-F7A4817BBA57}">
      <text>
        <r>
          <rPr>
            <b/>
            <sz val="9"/>
            <color indexed="81"/>
            <rFont val="Tahoma"/>
            <family val="2"/>
          </rPr>
          <t>ninac:</t>
        </r>
        <r>
          <rPr>
            <sz val="9"/>
            <color indexed="81"/>
            <rFont val="Tahoma"/>
            <family val="2"/>
          </rPr>
          <t xml:space="preserve">
no data, cups not recovered (10/22/2024)</t>
        </r>
      </text>
    </comment>
    <comment ref="O53" authorId="0" shapeId="0" xr:uid="{89738416-E226-4C54-9D5B-78C93D2C5CAA}">
      <text>
        <r>
          <rPr>
            <b/>
            <sz val="9"/>
            <color indexed="81"/>
            <rFont val="Tahoma"/>
            <family val="2"/>
          </rPr>
          <t>ninac:</t>
        </r>
        <r>
          <rPr>
            <sz val="9"/>
            <color indexed="81"/>
            <rFont val="Tahoma"/>
            <family val="2"/>
          </rPr>
          <t xml:space="preserve">
no data, cups not recovered (10/22/2024)</t>
        </r>
      </text>
    </comment>
    <comment ref="O54" authorId="0" shapeId="0" xr:uid="{6A77F973-F58E-4311-9FF1-4CA765EDECA2}">
      <text>
        <r>
          <rPr>
            <b/>
            <sz val="9"/>
            <color indexed="81"/>
            <rFont val="Tahoma"/>
            <family val="2"/>
          </rPr>
          <t>ninac:</t>
        </r>
        <r>
          <rPr>
            <sz val="9"/>
            <color indexed="81"/>
            <rFont val="Tahoma"/>
            <family val="2"/>
          </rPr>
          <t xml:space="preserve">
no data, cups not recovered (10/22/2024)</t>
        </r>
      </text>
    </comment>
    <comment ref="O55" authorId="0" shapeId="0" xr:uid="{01179F4F-9376-440A-804F-E53AB6A438D0}">
      <text>
        <r>
          <rPr>
            <b/>
            <sz val="9"/>
            <color indexed="81"/>
            <rFont val="Tahoma"/>
            <family val="2"/>
          </rPr>
          <t>ninac:</t>
        </r>
        <r>
          <rPr>
            <sz val="9"/>
            <color indexed="81"/>
            <rFont val="Tahoma"/>
            <family val="2"/>
          </rPr>
          <t xml:space="preserve">
no data, cups not recovered (10/22/2024)</t>
        </r>
      </text>
    </comment>
    <comment ref="O56" authorId="0" shapeId="0" xr:uid="{B7FAB3AC-3782-484C-8EFA-9B8907C2010F}">
      <text>
        <r>
          <rPr>
            <b/>
            <sz val="9"/>
            <color indexed="81"/>
            <rFont val="Tahoma"/>
            <family val="2"/>
          </rPr>
          <t>ninac:</t>
        </r>
        <r>
          <rPr>
            <sz val="9"/>
            <color indexed="81"/>
            <rFont val="Tahoma"/>
            <family val="2"/>
          </rPr>
          <t xml:space="preserve">
no data, cups not recovered (10/22/2024)</t>
        </r>
      </text>
    </comment>
    <comment ref="O57" authorId="0" shapeId="0" xr:uid="{3CEB7017-414A-419D-A34F-D3B5BA42CE9C}">
      <text>
        <r>
          <rPr>
            <b/>
            <sz val="9"/>
            <color indexed="81"/>
            <rFont val="Tahoma"/>
            <family val="2"/>
          </rPr>
          <t>ninac:</t>
        </r>
        <r>
          <rPr>
            <sz val="9"/>
            <color indexed="81"/>
            <rFont val="Tahoma"/>
            <family val="2"/>
          </rPr>
          <t xml:space="preserve">
no data, cups not recovered (10/22/2024)</t>
        </r>
      </text>
    </comment>
    <comment ref="O58" authorId="0" shapeId="0" xr:uid="{436215D1-162D-40CE-BE1E-3A8D8E2994A8}">
      <text>
        <r>
          <rPr>
            <b/>
            <sz val="9"/>
            <color indexed="81"/>
            <rFont val="Tahoma"/>
            <family val="2"/>
          </rPr>
          <t>ninac:</t>
        </r>
        <r>
          <rPr>
            <sz val="9"/>
            <color indexed="81"/>
            <rFont val="Tahoma"/>
            <family val="2"/>
          </rPr>
          <t xml:space="preserve">
no data, cups not recovered (10/22/2024)</t>
        </r>
      </text>
    </comment>
    <comment ref="O59" authorId="0" shapeId="0" xr:uid="{B43C7A6C-033C-4740-85FB-0824221B722C}">
      <text>
        <r>
          <rPr>
            <b/>
            <sz val="9"/>
            <color indexed="81"/>
            <rFont val="Tahoma"/>
            <family val="2"/>
          </rPr>
          <t>ninac:</t>
        </r>
        <r>
          <rPr>
            <sz val="9"/>
            <color indexed="81"/>
            <rFont val="Tahoma"/>
            <family val="2"/>
          </rPr>
          <t xml:space="preserve">
no data, cups not recovered (10/22/2024)</t>
        </r>
      </text>
    </comment>
    <comment ref="O85" authorId="0" shapeId="0" xr:uid="{981F9057-41A4-4684-9077-A9FC56479B41}">
      <text>
        <r>
          <rPr>
            <b/>
            <sz val="9"/>
            <color indexed="81"/>
            <rFont val="Tahoma"/>
            <family val="2"/>
          </rPr>
          <t>ninac:</t>
        </r>
        <r>
          <rPr>
            <sz val="9"/>
            <color indexed="81"/>
            <rFont val="Tahoma"/>
            <family val="2"/>
          </rPr>
          <t xml:space="preserve">
no data, cups not recovered (10/22/2024)</t>
        </r>
      </text>
    </comment>
    <comment ref="O125" authorId="0" shapeId="0" xr:uid="{5551A2D6-3A3C-47CB-8F15-DB403C6138D4}">
      <text>
        <r>
          <rPr>
            <b/>
            <sz val="9"/>
            <color indexed="81"/>
            <rFont val="Tahoma"/>
            <family val="2"/>
          </rPr>
          <t>ninac:</t>
        </r>
        <r>
          <rPr>
            <sz val="9"/>
            <color indexed="81"/>
            <rFont val="Tahoma"/>
            <family val="2"/>
          </rPr>
          <t xml:space="preserve">
no data, trap not recovered (10/22/2024)</t>
        </r>
      </text>
    </comment>
    <comment ref="O126" authorId="0" shapeId="0" xr:uid="{549FAE60-7C77-4FD3-AE21-AE77E70630EF}">
      <text>
        <r>
          <rPr>
            <b/>
            <sz val="9"/>
            <color indexed="81"/>
            <rFont val="Tahoma"/>
            <family val="2"/>
          </rPr>
          <t>ninac:</t>
        </r>
        <r>
          <rPr>
            <sz val="9"/>
            <color indexed="81"/>
            <rFont val="Tahoma"/>
            <family val="2"/>
          </rPr>
          <t xml:space="preserve">
no data, trap not recovered (10/22/2024)</t>
        </r>
      </text>
    </comment>
    <comment ref="O127" authorId="0" shapeId="0" xr:uid="{70D0AB15-BAEE-45E4-AFA5-DEE5A6C33A53}">
      <text>
        <r>
          <rPr>
            <b/>
            <sz val="9"/>
            <color indexed="81"/>
            <rFont val="Tahoma"/>
            <family val="2"/>
          </rPr>
          <t>ninac:</t>
        </r>
        <r>
          <rPr>
            <sz val="9"/>
            <color indexed="81"/>
            <rFont val="Tahoma"/>
            <family val="2"/>
          </rPr>
          <t xml:space="preserve">
no data, trap not recovered (10/22/2024)</t>
        </r>
      </text>
    </comment>
    <comment ref="O128" authorId="0" shapeId="0" xr:uid="{2A7BF65F-2F2B-4829-8C68-A9A2F3353FFF}">
      <text>
        <r>
          <rPr>
            <b/>
            <sz val="9"/>
            <color indexed="81"/>
            <rFont val="Tahoma"/>
            <family val="2"/>
          </rPr>
          <t>ninac:</t>
        </r>
        <r>
          <rPr>
            <sz val="9"/>
            <color indexed="81"/>
            <rFont val="Tahoma"/>
            <family val="2"/>
          </rPr>
          <t xml:space="preserve">
no data, trap not recovered (10/22/2024)</t>
        </r>
      </text>
    </comment>
    <comment ref="O129" authorId="0" shapeId="0" xr:uid="{760DF8F6-55E7-44F5-8A66-32C4E8F6294D}">
      <text>
        <r>
          <rPr>
            <b/>
            <sz val="9"/>
            <color indexed="81"/>
            <rFont val="Tahoma"/>
            <family val="2"/>
          </rPr>
          <t>ninac:</t>
        </r>
        <r>
          <rPr>
            <sz val="9"/>
            <color indexed="81"/>
            <rFont val="Tahoma"/>
            <family val="2"/>
          </rPr>
          <t xml:space="preserve">
no data, trap not recovered (10/22/2024)</t>
        </r>
      </text>
    </comment>
    <comment ref="O130" authorId="0" shapeId="0" xr:uid="{FD67AD9B-D4AC-45B0-BB08-C33CA715FA58}">
      <text>
        <r>
          <rPr>
            <b/>
            <sz val="9"/>
            <color indexed="81"/>
            <rFont val="Tahoma"/>
            <family val="2"/>
          </rPr>
          <t>ninac:</t>
        </r>
        <r>
          <rPr>
            <sz val="9"/>
            <color indexed="81"/>
            <rFont val="Tahoma"/>
            <family val="2"/>
          </rPr>
          <t xml:space="preserve">
no data, trap not recovered (10/22/2024)</t>
        </r>
      </text>
    </comment>
    <comment ref="O131" authorId="0" shapeId="0" xr:uid="{4DE63103-07A1-4909-A537-EA24261CDB3A}">
      <text>
        <r>
          <rPr>
            <b/>
            <sz val="9"/>
            <color indexed="81"/>
            <rFont val="Tahoma"/>
            <family val="2"/>
          </rPr>
          <t>ninac:</t>
        </r>
        <r>
          <rPr>
            <sz val="9"/>
            <color indexed="81"/>
            <rFont val="Tahoma"/>
            <family val="2"/>
          </rPr>
          <t xml:space="preserve">
no data, trap not recovered (10/22/2024)</t>
        </r>
      </text>
    </comment>
    <comment ref="O132" authorId="0" shapeId="0" xr:uid="{956ABD4C-55C0-4B77-9E3F-31B5094CD0AB}">
      <text>
        <r>
          <rPr>
            <b/>
            <sz val="9"/>
            <color indexed="81"/>
            <rFont val="Tahoma"/>
            <family val="2"/>
          </rPr>
          <t>ninac:</t>
        </r>
        <r>
          <rPr>
            <sz val="9"/>
            <color indexed="81"/>
            <rFont val="Tahoma"/>
            <family val="2"/>
          </rPr>
          <t xml:space="preserve">
no data, trap not recovered (10/22/2024)</t>
        </r>
      </text>
    </comment>
    <comment ref="O133" authorId="0" shapeId="0" xr:uid="{E740B867-2043-4F47-A529-B272E97456C2}">
      <text>
        <r>
          <rPr>
            <b/>
            <sz val="9"/>
            <color indexed="81"/>
            <rFont val="Tahoma"/>
            <family val="2"/>
          </rPr>
          <t>ninac:</t>
        </r>
        <r>
          <rPr>
            <sz val="9"/>
            <color indexed="81"/>
            <rFont val="Tahoma"/>
            <family val="2"/>
          </rPr>
          <t xml:space="preserve">
no data, trap not recovered (10/22/2024)</t>
        </r>
      </text>
    </comment>
    <comment ref="O134" authorId="0" shapeId="0" xr:uid="{9EDBDDD2-32E7-4D78-B150-615EF4E35EFC}">
      <text>
        <r>
          <rPr>
            <b/>
            <sz val="9"/>
            <color indexed="81"/>
            <rFont val="Tahoma"/>
            <family val="2"/>
          </rPr>
          <t>ninac:</t>
        </r>
        <r>
          <rPr>
            <sz val="9"/>
            <color indexed="81"/>
            <rFont val="Tahoma"/>
            <family val="2"/>
          </rPr>
          <t xml:space="preserve">
no data, trap not recovered (10/22/2024)</t>
        </r>
      </text>
    </comment>
    <comment ref="O135" authorId="0" shapeId="0" xr:uid="{B1CB8211-D81E-4F08-A6BA-A34FE874C109}">
      <text>
        <r>
          <rPr>
            <b/>
            <sz val="9"/>
            <color indexed="81"/>
            <rFont val="Tahoma"/>
            <family val="2"/>
          </rPr>
          <t>ninac:</t>
        </r>
        <r>
          <rPr>
            <sz val="9"/>
            <color indexed="81"/>
            <rFont val="Tahoma"/>
            <family val="2"/>
          </rPr>
          <t xml:space="preserve">
no data, trap not recovered (10/22/2024)</t>
        </r>
      </text>
    </comment>
    <comment ref="O136" authorId="0" shapeId="0" xr:uid="{C480FAC4-21B8-4855-84C8-8BBA52220EC6}">
      <text>
        <r>
          <rPr>
            <b/>
            <sz val="9"/>
            <color indexed="81"/>
            <rFont val="Tahoma"/>
            <family val="2"/>
          </rPr>
          <t>ninac:</t>
        </r>
        <r>
          <rPr>
            <sz val="9"/>
            <color indexed="81"/>
            <rFont val="Tahoma"/>
            <family val="2"/>
          </rPr>
          <t xml:space="preserve">
no data, trap not recovered (10/22/2024)</t>
        </r>
      </text>
    </comment>
    <comment ref="O137" authorId="0" shapeId="0" xr:uid="{2D30EC3F-340B-470E-A020-1EE14E96CA09}">
      <text>
        <r>
          <rPr>
            <b/>
            <sz val="9"/>
            <color indexed="81"/>
            <rFont val="Tahoma"/>
            <family val="2"/>
          </rPr>
          <t>ninac:</t>
        </r>
        <r>
          <rPr>
            <sz val="9"/>
            <color indexed="81"/>
            <rFont val="Tahoma"/>
            <family val="2"/>
          </rPr>
          <t xml:space="preserve">
no data, trap not recovered (10/22/2024)</t>
        </r>
      </text>
    </comment>
    <comment ref="O138" authorId="0" shapeId="0" xr:uid="{AEE69563-F2E1-43F5-9202-A9B7E60FBEA9}">
      <text>
        <r>
          <rPr>
            <b/>
            <sz val="9"/>
            <color indexed="81"/>
            <rFont val="Tahoma"/>
            <family val="2"/>
          </rPr>
          <t>ninac:</t>
        </r>
        <r>
          <rPr>
            <sz val="9"/>
            <color indexed="81"/>
            <rFont val="Tahoma"/>
            <family val="2"/>
          </rPr>
          <t xml:space="preserve">
no data, trap not recovered (10/22/2024)</t>
        </r>
      </text>
    </comment>
    <comment ref="O139" authorId="0" shapeId="0" xr:uid="{9B8726DB-F74A-4657-90E9-382817983B28}">
      <text>
        <r>
          <rPr>
            <b/>
            <sz val="9"/>
            <color indexed="81"/>
            <rFont val="Tahoma"/>
            <family val="2"/>
          </rPr>
          <t>ninac:</t>
        </r>
        <r>
          <rPr>
            <sz val="9"/>
            <color indexed="81"/>
            <rFont val="Tahoma"/>
            <family val="2"/>
          </rPr>
          <t xml:space="preserve">
no data, trap not recovered (10/22/2024)</t>
        </r>
      </text>
    </comment>
    <comment ref="O140" authorId="0" shapeId="0" xr:uid="{6B159FCF-421D-43CA-A08D-43A0401BC23F}">
      <text>
        <r>
          <rPr>
            <b/>
            <sz val="9"/>
            <color indexed="81"/>
            <rFont val="Tahoma"/>
            <family val="2"/>
          </rPr>
          <t>ninac:</t>
        </r>
        <r>
          <rPr>
            <sz val="9"/>
            <color indexed="81"/>
            <rFont val="Tahoma"/>
            <family val="2"/>
          </rPr>
          <t xml:space="preserve">
no data, trap not recovered (10/22/2024)</t>
        </r>
      </text>
    </comment>
    <comment ref="O141" authorId="0" shapeId="0" xr:uid="{591999A0-2908-4FE6-8554-38005DE1594B}">
      <text>
        <r>
          <rPr>
            <b/>
            <sz val="9"/>
            <color indexed="81"/>
            <rFont val="Tahoma"/>
            <family val="2"/>
          </rPr>
          <t>ninac:</t>
        </r>
        <r>
          <rPr>
            <sz val="9"/>
            <color indexed="81"/>
            <rFont val="Tahoma"/>
            <family val="2"/>
          </rPr>
          <t xml:space="preserve">
no data, trap not recovered (10/22/2024)</t>
        </r>
      </text>
    </comment>
    <comment ref="O142" authorId="0" shapeId="0" xr:uid="{92A83654-5592-4751-A77D-6F42603FEC5D}">
      <text>
        <r>
          <rPr>
            <b/>
            <sz val="9"/>
            <color indexed="81"/>
            <rFont val="Tahoma"/>
            <family val="2"/>
          </rPr>
          <t>ninac:</t>
        </r>
        <r>
          <rPr>
            <sz val="9"/>
            <color indexed="81"/>
            <rFont val="Tahoma"/>
            <family val="2"/>
          </rPr>
          <t xml:space="preserve">
no data, trap not recovered (10/22/2024)</t>
        </r>
      </text>
    </comment>
    <comment ref="O143" authorId="0" shapeId="0" xr:uid="{B31F2F8F-9DCA-4C41-B2B7-2A484909CA5C}">
      <text>
        <r>
          <rPr>
            <b/>
            <sz val="9"/>
            <color indexed="81"/>
            <rFont val="Tahoma"/>
            <family val="2"/>
          </rPr>
          <t>ninac:</t>
        </r>
        <r>
          <rPr>
            <sz val="9"/>
            <color indexed="81"/>
            <rFont val="Tahoma"/>
            <family val="2"/>
          </rPr>
          <t xml:space="preserve">
no data, trap not recovered (10/22/2024)</t>
        </r>
      </text>
    </comment>
    <comment ref="O144" authorId="0" shapeId="0" xr:uid="{25AA9746-331C-441F-810E-113DDF4CBA6C}">
      <text>
        <r>
          <rPr>
            <b/>
            <sz val="9"/>
            <color indexed="81"/>
            <rFont val="Tahoma"/>
            <family val="2"/>
          </rPr>
          <t>ninac:</t>
        </r>
        <r>
          <rPr>
            <sz val="9"/>
            <color indexed="81"/>
            <rFont val="Tahoma"/>
            <family val="2"/>
          </rPr>
          <t xml:space="preserve">
no data, trap not recovered (10/22/2024)</t>
        </r>
      </text>
    </comment>
    <comment ref="O145" authorId="0" shapeId="0" xr:uid="{E2F8A56B-D9B9-4E61-A22F-17EFF934AA28}">
      <text>
        <r>
          <rPr>
            <b/>
            <sz val="9"/>
            <color indexed="81"/>
            <rFont val="Tahoma"/>
            <family val="2"/>
          </rPr>
          <t>ninac:</t>
        </r>
        <r>
          <rPr>
            <sz val="9"/>
            <color indexed="81"/>
            <rFont val="Tahoma"/>
            <family val="2"/>
          </rPr>
          <t xml:space="preserve">
no data, trap not recovered (10/22/2024)</t>
        </r>
      </text>
    </comment>
    <comment ref="O146" authorId="0" shapeId="0" xr:uid="{0A6991FA-266F-47B9-B572-2E95FD1515F6}">
      <text>
        <r>
          <rPr>
            <b/>
            <sz val="9"/>
            <color indexed="81"/>
            <rFont val="Tahoma"/>
            <family val="2"/>
          </rPr>
          <t>ninac:</t>
        </r>
        <r>
          <rPr>
            <sz val="9"/>
            <color indexed="81"/>
            <rFont val="Tahoma"/>
            <family val="2"/>
          </rPr>
          <t xml:space="preserve">
</t>
        </r>
      </text>
    </comment>
    <comment ref="O147" authorId="0" shapeId="0" xr:uid="{E1343719-39BA-4956-A814-727C3E099A1B}">
      <text>
        <r>
          <rPr>
            <b/>
            <sz val="9"/>
            <color indexed="81"/>
            <rFont val="Tahoma"/>
            <family val="2"/>
          </rPr>
          <t>ninac:</t>
        </r>
        <r>
          <rPr>
            <sz val="9"/>
            <color indexed="81"/>
            <rFont val="Tahoma"/>
            <family val="2"/>
          </rPr>
          <t xml:space="preserve">
no data, trap not recovered (10/22/2024)</t>
        </r>
      </text>
    </comment>
    <comment ref="O148" authorId="0" shapeId="0" xr:uid="{34FA8F25-22D3-4149-B289-B8252D8EB845}">
      <text>
        <r>
          <rPr>
            <b/>
            <sz val="9"/>
            <color indexed="81"/>
            <rFont val="Tahoma"/>
            <family val="2"/>
          </rPr>
          <t>ninac:</t>
        </r>
        <r>
          <rPr>
            <sz val="9"/>
            <color indexed="81"/>
            <rFont val="Tahoma"/>
            <family val="2"/>
          </rPr>
          <t xml:space="preserve">
</t>
        </r>
      </text>
    </comment>
    <comment ref="O149" authorId="0" shapeId="0" xr:uid="{3CC61992-A639-4E9C-8678-2FBF6538E621}">
      <text>
        <r>
          <rPr>
            <b/>
            <sz val="9"/>
            <color indexed="81"/>
            <rFont val="Tahoma"/>
            <family val="2"/>
          </rPr>
          <t>ninac:</t>
        </r>
        <r>
          <rPr>
            <sz val="9"/>
            <color indexed="81"/>
            <rFont val="Tahoma"/>
            <family val="2"/>
          </rPr>
          <t xml:space="preserve">
no data, trap not recovered (10/22/2024)</t>
        </r>
      </text>
    </comment>
    <comment ref="O150" authorId="0" shapeId="0" xr:uid="{E517F41B-B232-4CF8-BC41-88F72C9F4F5D}">
      <text>
        <r>
          <rPr>
            <b/>
            <sz val="9"/>
            <color indexed="81"/>
            <rFont val="Tahoma"/>
            <family val="2"/>
          </rPr>
          <t>ninac:</t>
        </r>
        <r>
          <rPr>
            <sz val="9"/>
            <color indexed="81"/>
            <rFont val="Tahoma"/>
            <family val="2"/>
          </rPr>
          <t xml:space="preserve">
no data, trap not recovered (10/22/2024)</t>
        </r>
      </text>
    </comment>
    <comment ref="O180" authorId="0" shapeId="0" xr:uid="{9AAADE9C-5056-4FCD-80A0-71FCB650EF7A}">
      <text>
        <r>
          <rPr>
            <b/>
            <sz val="9"/>
            <color indexed="81"/>
            <rFont val="Tahoma"/>
            <family val="2"/>
          </rPr>
          <t>ninac:</t>
        </r>
        <r>
          <rPr>
            <sz val="9"/>
            <color indexed="81"/>
            <rFont val="Tahoma"/>
            <family val="2"/>
          </rPr>
          <t xml:space="preserve">
no data, cups not recovered (10/22/2024)</t>
        </r>
      </text>
    </comment>
    <comment ref="O181" authorId="0" shapeId="0" xr:uid="{B9823413-4894-4EAB-B25E-FFDA49BE19F0}">
      <text>
        <r>
          <rPr>
            <b/>
            <sz val="9"/>
            <color indexed="81"/>
            <rFont val="Tahoma"/>
            <family val="2"/>
          </rPr>
          <t>ninac:</t>
        </r>
        <r>
          <rPr>
            <sz val="9"/>
            <color indexed="81"/>
            <rFont val="Tahoma"/>
            <family val="2"/>
          </rPr>
          <t xml:space="preserve">
no data, cups not recovered (10/22/2024)</t>
        </r>
      </text>
    </comment>
    <comment ref="O182" authorId="0" shapeId="0" xr:uid="{773CBB54-8D88-4AFD-9ED1-D97AD0EBD09A}">
      <text>
        <r>
          <rPr>
            <b/>
            <sz val="9"/>
            <color indexed="81"/>
            <rFont val="Tahoma"/>
            <family val="2"/>
          </rPr>
          <t>ninac:</t>
        </r>
        <r>
          <rPr>
            <sz val="9"/>
            <color indexed="81"/>
            <rFont val="Tahoma"/>
            <family val="2"/>
          </rPr>
          <t xml:space="preserve">
no data, cups not recovered (10/22/2024)</t>
        </r>
      </text>
    </comment>
    <comment ref="O183" authorId="0" shapeId="0" xr:uid="{53781E44-4CB1-4EF9-A55D-FB9670CEE0AF}">
      <text>
        <r>
          <rPr>
            <b/>
            <sz val="9"/>
            <color indexed="81"/>
            <rFont val="Tahoma"/>
            <family val="2"/>
          </rPr>
          <t>ninac:</t>
        </r>
        <r>
          <rPr>
            <sz val="9"/>
            <color indexed="81"/>
            <rFont val="Tahoma"/>
            <family val="2"/>
          </rPr>
          <t xml:space="preserve">
no data, cups not recovered (10/22/2024)</t>
        </r>
      </text>
    </comment>
    <comment ref="O184" authorId="0" shapeId="0" xr:uid="{3A4A2EEA-8F5C-465E-B2FC-B6924271E85F}">
      <text>
        <r>
          <rPr>
            <b/>
            <sz val="9"/>
            <color indexed="81"/>
            <rFont val="Tahoma"/>
            <family val="2"/>
          </rPr>
          <t>ninac:</t>
        </r>
        <r>
          <rPr>
            <sz val="9"/>
            <color indexed="81"/>
            <rFont val="Tahoma"/>
            <family val="2"/>
          </rPr>
          <t xml:space="preserve">
no data, cups not recovered (10/22/2024)</t>
        </r>
      </text>
    </comment>
    <comment ref="O185" authorId="0" shapeId="0" xr:uid="{927D0F25-C61A-443E-BF62-CB6516B8C3C1}">
      <text>
        <r>
          <rPr>
            <b/>
            <sz val="9"/>
            <color indexed="81"/>
            <rFont val="Tahoma"/>
            <family val="2"/>
          </rPr>
          <t>ninac:</t>
        </r>
        <r>
          <rPr>
            <sz val="9"/>
            <color indexed="81"/>
            <rFont val="Tahoma"/>
            <family val="2"/>
          </rPr>
          <t xml:space="preserve">
no data, cups not recovered (10/22/2024)</t>
        </r>
      </text>
    </comment>
    <comment ref="O186" authorId="0" shapeId="0" xr:uid="{23D55448-1050-4BDB-A26E-27A8702DBDB8}">
      <text>
        <r>
          <rPr>
            <b/>
            <sz val="9"/>
            <color indexed="81"/>
            <rFont val="Tahoma"/>
            <family val="2"/>
          </rPr>
          <t>ninac:</t>
        </r>
        <r>
          <rPr>
            <sz val="9"/>
            <color indexed="81"/>
            <rFont val="Tahoma"/>
            <family val="2"/>
          </rPr>
          <t xml:space="preserve">
</t>
        </r>
      </text>
    </comment>
    <comment ref="O187" authorId="0" shapeId="0" xr:uid="{EC3569C2-A653-419E-8504-104C3F90385A}">
      <text>
        <r>
          <rPr>
            <b/>
            <sz val="9"/>
            <color indexed="81"/>
            <rFont val="Tahoma"/>
            <family val="2"/>
          </rPr>
          <t>ninac:</t>
        </r>
        <r>
          <rPr>
            <sz val="9"/>
            <color indexed="81"/>
            <rFont val="Tahoma"/>
            <family val="2"/>
          </rPr>
          <t xml:space="preserve">
no data, cups not recovered (10/22/2024)</t>
        </r>
      </text>
    </comment>
    <comment ref="O188" authorId="0" shapeId="0" xr:uid="{8ACDAD2E-5981-4577-AEB4-AE06A2D2AB4C}">
      <text>
        <r>
          <rPr>
            <b/>
            <sz val="9"/>
            <color indexed="81"/>
            <rFont val="Tahoma"/>
            <family val="2"/>
          </rPr>
          <t>ninac:</t>
        </r>
        <r>
          <rPr>
            <sz val="9"/>
            <color indexed="81"/>
            <rFont val="Tahoma"/>
            <family val="2"/>
          </rPr>
          <t xml:space="preserve">
</t>
        </r>
      </text>
    </comment>
    <comment ref="O189" authorId="0" shapeId="0" xr:uid="{AF3FB6E0-7511-451D-96DC-8E6A1A997086}">
      <text>
        <r>
          <rPr>
            <b/>
            <sz val="9"/>
            <color indexed="81"/>
            <rFont val="Tahoma"/>
            <family val="2"/>
          </rPr>
          <t>ninac:</t>
        </r>
        <r>
          <rPr>
            <sz val="9"/>
            <color indexed="81"/>
            <rFont val="Tahoma"/>
            <family val="2"/>
          </rPr>
          <t xml:space="preserve">
no data, cups not recovered (10/22/2024)</t>
        </r>
      </text>
    </comment>
    <comment ref="O203" authorId="0" shapeId="0" xr:uid="{3DCA7F85-20CD-4B75-B722-F161AE43E648}">
      <text>
        <r>
          <rPr>
            <b/>
            <sz val="9"/>
            <color indexed="81"/>
            <rFont val="Tahoma"/>
            <family val="2"/>
          </rPr>
          <t>ninac:</t>
        </r>
        <r>
          <rPr>
            <sz val="9"/>
            <color indexed="81"/>
            <rFont val="Tahoma"/>
            <family val="2"/>
          </rPr>
          <t xml:space="preserve">
no data, trap not recovered (10/22/2024)</t>
        </r>
      </text>
    </comment>
    <comment ref="O204" authorId="0" shapeId="0" xr:uid="{0506ED36-5CFF-46CB-82CD-81C40125550E}">
      <text>
        <r>
          <rPr>
            <b/>
            <sz val="9"/>
            <color indexed="81"/>
            <rFont val="Tahoma"/>
            <family val="2"/>
          </rPr>
          <t>ninac:</t>
        </r>
        <r>
          <rPr>
            <sz val="9"/>
            <color indexed="81"/>
            <rFont val="Tahoma"/>
            <family val="2"/>
          </rPr>
          <t xml:space="preserve">
no data, trap not recovered (10/23/2024)</t>
        </r>
      </text>
    </comment>
    <comment ref="O205" authorId="0" shapeId="0" xr:uid="{7927119B-9B2F-44B6-A5B0-C14B40AC6B2C}">
      <text>
        <r>
          <rPr>
            <b/>
            <sz val="9"/>
            <color indexed="81"/>
            <rFont val="Tahoma"/>
            <family val="2"/>
          </rPr>
          <t>ninac:</t>
        </r>
        <r>
          <rPr>
            <sz val="9"/>
            <color indexed="81"/>
            <rFont val="Tahoma"/>
            <family val="2"/>
          </rPr>
          <t xml:space="preserve">
no data, trap not recovered (10/23/2024)</t>
        </r>
      </text>
    </comment>
    <comment ref="O206" authorId="0" shapeId="0" xr:uid="{948D9614-0A83-4CF7-8B0E-5BB93C353E56}">
      <text>
        <r>
          <rPr>
            <b/>
            <sz val="9"/>
            <color indexed="81"/>
            <rFont val="Tahoma"/>
            <family val="2"/>
          </rPr>
          <t>ninac:</t>
        </r>
        <r>
          <rPr>
            <sz val="9"/>
            <color indexed="81"/>
            <rFont val="Tahoma"/>
            <family val="2"/>
          </rPr>
          <t xml:space="preserve">
no data, trap not recovered (10/23/2024)</t>
        </r>
      </text>
    </comment>
    <comment ref="O207" authorId="0" shapeId="0" xr:uid="{1B659FC8-B0EC-4B5B-9A30-2CC4CA34E805}">
      <text>
        <r>
          <rPr>
            <b/>
            <sz val="9"/>
            <color indexed="81"/>
            <rFont val="Tahoma"/>
            <family val="2"/>
          </rPr>
          <t>ninac:</t>
        </r>
        <r>
          <rPr>
            <sz val="9"/>
            <color indexed="81"/>
            <rFont val="Tahoma"/>
            <family val="2"/>
          </rPr>
          <t xml:space="preserve">
no data, trap not recovered (10/23/2024)</t>
        </r>
      </text>
    </comment>
    <comment ref="O208" authorId="0" shapeId="0" xr:uid="{D1CDF3DB-BE16-445E-9F94-363A9D08F8CA}">
      <text>
        <r>
          <rPr>
            <b/>
            <sz val="9"/>
            <color indexed="81"/>
            <rFont val="Tahoma"/>
            <family val="2"/>
          </rPr>
          <t>ninac:</t>
        </r>
        <r>
          <rPr>
            <sz val="9"/>
            <color indexed="81"/>
            <rFont val="Tahoma"/>
            <family val="2"/>
          </rPr>
          <t xml:space="preserve">
no data, trap not recovered (10/23/2024)</t>
        </r>
      </text>
    </comment>
    <comment ref="O209" authorId="0" shapeId="0" xr:uid="{014E5309-E66B-4447-B89F-F1E49FBC4791}">
      <text>
        <r>
          <rPr>
            <b/>
            <sz val="9"/>
            <color indexed="81"/>
            <rFont val="Tahoma"/>
            <family val="2"/>
          </rPr>
          <t>ninac:</t>
        </r>
        <r>
          <rPr>
            <sz val="9"/>
            <color indexed="81"/>
            <rFont val="Tahoma"/>
            <family val="2"/>
          </rPr>
          <t xml:space="preserve">
no data, trap not recovered (10/23/2024)</t>
        </r>
      </text>
    </comment>
    <comment ref="O210" authorId="0" shapeId="0" xr:uid="{1D60FBA5-F0F0-4A42-B32D-CAF8C30843B9}">
      <text>
        <r>
          <rPr>
            <b/>
            <sz val="9"/>
            <color indexed="81"/>
            <rFont val="Tahoma"/>
            <family val="2"/>
          </rPr>
          <t>ninac:</t>
        </r>
        <r>
          <rPr>
            <sz val="9"/>
            <color indexed="81"/>
            <rFont val="Tahoma"/>
            <family val="2"/>
          </rPr>
          <t xml:space="preserve">
no data, trap not recovered (10/23/2024)</t>
        </r>
      </text>
    </comment>
    <comment ref="O211" authorId="0" shapeId="0" xr:uid="{B81E3B60-5838-46CD-B481-38A2A13AB903}">
      <text>
        <r>
          <rPr>
            <b/>
            <sz val="9"/>
            <color indexed="81"/>
            <rFont val="Tahoma"/>
            <family val="2"/>
          </rPr>
          <t>ninac:</t>
        </r>
        <r>
          <rPr>
            <sz val="9"/>
            <color indexed="81"/>
            <rFont val="Tahoma"/>
            <family val="2"/>
          </rPr>
          <t xml:space="preserve">
no data, trap not recovered (10/23/2024)</t>
        </r>
      </text>
    </comment>
    <comment ref="O212" authorId="0" shapeId="0" xr:uid="{EC230A72-F021-4458-AF39-13B1616C695E}">
      <text>
        <r>
          <rPr>
            <b/>
            <sz val="9"/>
            <color indexed="81"/>
            <rFont val="Tahoma"/>
            <family val="2"/>
          </rPr>
          <t>ninac:</t>
        </r>
        <r>
          <rPr>
            <sz val="9"/>
            <color indexed="81"/>
            <rFont val="Tahoma"/>
            <family val="2"/>
          </rPr>
          <t xml:space="preserve">
no data, trap not recovered (10/23/2024)</t>
        </r>
      </text>
    </comment>
    <comment ref="O213" authorId="0" shapeId="0" xr:uid="{44F91D3C-DD6E-496B-BD52-BE253730EA04}">
      <text>
        <r>
          <rPr>
            <b/>
            <sz val="9"/>
            <color indexed="81"/>
            <rFont val="Tahoma"/>
            <family val="2"/>
          </rPr>
          <t>ninac:</t>
        </r>
        <r>
          <rPr>
            <sz val="9"/>
            <color indexed="81"/>
            <rFont val="Tahoma"/>
            <family val="2"/>
          </rPr>
          <t xml:space="preserve">
no data, trap not recovered (10/23/2024)</t>
        </r>
      </text>
    </comment>
    <comment ref="O214" authorId="0" shapeId="0" xr:uid="{390DBEFF-0AE2-408B-82DC-7F2B90022C93}">
      <text>
        <r>
          <rPr>
            <b/>
            <sz val="9"/>
            <color indexed="81"/>
            <rFont val="Tahoma"/>
            <family val="2"/>
          </rPr>
          <t>ninac:</t>
        </r>
        <r>
          <rPr>
            <sz val="9"/>
            <color indexed="81"/>
            <rFont val="Tahoma"/>
            <family val="2"/>
          </rPr>
          <t xml:space="preserve">
no data, trap not recovered (10/23/2024)</t>
        </r>
      </text>
    </comment>
    <comment ref="O215" authorId="0" shapeId="0" xr:uid="{8F9C2A94-27D8-484E-B9B9-5656F180DE7E}">
      <text>
        <r>
          <rPr>
            <b/>
            <sz val="9"/>
            <color indexed="81"/>
            <rFont val="Tahoma"/>
            <family val="2"/>
          </rPr>
          <t>ninac:</t>
        </r>
        <r>
          <rPr>
            <sz val="9"/>
            <color indexed="81"/>
            <rFont val="Tahoma"/>
            <family val="2"/>
          </rPr>
          <t xml:space="preserve">
no data, trap not recovered (10/23/2024)</t>
        </r>
      </text>
    </comment>
    <comment ref="O221" authorId="0" shapeId="0" xr:uid="{4E67B6EC-A4AA-48F9-8827-E16D84D3780C}">
      <text>
        <r>
          <rPr>
            <b/>
            <sz val="9"/>
            <color indexed="81"/>
            <rFont val="Tahoma"/>
            <family val="2"/>
          </rPr>
          <t>ninac:</t>
        </r>
        <r>
          <rPr>
            <sz val="9"/>
            <color indexed="81"/>
            <rFont val="Tahoma"/>
            <family val="2"/>
          </rPr>
          <t xml:space="preserve">
no data, cups not recovered (10/23/2024)</t>
        </r>
      </text>
    </comment>
    <comment ref="O222" authorId="0" shapeId="0" xr:uid="{D96BA717-7A60-4B47-82A0-2A76CCE24D43}">
      <text>
        <r>
          <rPr>
            <b/>
            <sz val="9"/>
            <color indexed="81"/>
            <rFont val="Tahoma"/>
            <family val="2"/>
          </rPr>
          <t>ninac:</t>
        </r>
        <r>
          <rPr>
            <sz val="9"/>
            <color indexed="81"/>
            <rFont val="Tahoma"/>
            <family val="2"/>
          </rPr>
          <t xml:space="preserve">
no data, cups not recovered (10/23/2024)</t>
        </r>
      </text>
    </comment>
    <comment ref="O223" authorId="0" shapeId="0" xr:uid="{9EB1BCA7-EC98-4528-B736-0FA496C212AF}">
      <text>
        <r>
          <rPr>
            <b/>
            <sz val="9"/>
            <color indexed="81"/>
            <rFont val="Tahoma"/>
            <family val="2"/>
          </rPr>
          <t>ninac:</t>
        </r>
        <r>
          <rPr>
            <sz val="9"/>
            <color indexed="81"/>
            <rFont val="Tahoma"/>
            <family val="2"/>
          </rPr>
          <t xml:space="preserve">
no data, cups not recovered (10/23/2024)</t>
        </r>
      </text>
    </comment>
    <comment ref="O224" authorId="0" shapeId="0" xr:uid="{5BE498A4-DF13-4F0F-AC54-71BC082A52C4}">
      <text>
        <r>
          <rPr>
            <b/>
            <sz val="9"/>
            <color indexed="81"/>
            <rFont val="Tahoma"/>
            <family val="2"/>
          </rPr>
          <t>ninac:</t>
        </r>
        <r>
          <rPr>
            <sz val="9"/>
            <color indexed="81"/>
            <rFont val="Tahoma"/>
            <family val="2"/>
          </rPr>
          <t xml:space="preserve">
no data, cups not recovered (10/23/2024)</t>
        </r>
      </text>
    </comment>
    <comment ref="O225" authorId="0" shapeId="0" xr:uid="{26FE69A1-2127-4551-9650-5A8B3D976443}">
      <text>
        <r>
          <rPr>
            <b/>
            <sz val="9"/>
            <color indexed="81"/>
            <rFont val="Tahoma"/>
            <family val="2"/>
          </rPr>
          <t>ninac:</t>
        </r>
        <r>
          <rPr>
            <sz val="9"/>
            <color indexed="81"/>
            <rFont val="Tahoma"/>
            <family val="2"/>
          </rPr>
          <t xml:space="preserve">
no data, cups not recovered (10/23/2024)</t>
        </r>
      </text>
    </comment>
    <comment ref="O226" authorId="0" shapeId="0" xr:uid="{50D4A8E9-7450-49D2-AB97-711BA77EAEA8}">
      <text>
        <r>
          <rPr>
            <b/>
            <sz val="9"/>
            <color indexed="81"/>
            <rFont val="Tahoma"/>
            <family val="2"/>
          </rPr>
          <t>ninac:</t>
        </r>
        <r>
          <rPr>
            <sz val="9"/>
            <color indexed="81"/>
            <rFont val="Tahoma"/>
            <family val="2"/>
          </rPr>
          <t xml:space="preserve">
no data, cups not recovered (10/23/2024)</t>
        </r>
      </text>
    </comment>
    <comment ref="O227" authorId="0" shapeId="0" xr:uid="{9D00CA36-87B3-4C72-B818-643FF0DD62CD}">
      <text>
        <r>
          <rPr>
            <b/>
            <sz val="9"/>
            <color indexed="81"/>
            <rFont val="Tahoma"/>
            <family val="2"/>
          </rPr>
          <t>ninac:</t>
        </r>
        <r>
          <rPr>
            <sz val="9"/>
            <color indexed="81"/>
            <rFont val="Tahoma"/>
            <family val="2"/>
          </rPr>
          <t xml:space="preserve">
no data, cups not recovered (10/23/2024)</t>
        </r>
      </text>
    </comment>
    <comment ref="O228" authorId="0" shapeId="0" xr:uid="{8AB211B4-5232-49B6-84D4-F6FF2B0DF07C}">
      <text>
        <r>
          <rPr>
            <b/>
            <sz val="9"/>
            <color indexed="81"/>
            <rFont val="Tahoma"/>
            <family val="2"/>
          </rPr>
          <t>ninac:</t>
        </r>
        <r>
          <rPr>
            <sz val="9"/>
            <color indexed="81"/>
            <rFont val="Tahoma"/>
            <family val="2"/>
          </rPr>
          <t xml:space="preserve">
no data, cups not recovered (10/23/2024)</t>
        </r>
      </text>
    </comment>
    <comment ref="AK235" authorId="1" shapeId="0" xr:uid="{ADB28E18-77AB-4B19-B808-0D692B2BFBCD}">
      <text>
        <r>
          <rPr>
            <b/>
            <sz val="8"/>
            <color indexed="81"/>
            <rFont val="Tahoma"/>
            <family val="2"/>
          </rPr>
          <t>ESekula:</t>
        </r>
        <r>
          <rPr>
            <sz val="8"/>
            <color indexed="81"/>
            <rFont val="Tahoma"/>
            <family val="2"/>
          </rPr>
          <t xml:space="preserve">
ASW Extraction</t>
        </r>
      </text>
    </comment>
    <comment ref="O242" authorId="0" shapeId="0" xr:uid="{B4A0DB6A-045F-4AD0-855F-2BAD68F65266}">
      <text>
        <r>
          <rPr>
            <b/>
            <sz val="9"/>
            <color indexed="81"/>
            <rFont val="Tahoma"/>
            <family val="2"/>
          </rPr>
          <t>ninac:</t>
        </r>
        <r>
          <rPr>
            <sz val="9"/>
            <color indexed="81"/>
            <rFont val="Tahoma"/>
            <family val="2"/>
          </rPr>
          <t xml:space="preserve">
only caco3 (10/23/2024)</t>
        </r>
      </text>
    </comment>
    <comment ref="O243" authorId="0" shapeId="0" xr:uid="{867CB724-D72E-48E8-B784-7138960F5D10}">
      <text>
        <r>
          <rPr>
            <b/>
            <sz val="9"/>
            <color indexed="81"/>
            <rFont val="Tahoma"/>
            <family val="2"/>
          </rPr>
          <t>ninac:</t>
        </r>
        <r>
          <rPr>
            <sz val="9"/>
            <color indexed="81"/>
            <rFont val="Tahoma"/>
            <family val="2"/>
          </rPr>
          <t xml:space="preserve">
only caco3 (10/23/2024)</t>
        </r>
      </text>
    </comment>
    <comment ref="O244" authorId="0" shapeId="0" xr:uid="{D0B58DB9-6E40-411A-933E-27CF0052671F}">
      <text>
        <r>
          <rPr>
            <b/>
            <sz val="9"/>
            <color indexed="81"/>
            <rFont val="Tahoma"/>
            <family val="2"/>
          </rPr>
          <t>ninac:</t>
        </r>
        <r>
          <rPr>
            <sz val="9"/>
            <color indexed="81"/>
            <rFont val="Tahoma"/>
            <family val="2"/>
          </rPr>
          <t xml:space="preserve">
no data, cups not recovered (10/23/2024)</t>
        </r>
      </text>
    </comment>
    <comment ref="O245" authorId="0" shapeId="0" xr:uid="{40F8D300-899A-4AE6-BD7C-E424D42C7E48}">
      <text>
        <r>
          <rPr>
            <b/>
            <sz val="9"/>
            <color indexed="81"/>
            <rFont val="Tahoma"/>
            <family val="2"/>
          </rPr>
          <t>ninac:</t>
        </r>
        <r>
          <rPr>
            <sz val="9"/>
            <color indexed="81"/>
            <rFont val="Tahoma"/>
            <family val="2"/>
          </rPr>
          <t xml:space="preserve">
no data, cups not recovered (10/23/2024)</t>
        </r>
      </text>
    </comment>
    <comment ref="O246" authorId="0" shapeId="0" xr:uid="{B7D28658-B075-4918-84D4-D420BDEF3CB1}">
      <text>
        <r>
          <rPr>
            <b/>
            <sz val="9"/>
            <color indexed="81"/>
            <rFont val="Tahoma"/>
            <family val="2"/>
          </rPr>
          <t>ninac:</t>
        </r>
        <r>
          <rPr>
            <sz val="9"/>
            <color indexed="81"/>
            <rFont val="Tahoma"/>
            <family val="2"/>
          </rPr>
          <t xml:space="preserve">
no data, cups not recovered (10/23/2024)</t>
        </r>
      </text>
    </comment>
    <comment ref="O247" authorId="0" shapeId="0" xr:uid="{86E9CA50-AC7D-42BE-85D6-C1A4A1465257}">
      <text>
        <r>
          <rPr>
            <b/>
            <sz val="9"/>
            <color indexed="81"/>
            <rFont val="Tahoma"/>
            <family val="2"/>
          </rPr>
          <t>ninac:</t>
        </r>
        <r>
          <rPr>
            <sz val="9"/>
            <color indexed="81"/>
            <rFont val="Tahoma"/>
            <family val="2"/>
          </rPr>
          <t xml:space="preserve">
no data, cups not recovered (10/23/2024)</t>
        </r>
      </text>
    </comment>
    <comment ref="O248" authorId="0" shapeId="0" xr:uid="{772668A8-084D-411C-8D92-235C40D55403}">
      <text>
        <r>
          <rPr>
            <b/>
            <sz val="9"/>
            <color indexed="81"/>
            <rFont val="Tahoma"/>
            <family val="2"/>
          </rPr>
          <t>ninac:</t>
        </r>
        <r>
          <rPr>
            <sz val="9"/>
            <color indexed="81"/>
            <rFont val="Tahoma"/>
            <family val="2"/>
          </rPr>
          <t xml:space="preserve">
no data, cups not recovered (10/23/2024)</t>
        </r>
      </text>
    </comment>
    <comment ref="O249" authorId="0" shapeId="0" xr:uid="{43931BF7-51C3-4B05-AEE6-04D25791153D}">
      <text>
        <r>
          <rPr>
            <b/>
            <sz val="9"/>
            <color indexed="81"/>
            <rFont val="Tahoma"/>
            <family val="2"/>
          </rPr>
          <t>ninac:</t>
        </r>
        <r>
          <rPr>
            <sz val="9"/>
            <color indexed="81"/>
            <rFont val="Tahoma"/>
            <family val="2"/>
          </rPr>
          <t xml:space="preserve">
no data, cups not recovered (10/23/2024)</t>
        </r>
      </text>
    </comment>
    <comment ref="O250" authorId="0" shapeId="0" xr:uid="{17F569AB-7D98-4D21-8DD3-D37688FA6AAB}">
      <text>
        <r>
          <rPr>
            <b/>
            <sz val="9"/>
            <color indexed="81"/>
            <rFont val="Tahoma"/>
            <family val="2"/>
          </rPr>
          <t>ninac:</t>
        </r>
        <r>
          <rPr>
            <sz val="9"/>
            <color indexed="81"/>
            <rFont val="Tahoma"/>
            <family val="2"/>
          </rPr>
          <t xml:space="preserve">
no data, cups not recovered (10/23/2024)</t>
        </r>
      </text>
    </comment>
    <comment ref="O251" authorId="0" shapeId="0" xr:uid="{5415C3F0-1044-41F8-A7B9-B7C84DFB9D98}">
      <text>
        <r>
          <rPr>
            <b/>
            <sz val="9"/>
            <color indexed="81"/>
            <rFont val="Tahoma"/>
            <family val="2"/>
          </rPr>
          <t>ninac:</t>
        </r>
        <r>
          <rPr>
            <sz val="9"/>
            <color indexed="81"/>
            <rFont val="Tahoma"/>
            <family val="2"/>
          </rPr>
          <t xml:space="preserve">
no data, cups not recovered (10/23/2024)</t>
        </r>
      </text>
    </comment>
    <comment ref="O252" authorId="0" shapeId="0" xr:uid="{307DA7EC-92FF-4E2E-BD50-00950BEB315C}">
      <text>
        <r>
          <rPr>
            <b/>
            <sz val="9"/>
            <color indexed="81"/>
            <rFont val="Tahoma"/>
            <family val="2"/>
          </rPr>
          <t>ninac:</t>
        </r>
        <r>
          <rPr>
            <sz val="9"/>
            <color indexed="81"/>
            <rFont val="Tahoma"/>
            <family val="2"/>
          </rPr>
          <t xml:space="preserve">
no data, cups not recovered (10/23/2024)</t>
        </r>
      </text>
    </comment>
    <comment ref="O253" authorId="0" shapeId="0" xr:uid="{335D5550-D057-4A5C-8E93-1FE56F3A55B6}">
      <text>
        <r>
          <rPr>
            <b/>
            <sz val="9"/>
            <color indexed="81"/>
            <rFont val="Tahoma"/>
            <family val="2"/>
          </rPr>
          <t>ninac:</t>
        </r>
        <r>
          <rPr>
            <sz val="9"/>
            <color indexed="81"/>
            <rFont val="Tahoma"/>
            <family val="2"/>
          </rPr>
          <t xml:space="preserve">
no data, cups not recovered (10/23/2024)</t>
        </r>
      </text>
    </comment>
    <comment ref="O254" authorId="0" shapeId="0" xr:uid="{9928EC60-46D3-4597-ADFD-315040D16197}">
      <text>
        <r>
          <rPr>
            <b/>
            <sz val="9"/>
            <color indexed="81"/>
            <rFont val="Tahoma"/>
            <family val="2"/>
          </rPr>
          <t>ninac:</t>
        </r>
        <r>
          <rPr>
            <sz val="9"/>
            <color indexed="81"/>
            <rFont val="Tahoma"/>
            <family val="2"/>
          </rPr>
          <t xml:space="preserve">
no data, cups not recovered (10/23/2024)</t>
        </r>
      </text>
    </comment>
    <comment ref="AK268" authorId="1" shapeId="0" xr:uid="{2BC2D853-D50A-4148-B40D-F98B3AB7D4D8}">
      <text>
        <r>
          <rPr>
            <b/>
            <sz val="8"/>
            <color indexed="81"/>
            <rFont val="Tahoma"/>
            <family val="2"/>
          </rPr>
          <t>ESekula:</t>
        </r>
        <r>
          <rPr>
            <sz val="8"/>
            <color indexed="81"/>
            <rFont val="Tahoma"/>
            <family val="2"/>
          </rPr>
          <t xml:space="preserve">
ASW Extraction
</t>
        </r>
      </text>
    </comment>
    <comment ref="AK269" authorId="1" shapeId="0" xr:uid="{52CDEBDD-0B0D-4185-86A2-9F1CBA51CF6D}">
      <text>
        <r>
          <rPr>
            <b/>
            <sz val="8"/>
            <color indexed="81"/>
            <rFont val="Tahoma"/>
            <family val="2"/>
          </rPr>
          <t>ESekula:</t>
        </r>
        <r>
          <rPr>
            <sz val="8"/>
            <color indexed="81"/>
            <rFont val="Tahoma"/>
            <family val="2"/>
          </rPr>
          <t xml:space="preserve">
ASW Extraction</t>
        </r>
      </text>
    </comment>
    <comment ref="AK270" authorId="1" shapeId="0" xr:uid="{4100CBE4-E378-40E5-A974-675012654B67}">
      <text>
        <r>
          <rPr>
            <b/>
            <sz val="8"/>
            <color indexed="81"/>
            <rFont val="Tahoma"/>
            <family val="2"/>
          </rPr>
          <t>ESekula:</t>
        </r>
        <r>
          <rPr>
            <sz val="8"/>
            <color indexed="81"/>
            <rFont val="Tahoma"/>
            <family val="2"/>
          </rPr>
          <t xml:space="preserve">
ASW Extraction</t>
        </r>
      </text>
    </comment>
    <comment ref="AK271" authorId="1" shapeId="0" xr:uid="{CB4A05C9-F539-4F55-BBAB-BC9E2AE173A6}">
      <text>
        <r>
          <rPr>
            <b/>
            <sz val="8"/>
            <color indexed="81"/>
            <rFont val="Tahoma"/>
            <family val="2"/>
          </rPr>
          <t>ESekula:</t>
        </r>
        <r>
          <rPr>
            <sz val="8"/>
            <color indexed="81"/>
            <rFont val="Tahoma"/>
            <family val="2"/>
          </rPr>
          <t xml:space="preserve">
ASW Extraction</t>
        </r>
      </text>
    </comment>
    <comment ref="AK272" authorId="1" shapeId="0" xr:uid="{A5E1D01F-2765-45AA-98A5-F2439D1A7428}">
      <text>
        <r>
          <rPr>
            <b/>
            <sz val="8"/>
            <color indexed="81"/>
            <rFont val="Tahoma"/>
            <family val="2"/>
          </rPr>
          <t>ESekula:</t>
        </r>
        <r>
          <rPr>
            <sz val="8"/>
            <color indexed="81"/>
            <rFont val="Tahoma"/>
            <family val="2"/>
          </rPr>
          <t xml:space="preserve">
ASW Extraction
</t>
        </r>
      </text>
    </comment>
    <comment ref="AK274" authorId="1" shapeId="0" xr:uid="{5C1A5E66-4505-41ED-820F-C963854C57C9}">
      <text>
        <r>
          <rPr>
            <b/>
            <sz val="8"/>
            <color indexed="81"/>
            <rFont val="Tahoma"/>
            <family val="2"/>
          </rPr>
          <t>ESekula:</t>
        </r>
        <r>
          <rPr>
            <sz val="8"/>
            <color indexed="81"/>
            <rFont val="Tahoma"/>
            <family val="2"/>
          </rPr>
          <t xml:space="preserve">
ASW Extraction</t>
        </r>
      </text>
    </comment>
    <comment ref="AK275" authorId="1" shapeId="0" xr:uid="{0D4247C6-C63E-4585-86B7-51DB413A00A6}">
      <text>
        <r>
          <rPr>
            <b/>
            <sz val="8"/>
            <color indexed="81"/>
            <rFont val="Tahoma"/>
            <family val="2"/>
          </rPr>
          <t>ESekula:</t>
        </r>
        <r>
          <rPr>
            <sz val="8"/>
            <color indexed="81"/>
            <rFont val="Tahoma"/>
            <family val="2"/>
          </rPr>
          <t xml:space="preserve">
ASW Extraction</t>
        </r>
      </text>
    </comment>
    <comment ref="AK276" authorId="1" shapeId="0" xr:uid="{6C9BF281-447E-43D5-962D-A9E71D000820}">
      <text>
        <r>
          <rPr>
            <b/>
            <sz val="8"/>
            <color indexed="81"/>
            <rFont val="Tahoma"/>
            <family val="2"/>
          </rPr>
          <t>ESekula:</t>
        </r>
        <r>
          <rPr>
            <sz val="8"/>
            <color indexed="81"/>
            <rFont val="Tahoma"/>
            <family val="2"/>
          </rPr>
          <t xml:space="preserve">
ASW Extraction</t>
        </r>
      </text>
    </comment>
    <comment ref="AK277" authorId="1" shapeId="0" xr:uid="{425716CC-7D3E-4A4F-AB5F-4C73974CCABE}">
      <text>
        <r>
          <rPr>
            <b/>
            <sz val="8"/>
            <color indexed="81"/>
            <rFont val="Tahoma"/>
            <family val="2"/>
          </rPr>
          <t>ESekula:</t>
        </r>
        <r>
          <rPr>
            <sz val="8"/>
            <color indexed="81"/>
            <rFont val="Tahoma"/>
            <family val="2"/>
          </rPr>
          <t xml:space="preserve">
ASW Extraction</t>
        </r>
      </text>
    </comment>
    <comment ref="AK278" authorId="1" shapeId="0" xr:uid="{9479ABA4-BA70-4BC6-A2D4-D32AA52A09ED}">
      <text>
        <r>
          <rPr>
            <b/>
            <sz val="8"/>
            <color indexed="81"/>
            <rFont val="Tahoma"/>
            <family val="2"/>
          </rPr>
          <t>ESekula:</t>
        </r>
        <r>
          <rPr>
            <sz val="8"/>
            <color indexed="81"/>
            <rFont val="Tahoma"/>
            <family val="2"/>
          </rPr>
          <t xml:space="preserve">
ASW Extraction</t>
        </r>
      </text>
    </comment>
    <comment ref="O279" authorId="0" shapeId="0" xr:uid="{50445380-68EB-4217-888C-C102BDFA8D28}">
      <text>
        <r>
          <rPr>
            <b/>
            <sz val="9"/>
            <color indexed="81"/>
            <rFont val="Tahoma"/>
            <family val="2"/>
          </rPr>
          <t>ninac:</t>
        </r>
        <r>
          <rPr>
            <sz val="9"/>
            <color indexed="81"/>
            <rFont val="Tahoma"/>
            <family val="2"/>
          </rPr>
          <t xml:space="preserve">
no silica (10/23/2024)</t>
        </r>
      </text>
    </comment>
    <comment ref="AK281" authorId="1" shapeId="0" xr:uid="{3F687145-D1BC-4C02-82DA-9A7E8559DB25}">
      <text>
        <r>
          <rPr>
            <b/>
            <sz val="8"/>
            <color indexed="81"/>
            <rFont val="Tahoma"/>
            <family val="2"/>
          </rPr>
          <t>ESekula:</t>
        </r>
        <r>
          <rPr>
            <sz val="8"/>
            <color indexed="81"/>
            <rFont val="Tahoma"/>
            <family val="2"/>
          </rPr>
          <t xml:space="preserve">
ASW Extraction</t>
        </r>
      </text>
    </comment>
    <comment ref="AK282" authorId="1" shapeId="0" xr:uid="{7AE84C85-DA8C-492F-BEB4-6CA2F47A3865}">
      <text>
        <r>
          <rPr>
            <b/>
            <sz val="8"/>
            <color indexed="81"/>
            <rFont val="Tahoma"/>
            <family val="2"/>
          </rPr>
          <t>ESekula:</t>
        </r>
        <r>
          <rPr>
            <sz val="8"/>
            <color indexed="81"/>
            <rFont val="Tahoma"/>
            <family val="2"/>
          </rPr>
          <t xml:space="preserve">
ASW Extraction</t>
        </r>
      </text>
    </comment>
    <comment ref="AK283" authorId="1" shapeId="0" xr:uid="{8652CD87-7605-48B7-BD04-6B82D2B7949C}">
      <text>
        <r>
          <rPr>
            <b/>
            <sz val="8"/>
            <color indexed="81"/>
            <rFont val="Tahoma"/>
            <family val="2"/>
          </rPr>
          <t>ESekula:</t>
        </r>
        <r>
          <rPr>
            <sz val="8"/>
            <color indexed="81"/>
            <rFont val="Tahoma"/>
            <family val="2"/>
          </rPr>
          <t xml:space="preserve">
ASW Extraction
</t>
        </r>
      </text>
    </comment>
    <comment ref="O284" authorId="0" shapeId="0" xr:uid="{E383EBFD-31D0-45AE-8CDF-AD2DFE1FB221}">
      <text>
        <r>
          <rPr>
            <b/>
            <sz val="9"/>
            <color indexed="81"/>
            <rFont val="Tahoma"/>
            <family val="2"/>
          </rPr>
          <t>ninac:</t>
        </r>
        <r>
          <rPr>
            <sz val="9"/>
            <color indexed="81"/>
            <rFont val="Tahoma"/>
            <family val="2"/>
          </rPr>
          <t xml:space="preserve">
no data, cup not recovered (10/23/2024)</t>
        </r>
      </text>
    </comment>
    <comment ref="O299" authorId="0" shapeId="0" xr:uid="{FA5AA8BE-E5F3-4C0A-B18F-0CB0E4C5DD83}">
      <text>
        <r>
          <rPr>
            <b/>
            <sz val="9"/>
            <color indexed="81"/>
            <rFont val="Tahoma"/>
            <family val="2"/>
          </rPr>
          <t>ninac:</t>
        </r>
        <r>
          <rPr>
            <sz val="9"/>
            <color indexed="81"/>
            <rFont val="Tahoma"/>
            <family val="2"/>
          </rPr>
          <t xml:space="preserve">
no data, cups not recovered (10/23/2024)</t>
        </r>
      </text>
    </comment>
    <comment ref="O300" authorId="0" shapeId="0" xr:uid="{A2C94AE1-87F8-42B2-86A4-E7B28CC1E638}">
      <text>
        <r>
          <rPr>
            <b/>
            <sz val="9"/>
            <color indexed="81"/>
            <rFont val="Tahoma"/>
            <family val="2"/>
          </rPr>
          <t>ninac:</t>
        </r>
        <r>
          <rPr>
            <sz val="9"/>
            <color indexed="81"/>
            <rFont val="Tahoma"/>
            <family val="2"/>
          </rPr>
          <t xml:space="preserve">
no data, cups not recovered (10/23/2024)</t>
        </r>
      </text>
    </comment>
    <comment ref="O301" authorId="0" shapeId="0" xr:uid="{AE8F9FD7-0C82-4020-9635-6C282B2F0443}">
      <text>
        <r>
          <rPr>
            <b/>
            <sz val="9"/>
            <color indexed="81"/>
            <rFont val="Tahoma"/>
            <family val="2"/>
          </rPr>
          <t>ninac:</t>
        </r>
        <r>
          <rPr>
            <sz val="9"/>
            <color indexed="81"/>
            <rFont val="Tahoma"/>
            <family val="2"/>
          </rPr>
          <t xml:space="preserve">
no data, cups not recovered (10/23/2024)</t>
        </r>
      </text>
    </comment>
    <comment ref="O302" authorId="0" shapeId="0" xr:uid="{9ADA0CCA-F713-4376-8A66-D194E3CA6980}">
      <text>
        <r>
          <rPr>
            <b/>
            <sz val="9"/>
            <color indexed="81"/>
            <rFont val="Tahoma"/>
            <family val="2"/>
          </rPr>
          <t>ninac:</t>
        </r>
        <r>
          <rPr>
            <sz val="9"/>
            <color indexed="81"/>
            <rFont val="Tahoma"/>
            <family val="2"/>
          </rPr>
          <t xml:space="preserve">
no data, cups not recovered (10/23/2024)</t>
        </r>
      </text>
    </comment>
    <comment ref="O303" authorId="0" shapeId="0" xr:uid="{20143BE7-19BF-4551-81DA-C80341C1AC2B}">
      <text>
        <r>
          <rPr>
            <b/>
            <sz val="9"/>
            <color indexed="81"/>
            <rFont val="Tahoma"/>
            <family val="2"/>
          </rPr>
          <t>ninac:</t>
        </r>
        <r>
          <rPr>
            <sz val="9"/>
            <color indexed="81"/>
            <rFont val="Tahoma"/>
            <family val="2"/>
          </rPr>
          <t xml:space="preserve">
no data, cups not recovered (10/23/2024)</t>
        </r>
      </text>
    </comment>
    <comment ref="O304" authorId="0" shapeId="0" xr:uid="{9A1AE8DA-EE10-41AF-A83E-BE6A6ED975DA}">
      <text>
        <r>
          <rPr>
            <b/>
            <sz val="9"/>
            <color indexed="81"/>
            <rFont val="Tahoma"/>
            <family val="2"/>
          </rPr>
          <t>ninac:</t>
        </r>
        <r>
          <rPr>
            <sz val="9"/>
            <color indexed="81"/>
            <rFont val="Tahoma"/>
            <family val="2"/>
          </rPr>
          <t xml:space="preserve">
no data, cups not recovered (10/23/2024)</t>
        </r>
      </text>
    </comment>
    <comment ref="O305" authorId="0" shapeId="0" xr:uid="{A9829EB8-DFF4-4683-AAD2-8E6E480A7499}">
      <text>
        <r>
          <rPr>
            <b/>
            <sz val="9"/>
            <color indexed="81"/>
            <rFont val="Tahoma"/>
            <family val="2"/>
          </rPr>
          <t>ninac:</t>
        </r>
        <r>
          <rPr>
            <sz val="9"/>
            <color indexed="81"/>
            <rFont val="Tahoma"/>
            <family val="2"/>
          </rPr>
          <t xml:space="preserve">
no data, cups not recovered (10/23/2024)</t>
        </r>
      </text>
    </comment>
    <comment ref="O306" authorId="0" shapeId="0" xr:uid="{7C0022E2-7FDE-423A-BE02-C0D15AEAA260}">
      <text>
        <r>
          <rPr>
            <b/>
            <sz val="9"/>
            <color indexed="81"/>
            <rFont val="Tahoma"/>
            <family val="2"/>
          </rPr>
          <t>ninac:</t>
        </r>
        <r>
          <rPr>
            <sz val="9"/>
            <color indexed="81"/>
            <rFont val="Tahoma"/>
            <family val="2"/>
          </rPr>
          <t xml:space="preserve">
</t>
        </r>
      </text>
    </comment>
    <comment ref="O313" authorId="0" shapeId="0" xr:uid="{722C66A2-58B7-4BCF-ABA9-54EFA05FDD0D}">
      <text>
        <r>
          <rPr>
            <b/>
            <sz val="9"/>
            <color indexed="81"/>
            <rFont val="Tahoma"/>
            <family val="2"/>
          </rPr>
          <t>ninac:</t>
        </r>
        <r>
          <rPr>
            <sz val="9"/>
            <color indexed="81"/>
            <rFont val="Tahoma"/>
            <family val="2"/>
          </rPr>
          <t xml:space="preserve">
no data, cup not recovered (10/23/2024)</t>
        </r>
      </text>
    </comment>
    <comment ref="O316" authorId="0" shapeId="0" xr:uid="{A194C43D-FAA1-44B8-8DDF-2BEFF9BFF20D}">
      <text>
        <r>
          <rPr>
            <b/>
            <sz val="9"/>
            <color indexed="81"/>
            <rFont val="Tahoma"/>
            <family val="2"/>
          </rPr>
          <t>ninac:</t>
        </r>
        <r>
          <rPr>
            <sz val="9"/>
            <color indexed="81"/>
            <rFont val="Tahoma"/>
            <family val="2"/>
          </rPr>
          <t xml:space="preserve">
no data, cup not recovered (10/23/2024)</t>
        </r>
      </text>
    </comment>
    <comment ref="AE331" authorId="2" shapeId="0" xr:uid="{D316914C-6E29-4340-9D8D-5B8EBB52D4B1}">
      <text>
        <r>
          <rPr>
            <b/>
            <sz val="9"/>
            <color indexed="81"/>
            <rFont val="Tahoma"/>
            <family val="2"/>
          </rPr>
          <t>Cameron:</t>
        </r>
        <r>
          <rPr>
            <sz val="9"/>
            <color indexed="81"/>
            <rFont val="Tahoma"/>
            <family val="2"/>
          </rPr>
          <t xml:space="preserve">
Sample rerun value still high</t>
        </r>
      </text>
    </comment>
    <comment ref="AF331" authorId="2" shapeId="0" xr:uid="{8F235B2E-7CF9-4EC9-9016-47D349C9FB46}">
      <text>
        <r>
          <rPr>
            <b/>
            <sz val="9"/>
            <color indexed="81"/>
            <rFont val="Tahoma"/>
            <family val="2"/>
          </rPr>
          <t>Cameron:</t>
        </r>
        <r>
          <rPr>
            <sz val="9"/>
            <color indexed="81"/>
            <rFont val="Tahoma"/>
            <family val="2"/>
          </rPr>
          <t xml:space="preserve">
Sample rerun value higher</t>
        </r>
      </text>
    </comment>
    <comment ref="O352" authorId="0" shapeId="0" xr:uid="{C697DCA8-5262-46A0-AE0B-A6255B266B6C}">
      <text>
        <r>
          <rPr>
            <b/>
            <sz val="9"/>
            <color indexed="81"/>
            <rFont val="Tahoma"/>
            <family val="2"/>
          </rPr>
          <t>ninac:</t>
        </r>
        <r>
          <rPr>
            <sz val="9"/>
            <color indexed="81"/>
            <rFont val="Tahoma"/>
            <family val="2"/>
          </rPr>
          <t xml:space="preserve">
no data, cup not recovered (10/23/2024)</t>
        </r>
      </text>
    </comment>
    <comment ref="AE360" authorId="2" shapeId="0" xr:uid="{B810D724-0C92-43F1-8B22-FAA260603727}">
      <text>
        <r>
          <rPr>
            <b/>
            <sz val="9"/>
            <color indexed="81"/>
            <rFont val="Tahoma"/>
            <family val="2"/>
          </rPr>
          <t>Cameron:</t>
        </r>
        <r>
          <rPr>
            <sz val="9"/>
            <color indexed="81"/>
            <rFont val="Tahoma"/>
            <family val="2"/>
          </rPr>
          <t xml:space="preserve">
Sample rerun value</t>
        </r>
      </text>
    </comment>
    <comment ref="AF360" authorId="2" shapeId="0" xr:uid="{5740B0DF-A7D3-4841-B9E5-9DA4061B1666}">
      <text>
        <r>
          <rPr>
            <b/>
            <sz val="9"/>
            <color indexed="81"/>
            <rFont val="Tahoma"/>
            <family val="2"/>
          </rPr>
          <t>Cameron:</t>
        </r>
        <r>
          <rPr>
            <sz val="9"/>
            <color indexed="81"/>
            <rFont val="Tahoma"/>
            <family val="2"/>
          </rPr>
          <t xml:space="preserve">
Sample rerun value</t>
        </r>
      </text>
    </comment>
    <comment ref="A411" authorId="0" shapeId="0" xr:uid="{00475566-B25C-4B4C-9C79-A7D5006885FC}">
      <text>
        <r>
          <rPr>
            <b/>
            <sz val="9"/>
            <color indexed="81"/>
            <rFont val="Tahoma"/>
            <family val="2"/>
          </rPr>
          <t>ninac:</t>
        </r>
        <r>
          <rPr>
            <sz val="9"/>
            <color indexed="81"/>
            <rFont val="Tahoma"/>
            <family val="2"/>
          </rPr>
          <t xml:space="preserve">
Start of MSCI 399 (Fa 2024) Work.</t>
        </r>
      </text>
    </comment>
    <comment ref="AQ422" authorId="3" shapeId="0" xr:uid="{07E65331-EE68-4215-B0C9-B995F8EE5052}">
      <text>
        <r>
          <rPr>
            <b/>
            <sz val="8"/>
            <color indexed="81"/>
            <rFont val="Tahoma"/>
            <family val="2"/>
          </rPr>
          <t>Wendy Plessinger:</t>
        </r>
        <r>
          <rPr>
            <sz val="8"/>
            <color indexed="81"/>
            <rFont val="Tahoma"/>
            <family val="2"/>
          </rPr>
          <t xml:space="preserve">
Sample was contaminated.</t>
        </r>
      </text>
    </comment>
    <comment ref="N423" authorId="0" shapeId="0" xr:uid="{A92CE490-E568-4198-BC5A-EAF84B5A861F}">
      <text>
        <r>
          <rPr>
            <b/>
            <sz val="9"/>
            <color indexed="81"/>
            <rFont val="Tahoma"/>
            <family val="2"/>
          </rPr>
          <t>ninac:</t>
        </r>
        <r>
          <rPr>
            <sz val="9"/>
            <color indexed="81"/>
            <rFont val="Tahoma"/>
            <family val="2"/>
          </rPr>
          <t xml:space="preserve">
no data, no sediment trap sample was recoverred (10/21/24)</t>
        </r>
      </text>
    </comment>
    <comment ref="N424" authorId="0" shapeId="0" xr:uid="{B77ED615-1E41-49AE-B730-FC05FB78E4C5}">
      <text>
        <r>
          <rPr>
            <b/>
            <sz val="9"/>
            <color indexed="81"/>
            <rFont val="Tahoma"/>
            <family val="2"/>
          </rPr>
          <t>ninac:</t>
        </r>
        <r>
          <rPr>
            <sz val="9"/>
            <color indexed="81"/>
            <rFont val="Tahoma"/>
            <family val="2"/>
          </rPr>
          <t xml:space="preserve">
no data, no sediment trap sample was recoverred (10/21/24)</t>
        </r>
      </text>
    </comment>
    <comment ref="N425" authorId="0" shapeId="0" xr:uid="{F9C76AE3-B28D-458E-B44D-F818D3F57AD8}">
      <text>
        <r>
          <rPr>
            <b/>
            <sz val="9"/>
            <color indexed="81"/>
            <rFont val="Tahoma"/>
            <family val="2"/>
          </rPr>
          <t>ninac:</t>
        </r>
        <r>
          <rPr>
            <sz val="9"/>
            <color indexed="81"/>
            <rFont val="Tahoma"/>
            <family val="2"/>
          </rPr>
          <t xml:space="preserve">
no data, no sediment trap sample was recoverred (10/21/24)</t>
        </r>
      </text>
    </comment>
    <comment ref="N426" authorId="0" shapeId="0" xr:uid="{DB8A6A03-173B-4D85-8CFE-1FC2AE6CB4C2}">
      <text>
        <r>
          <rPr>
            <b/>
            <sz val="9"/>
            <color indexed="81"/>
            <rFont val="Tahoma"/>
            <family val="2"/>
          </rPr>
          <t>ninac:</t>
        </r>
        <r>
          <rPr>
            <sz val="9"/>
            <color indexed="81"/>
            <rFont val="Tahoma"/>
            <family val="2"/>
          </rPr>
          <t xml:space="preserve">
no data, no sediment trap sample was recoverred (10/21/24)</t>
        </r>
      </text>
    </comment>
    <comment ref="N427" authorId="0" shapeId="0" xr:uid="{E7152762-DFF4-42AE-BFF2-46EC4EC45E6F}">
      <text>
        <r>
          <rPr>
            <b/>
            <sz val="9"/>
            <color indexed="81"/>
            <rFont val="Tahoma"/>
            <family val="2"/>
          </rPr>
          <t>ninac:</t>
        </r>
        <r>
          <rPr>
            <sz val="9"/>
            <color indexed="81"/>
            <rFont val="Tahoma"/>
            <family val="2"/>
          </rPr>
          <t xml:space="preserve">
no data, no sediment trap sample was recoverred (10/21/24)</t>
        </r>
      </text>
    </comment>
    <comment ref="N428" authorId="0" shapeId="0" xr:uid="{97BB00A5-71DF-4822-A9AD-4EDFAAE89F13}">
      <text>
        <r>
          <rPr>
            <b/>
            <sz val="9"/>
            <color indexed="81"/>
            <rFont val="Tahoma"/>
            <family val="2"/>
          </rPr>
          <t>ninac:</t>
        </r>
        <r>
          <rPr>
            <sz val="9"/>
            <color indexed="81"/>
            <rFont val="Tahoma"/>
            <family val="2"/>
          </rPr>
          <t xml:space="preserve">
no data, no sediment trap sample was recoverred (10/21/24)</t>
        </r>
      </text>
    </comment>
    <comment ref="N429" authorId="0" shapeId="0" xr:uid="{7C98F771-0F90-4837-9BEA-C96163530CA1}">
      <text>
        <r>
          <rPr>
            <b/>
            <sz val="9"/>
            <color indexed="81"/>
            <rFont val="Tahoma"/>
            <family val="2"/>
          </rPr>
          <t>ninac:</t>
        </r>
        <r>
          <rPr>
            <sz val="9"/>
            <color indexed="81"/>
            <rFont val="Tahoma"/>
            <family val="2"/>
          </rPr>
          <t xml:space="preserve">
no data, no sediment trap sample was recoverred (10/21/24)</t>
        </r>
      </text>
    </comment>
    <comment ref="N430" authorId="0" shapeId="0" xr:uid="{3F874063-D396-4CF8-A7BD-C9426C7A8065}">
      <text>
        <r>
          <rPr>
            <b/>
            <sz val="9"/>
            <color indexed="81"/>
            <rFont val="Tahoma"/>
            <family val="2"/>
          </rPr>
          <t>ninac:</t>
        </r>
        <r>
          <rPr>
            <sz val="9"/>
            <color indexed="81"/>
            <rFont val="Tahoma"/>
            <family val="2"/>
          </rPr>
          <t xml:space="preserve">
no data, no sediment trap sample was recoverred (10/21/24)</t>
        </r>
      </text>
    </comment>
    <comment ref="N431" authorId="0" shapeId="0" xr:uid="{4F705229-4063-42A4-83DD-00D24E6E3664}">
      <text>
        <r>
          <rPr>
            <b/>
            <sz val="9"/>
            <color indexed="81"/>
            <rFont val="Tahoma"/>
            <family val="2"/>
          </rPr>
          <t>ninac:</t>
        </r>
        <r>
          <rPr>
            <sz val="9"/>
            <color indexed="81"/>
            <rFont val="Tahoma"/>
            <family val="2"/>
          </rPr>
          <t xml:space="preserve">
no data, no sediment trap sample was recoverred (10/21/24)</t>
        </r>
      </text>
    </comment>
    <comment ref="N432" authorId="0" shapeId="0" xr:uid="{3AB74AF9-141F-4396-8D9C-3DB069B57B0F}">
      <text>
        <r>
          <rPr>
            <b/>
            <sz val="9"/>
            <color indexed="81"/>
            <rFont val="Tahoma"/>
            <family val="2"/>
          </rPr>
          <t>ninac:</t>
        </r>
        <r>
          <rPr>
            <sz val="9"/>
            <color indexed="81"/>
            <rFont val="Tahoma"/>
            <family val="2"/>
          </rPr>
          <t xml:space="preserve">
no data, no sediment trap sample was recoverred (10/21/24)</t>
        </r>
      </text>
    </comment>
    <comment ref="N433" authorId="0" shapeId="0" xr:uid="{6DC34865-9320-40AF-9308-90AB1E9BB2B3}">
      <text>
        <r>
          <rPr>
            <b/>
            <sz val="9"/>
            <color indexed="81"/>
            <rFont val="Tahoma"/>
            <family val="2"/>
          </rPr>
          <t>ninac:</t>
        </r>
        <r>
          <rPr>
            <sz val="9"/>
            <color indexed="81"/>
            <rFont val="Tahoma"/>
            <family val="2"/>
          </rPr>
          <t xml:space="preserve">
no data, no sediment trap sample was recoverred (10/21/24)</t>
        </r>
      </text>
    </comment>
    <comment ref="N434" authorId="0" shapeId="0" xr:uid="{FE4EFC32-4D6C-4219-AD91-021EF35CFED2}">
      <text>
        <r>
          <rPr>
            <b/>
            <sz val="9"/>
            <color indexed="81"/>
            <rFont val="Tahoma"/>
            <family val="2"/>
          </rPr>
          <t>ninac:</t>
        </r>
        <r>
          <rPr>
            <sz val="9"/>
            <color indexed="81"/>
            <rFont val="Tahoma"/>
            <family val="2"/>
          </rPr>
          <t xml:space="preserve">
no data, no sediment trap sample was recoverred (10/21/24)</t>
        </r>
      </text>
    </comment>
    <comment ref="N435" authorId="0" shapeId="0" xr:uid="{41F8ADC8-73FA-4BF6-AD12-371FBC9DB445}">
      <text>
        <r>
          <rPr>
            <b/>
            <sz val="9"/>
            <color indexed="81"/>
            <rFont val="Tahoma"/>
            <family val="2"/>
          </rPr>
          <t>ninac:</t>
        </r>
        <r>
          <rPr>
            <sz val="9"/>
            <color indexed="81"/>
            <rFont val="Tahoma"/>
            <family val="2"/>
          </rPr>
          <t xml:space="preserve">
no data, no sediment trap sample was recoverred (10/21/24)</t>
        </r>
      </text>
    </comment>
    <comment ref="N436" authorId="0" shapeId="0" xr:uid="{C639F88F-F57B-495B-A9F6-744DEF045633}">
      <text>
        <r>
          <rPr>
            <b/>
            <sz val="9"/>
            <color indexed="81"/>
            <rFont val="Tahoma"/>
            <family val="2"/>
          </rPr>
          <t>ninac:</t>
        </r>
        <r>
          <rPr>
            <sz val="9"/>
            <color indexed="81"/>
            <rFont val="Tahoma"/>
            <family val="2"/>
          </rPr>
          <t xml:space="preserve">
no data, no sediment trap sample was recoverred (10/21/24)</t>
        </r>
      </text>
    </comment>
    <comment ref="AE438" authorId="2" shapeId="0" xr:uid="{E5FB4FE7-5A5B-4953-86A4-743FD27800C4}">
      <text>
        <r>
          <rPr>
            <b/>
            <sz val="9"/>
            <color indexed="81"/>
            <rFont val="Tahoma"/>
            <family val="2"/>
          </rPr>
          <t>Cameron:</t>
        </r>
        <r>
          <rPr>
            <sz val="9"/>
            <color indexed="81"/>
            <rFont val="Tahoma"/>
            <family val="2"/>
          </rPr>
          <t xml:space="preserve">
Sample rerun value still high</t>
        </r>
      </text>
    </comment>
    <comment ref="AF438" authorId="2" shapeId="0" xr:uid="{2E891B61-A8D7-4497-BD9D-718038561E70}">
      <text>
        <r>
          <rPr>
            <b/>
            <sz val="9"/>
            <color indexed="81"/>
            <rFont val="Tahoma"/>
            <family val="2"/>
          </rPr>
          <t>Cameron:</t>
        </r>
        <r>
          <rPr>
            <sz val="9"/>
            <color indexed="81"/>
            <rFont val="Tahoma"/>
            <family val="2"/>
          </rPr>
          <t xml:space="preserve">
Sample rerun value still high</t>
        </r>
      </text>
    </comment>
    <comment ref="AE442" authorId="2" shapeId="0" xr:uid="{EA7A2949-A466-47A9-A4F2-E9C6A01B4DA2}">
      <text>
        <r>
          <rPr>
            <b/>
            <sz val="9"/>
            <color indexed="81"/>
            <rFont val="Tahoma"/>
            <family val="2"/>
          </rPr>
          <t>Cameron:</t>
        </r>
        <r>
          <rPr>
            <sz val="9"/>
            <color indexed="81"/>
            <rFont val="Tahoma"/>
            <family val="2"/>
          </rPr>
          <t xml:space="preserve">
Sample rerun value too high</t>
        </r>
      </text>
    </comment>
    <comment ref="AF442" authorId="2" shapeId="0" xr:uid="{399DBC23-E1E1-47FB-AF69-48A1CBD933E9}">
      <text>
        <r>
          <rPr>
            <b/>
            <sz val="9"/>
            <color indexed="81"/>
            <rFont val="Tahoma"/>
            <family val="2"/>
          </rPr>
          <t>Cameron:</t>
        </r>
        <r>
          <rPr>
            <sz val="9"/>
            <color indexed="81"/>
            <rFont val="Tahoma"/>
            <family val="2"/>
          </rPr>
          <t xml:space="preserve">
Sample rerun value still high</t>
        </r>
      </text>
    </comment>
    <comment ref="N448" authorId="0" shapeId="0" xr:uid="{0F203F0B-B435-458C-AE8A-E19C1E21FF13}">
      <text>
        <r>
          <rPr>
            <b/>
            <sz val="9"/>
            <color indexed="81"/>
            <rFont val="Tahoma"/>
            <family val="2"/>
          </rPr>
          <t>ninac:</t>
        </r>
        <r>
          <rPr>
            <sz val="9"/>
            <color indexed="81"/>
            <rFont val="Tahoma"/>
            <family val="2"/>
          </rPr>
          <t xml:space="preserve">
no data, no sediment trap sample was recoverred (10/21/24)</t>
        </r>
      </text>
    </comment>
    <comment ref="R450" authorId="0" shapeId="0" xr:uid="{9BE584E5-4669-4D36-A521-8B856A572845}">
      <text>
        <r>
          <rPr>
            <b/>
            <sz val="9"/>
            <color indexed="81"/>
            <rFont val="Tahoma"/>
            <family val="2"/>
          </rPr>
          <t>ninac:</t>
        </r>
        <r>
          <rPr>
            <sz val="9"/>
            <color indexed="81"/>
            <rFont val="Tahoma"/>
            <family val="2"/>
          </rPr>
          <t xml:space="preserve">
carrbonate value 0 (11/18/2024)</t>
        </r>
      </text>
    </comment>
    <comment ref="R451" authorId="0" shapeId="0" xr:uid="{9E07C43C-9293-4F25-B885-72AC3E06D5EA}">
      <text>
        <r>
          <rPr>
            <b/>
            <sz val="9"/>
            <color indexed="81"/>
            <rFont val="Tahoma"/>
            <family val="2"/>
          </rPr>
          <t>ninac:</t>
        </r>
        <r>
          <rPr>
            <sz val="9"/>
            <color indexed="81"/>
            <rFont val="Tahoma"/>
            <family val="2"/>
          </rPr>
          <t xml:space="preserve">
carrbonate value 0 (11/18/2024)</t>
        </r>
      </text>
    </comment>
    <comment ref="R452" authorId="0" shapeId="0" xr:uid="{77CF2D71-58EE-4DC3-B6A7-8CD11F4DDDED}">
      <text>
        <r>
          <rPr>
            <b/>
            <sz val="9"/>
            <color indexed="81"/>
            <rFont val="Tahoma"/>
            <family val="2"/>
          </rPr>
          <t>ninac:</t>
        </r>
        <r>
          <rPr>
            <sz val="9"/>
            <color indexed="81"/>
            <rFont val="Tahoma"/>
            <family val="2"/>
          </rPr>
          <t xml:space="preserve">
carrbonate value 0 (11/18/2024)</t>
        </r>
      </text>
    </comment>
    <comment ref="R453" authorId="0" shapeId="0" xr:uid="{E6F4DC45-FB9F-43C2-8CD7-13D7F61B5032}">
      <text>
        <r>
          <rPr>
            <b/>
            <sz val="9"/>
            <color indexed="81"/>
            <rFont val="Tahoma"/>
            <family val="2"/>
          </rPr>
          <t>ninac:</t>
        </r>
        <r>
          <rPr>
            <sz val="9"/>
            <color indexed="81"/>
            <rFont val="Tahoma"/>
            <family val="2"/>
          </rPr>
          <t xml:space="preserve">
carrbonate value 0 (11/18/2024)</t>
        </r>
      </text>
    </comment>
    <comment ref="R454" authorId="0" shapeId="0" xr:uid="{86F31670-33E8-46CF-85B9-3B0AF9289746}">
      <text>
        <r>
          <rPr>
            <b/>
            <sz val="9"/>
            <color indexed="81"/>
            <rFont val="Tahoma"/>
            <family val="2"/>
          </rPr>
          <t>ninac:</t>
        </r>
        <r>
          <rPr>
            <sz val="9"/>
            <color indexed="81"/>
            <rFont val="Tahoma"/>
            <family val="2"/>
          </rPr>
          <t xml:space="preserve">
</t>
        </r>
      </text>
    </comment>
    <comment ref="R455" authorId="0" shapeId="0" xr:uid="{F3CAD3A7-E5C7-459E-8A1A-0314C7F89AA1}">
      <text>
        <r>
          <rPr>
            <b/>
            <sz val="9"/>
            <color indexed="81"/>
            <rFont val="Tahoma"/>
            <family val="2"/>
          </rPr>
          <t>ninac:</t>
        </r>
        <r>
          <rPr>
            <sz val="9"/>
            <color indexed="81"/>
            <rFont val="Tahoma"/>
            <family val="2"/>
          </rPr>
          <t xml:space="preserve">
carrbonate value 0 (11/18/2024)</t>
        </r>
      </text>
    </comment>
    <comment ref="N456" authorId="0" shapeId="0" xr:uid="{5DF1EE72-F32D-43A3-917D-5FB8B60B00A5}">
      <text>
        <r>
          <rPr>
            <b/>
            <sz val="9"/>
            <color indexed="81"/>
            <rFont val="Tahoma"/>
            <family val="2"/>
          </rPr>
          <t>ninac:</t>
        </r>
        <r>
          <rPr>
            <sz val="9"/>
            <color indexed="81"/>
            <rFont val="Tahoma"/>
            <family val="2"/>
          </rPr>
          <t xml:space="preserve">
no data, no sediment trap sample was recoverred (10/21/24)</t>
        </r>
      </text>
    </comment>
    <comment ref="N457" authorId="0" shapeId="0" xr:uid="{63929C4E-1905-4241-BFFA-A577F633189D}">
      <text>
        <r>
          <rPr>
            <b/>
            <sz val="9"/>
            <color indexed="81"/>
            <rFont val="Tahoma"/>
            <family val="2"/>
          </rPr>
          <t>ninac:</t>
        </r>
        <r>
          <rPr>
            <sz val="9"/>
            <color indexed="81"/>
            <rFont val="Tahoma"/>
            <family val="2"/>
          </rPr>
          <t xml:space="preserve">
no data, no sediment trap sample was recoverred (10/21/24)</t>
        </r>
      </text>
    </comment>
    <comment ref="N458" authorId="0" shapeId="0" xr:uid="{FBCB3502-7125-4016-9CB1-E20DCDDCFA47}">
      <text>
        <r>
          <rPr>
            <b/>
            <sz val="9"/>
            <color indexed="81"/>
            <rFont val="Tahoma"/>
            <family val="2"/>
          </rPr>
          <t>ninac:</t>
        </r>
        <r>
          <rPr>
            <sz val="9"/>
            <color indexed="81"/>
            <rFont val="Tahoma"/>
            <family val="2"/>
          </rPr>
          <t xml:space="preserve">
no data, no sediment trap sample was recoverred (10/21/24)</t>
        </r>
      </text>
    </comment>
    <comment ref="N459" authorId="0" shapeId="0" xr:uid="{0EA89CD0-8525-4EA6-B125-50E22F5A189B}">
      <text>
        <r>
          <rPr>
            <b/>
            <sz val="9"/>
            <color indexed="81"/>
            <rFont val="Tahoma"/>
            <family val="2"/>
          </rPr>
          <t>ninac:</t>
        </r>
        <r>
          <rPr>
            <sz val="9"/>
            <color indexed="81"/>
            <rFont val="Tahoma"/>
            <family val="2"/>
          </rPr>
          <t xml:space="preserve">
no data, no sediment trap sample was recoverred (10/21/24)</t>
        </r>
      </text>
    </comment>
    <comment ref="N460" authorId="0" shapeId="0" xr:uid="{AE9EE211-A79D-40CE-8C0E-AB8700142E29}">
      <text>
        <r>
          <rPr>
            <b/>
            <sz val="9"/>
            <color indexed="81"/>
            <rFont val="Tahoma"/>
            <family val="2"/>
          </rPr>
          <t>ninac:</t>
        </r>
        <r>
          <rPr>
            <sz val="9"/>
            <color indexed="81"/>
            <rFont val="Tahoma"/>
            <family val="2"/>
          </rPr>
          <t xml:space="preserve">
no data, no sediment trap sample was recoverred (10/21/24)</t>
        </r>
      </text>
    </comment>
    <comment ref="N461" authorId="0" shapeId="0" xr:uid="{D7AC9CC0-96B9-42B6-9EE0-A4CE90A1365B}">
      <text>
        <r>
          <rPr>
            <b/>
            <sz val="9"/>
            <color indexed="81"/>
            <rFont val="Tahoma"/>
            <family val="2"/>
          </rPr>
          <t>ninac:</t>
        </r>
        <r>
          <rPr>
            <sz val="9"/>
            <color indexed="81"/>
            <rFont val="Tahoma"/>
            <family val="2"/>
          </rPr>
          <t xml:space="preserve">
no data, no sediment trap sample was recoverred (10/21/24)</t>
        </r>
      </text>
    </comment>
    <comment ref="N462" authorId="0" shapeId="0" xr:uid="{C364B87A-B41C-4311-B640-E5F43B0F9028}">
      <text>
        <r>
          <rPr>
            <b/>
            <sz val="9"/>
            <color indexed="81"/>
            <rFont val="Tahoma"/>
            <family val="2"/>
          </rPr>
          <t>ninac:</t>
        </r>
        <r>
          <rPr>
            <sz val="9"/>
            <color indexed="81"/>
            <rFont val="Tahoma"/>
            <family val="2"/>
          </rPr>
          <t xml:space="preserve">
no data, no sediment trap sample was recoverred (10/21/24)</t>
        </r>
      </text>
    </comment>
    <comment ref="T467" authorId="0" shapeId="0" xr:uid="{C42663D6-614E-4D0B-8094-B7F49C671B90}">
      <text>
        <r>
          <rPr>
            <b/>
            <sz val="9"/>
            <color indexed="81"/>
            <rFont val="Tahoma"/>
            <family val="2"/>
          </rPr>
          <t>ninac:</t>
        </r>
        <r>
          <rPr>
            <sz val="9"/>
            <color indexed="81"/>
            <rFont val="Tahoma"/>
            <family val="2"/>
          </rPr>
          <t xml:space="preserve">
no silica (11/18/2024)</t>
        </r>
      </text>
    </comment>
    <comment ref="AE471" authorId="2" shapeId="0" xr:uid="{AE1B5866-176A-4D7D-8C70-1C4B132C7911}">
      <text>
        <r>
          <rPr>
            <b/>
            <sz val="9"/>
            <color indexed="81"/>
            <rFont val="Tahoma"/>
            <family val="2"/>
          </rPr>
          <t>Cameron:</t>
        </r>
        <r>
          <rPr>
            <sz val="9"/>
            <color indexed="81"/>
            <rFont val="Tahoma"/>
            <family val="2"/>
          </rPr>
          <t xml:space="preserve">
Sample rerun value still high</t>
        </r>
      </text>
    </comment>
    <comment ref="AF471" authorId="2" shapeId="0" xr:uid="{98BE4D53-2EAA-4DDF-9B0C-24EB0A16A216}">
      <text>
        <r>
          <rPr>
            <b/>
            <sz val="9"/>
            <color indexed="81"/>
            <rFont val="Tahoma"/>
            <family val="2"/>
          </rPr>
          <t>Cameron:</t>
        </r>
        <r>
          <rPr>
            <sz val="9"/>
            <color indexed="81"/>
            <rFont val="Tahoma"/>
            <family val="2"/>
          </rPr>
          <t xml:space="preserve">
Sample rerun value still high</t>
        </r>
      </text>
    </comment>
    <comment ref="T474" authorId="0" shapeId="0" xr:uid="{D5D6446E-1552-4DC6-B678-5BBB5EE9B9F2}">
      <text>
        <r>
          <rPr>
            <b/>
            <sz val="9"/>
            <color indexed="81"/>
            <rFont val="Tahoma"/>
            <family val="2"/>
          </rPr>
          <t>ninac:</t>
        </r>
        <r>
          <rPr>
            <sz val="9"/>
            <color indexed="81"/>
            <rFont val="Tahoma"/>
            <family val="2"/>
          </rPr>
          <t xml:space="preserve">
no silica (11/18/2024)</t>
        </r>
      </text>
    </comment>
    <comment ref="T475" authorId="0" shapeId="0" xr:uid="{0AD5BC78-6FFA-4FCD-BF78-348E3B9E5A20}">
      <text>
        <r>
          <rPr>
            <b/>
            <sz val="9"/>
            <color indexed="81"/>
            <rFont val="Tahoma"/>
            <family val="2"/>
          </rPr>
          <t>ninac:</t>
        </r>
        <r>
          <rPr>
            <sz val="9"/>
            <color indexed="81"/>
            <rFont val="Tahoma"/>
            <family val="2"/>
          </rPr>
          <t xml:space="preserve">
no silica (11/18/2024)</t>
        </r>
      </text>
    </comment>
    <comment ref="O478" authorId="4" shapeId="0" xr:uid="{6549158B-146A-4C06-A744-3B9F49C4BC6A}">
      <text>
        <r>
          <rPr>
            <sz val="10"/>
            <rFont val="Arial"/>
            <family val="2"/>
          </rPr>
          <t xml:space="preserve">Coli, Nina:
clog, no value (10/7/24)
</t>
        </r>
      </text>
    </comment>
    <comment ref="O479" authorId="4" shapeId="0" xr:uid="{7D5F1D50-4E3E-4296-A986-0030BEB92D47}">
      <text>
        <r>
          <rPr>
            <sz val="10"/>
            <rFont val="Arial"/>
            <family val="2"/>
          </rPr>
          <t>Coli, Nina:
clog, no value (10/7/24)</t>
        </r>
      </text>
    </comment>
    <comment ref="O480" authorId="4" shapeId="0" xr:uid="{91B49D79-4E16-4F63-9FF2-494581C7B138}">
      <text>
        <r>
          <rPr>
            <sz val="10"/>
            <rFont val="Arial"/>
            <family val="2"/>
          </rPr>
          <t>Coli, Nina:
clog, no value (10/7/24)</t>
        </r>
      </text>
    </comment>
    <comment ref="O481" authorId="4" shapeId="0" xr:uid="{F54A0F10-198F-4C29-9F29-849D7EABD80A}">
      <text>
        <r>
          <rPr>
            <sz val="10"/>
            <rFont val="Arial"/>
            <family val="2"/>
          </rPr>
          <t>Coli, Nina:
clog, no value (10/7/24)</t>
        </r>
      </text>
    </comment>
    <comment ref="O482" authorId="4" shapeId="0" xr:uid="{AD3B8A9A-398C-4887-AEDF-C95EC7725A71}">
      <text>
        <r>
          <rPr>
            <sz val="10"/>
            <rFont val="Arial"/>
            <family val="2"/>
          </rPr>
          <t>Coli, Nina:
clog, no value (10/7/24)</t>
        </r>
      </text>
    </comment>
    <comment ref="O483" authorId="4" shapeId="0" xr:uid="{AF5DB588-18E6-4994-993C-FBD63DFA20C2}">
      <text>
        <r>
          <rPr>
            <sz val="10"/>
            <rFont val="Arial"/>
            <family val="2"/>
          </rPr>
          <t>Coli, Nina:
clog, no value (10/7/24)</t>
        </r>
      </text>
    </comment>
    <comment ref="O484" authorId="4" shapeId="0" xr:uid="{1202ACDB-5B9C-42BE-ACF1-F2F0EA4905CF}">
      <text>
        <r>
          <rPr>
            <sz val="10"/>
            <rFont val="Arial"/>
            <family val="2"/>
          </rPr>
          <t>Coli, Nina:
clog, no value (10/7/24)</t>
        </r>
      </text>
    </comment>
    <comment ref="O485" authorId="4" shapeId="0" xr:uid="{0EC9159C-5808-4123-AF87-A25BF56A1590}">
      <text>
        <r>
          <rPr>
            <sz val="10"/>
            <rFont val="Arial"/>
            <family val="2"/>
          </rPr>
          <t>Coli, Nina:
clog, no value (10/7/24)</t>
        </r>
      </text>
    </comment>
    <comment ref="O486" authorId="4" shapeId="0" xr:uid="{EF0B983D-B662-4E0B-8EB2-664F9321EFAC}">
      <text>
        <r>
          <rPr>
            <sz val="10"/>
            <rFont val="Arial"/>
            <family val="2"/>
          </rPr>
          <t>Coli, Nina:
clog, no value (10/7/24)</t>
        </r>
      </text>
    </comment>
    <comment ref="O487" authorId="4" shapeId="0" xr:uid="{9FD54800-87D3-4888-ADB5-B7ED43E0B12C}">
      <text>
        <r>
          <rPr>
            <sz val="10"/>
            <rFont val="Arial"/>
            <family val="2"/>
          </rPr>
          <t>Coli, Nina:
clog, no value (10/7/24)</t>
        </r>
      </text>
    </comment>
    <comment ref="O488" authorId="4" shapeId="0" xr:uid="{60F5D068-2ABB-4463-B80D-E6C0B57175E2}">
      <text>
        <r>
          <rPr>
            <sz val="10"/>
            <rFont val="Arial"/>
            <family val="2"/>
          </rPr>
          <t>Coli, Nina:
clog, no value (10/7/24)</t>
        </r>
      </text>
    </comment>
    <comment ref="AE499" authorId="2" shapeId="0" xr:uid="{83E6D6CE-6228-4BEF-875F-B0EED8DFD2B8}">
      <text>
        <r>
          <rPr>
            <b/>
            <sz val="9"/>
            <color indexed="81"/>
            <rFont val="Tahoma"/>
            <family val="2"/>
          </rPr>
          <t>Cameron:</t>
        </r>
        <r>
          <rPr>
            <sz val="9"/>
            <color indexed="81"/>
            <rFont val="Tahoma"/>
            <family val="2"/>
          </rPr>
          <t xml:space="preserve">
Sample rerun value</t>
        </r>
      </text>
    </comment>
    <comment ref="AF499" authorId="2" shapeId="0" xr:uid="{23A9AA11-6B9D-4F3D-A983-B3A147CB717C}">
      <text>
        <r>
          <rPr>
            <b/>
            <sz val="9"/>
            <color indexed="81"/>
            <rFont val="Tahoma"/>
            <family val="2"/>
          </rPr>
          <t>Cameron:</t>
        </r>
        <r>
          <rPr>
            <sz val="9"/>
            <color indexed="81"/>
            <rFont val="Tahoma"/>
            <family val="2"/>
          </rPr>
          <t xml:space="preserve">
Sample rerun value</t>
        </r>
      </text>
    </comment>
    <comment ref="AE511" authorId="2" shapeId="0" xr:uid="{4A3D7F63-514B-44F1-AAC0-36103EC7D7D7}">
      <text>
        <r>
          <rPr>
            <b/>
            <sz val="9"/>
            <color indexed="81"/>
            <rFont val="Tahoma"/>
            <family val="2"/>
          </rPr>
          <t>Cameron:</t>
        </r>
        <r>
          <rPr>
            <sz val="9"/>
            <color indexed="81"/>
            <rFont val="Tahoma"/>
            <family val="2"/>
          </rPr>
          <t xml:space="preserve">
Sample rerun higher</t>
        </r>
      </text>
    </comment>
    <comment ref="AF511" authorId="2" shapeId="0" xr:uid="{11D8DA97-2814-4608-8B77-589F6BADE4F9}">
      <text>
        <r>
          <rPr>
            <b/>
            <sz val="9"/>
            <color indexed="81"/>
            <rFont val="Tahoma"/>
            <family val="2"/>
          </rPr>
          <t>Cameron:</t>
        </r>
        <r>
          <rPr>
            <sz val="9"/>
            <color indexed="81"/>
            <rFont val="Tahoma"/>
            <family val="2"/>
          </rPr>
          <t xml:space="preserve">
Sample rerun too high</t>
        </r>
      </text>
    </comment>
    <comment ref="AE513" authorId="2" shapeId="0" xr:uid="{7D277A41-3799-4D8C-9416-3008AC327205}">
      <text>
        <r>
          <rPr>
            <b/>
            <sz val="9"/>
            <color indexed="81"/>
            <rFont val="Tahoma"/>
            <family val="2"/>
          </rPr>
          <t>Cameron:</t>
        </r>
        <r>
          <rPr>
            <sz val="9"/>
            <color indexed="81"/>
            <rFont val="Tahoma"/>
            <family val="2"/>
          </rPr>
          <t xml:space="preserve">
Sample rerun value</t>
        </r>
      </text>
    </comment>
    <comment ref="AF513" authorId="2" shapeId="0" xr:uid="{3BA32EB3-685E-430A-9BF7-B23AEC8DC890}">
      <text>
        <r>
          <rPr>
            <b/>
            <sz val="9"/>
            <color indexed="81"/>
            <rFont val="Tahoma"/>
            <family val="2"/>
          </rPr>
          <t>Cameron:</t>
        </r>
        <r>
          <rPr>
            <sz val="9"/>
            <color indexed="81"/>
            <rFont val="Tahoma"/>
            <family val="2"/>
          </rPr>
          <t xml:space="preserve">
Sample rerun value</t>
        </r>
      </text>
    </comment>
    <comment ref="T527" authorId="0" shapeId="0" xr:uid="{4F8240D6-6FA0-4982-8398-2097B1A1E832}">
      <text>
        <r>
          <rPr>
            <b/>
            <sz val="9"/>
            <color indexed="81"/>
            <rFont val="Tahoma"/>
            <family val="2"/>
          </rPr>
          <t>ninac:</t>
        </r>
        <r>
          <rPr>
            <sz val="9"/>
            <color indexed="81"/>
            <rFont val="Tahoma"/>
            <family val="2"/>
          </rPr>
          <t xml:space="preserve">
no data (10/21/2024)</t>
        </r>
      </text>
    </comment>
    <comment ref="G528" authorId="5" shapeId="0" xr:uid="{235C3842-7B9A-4446-B9C6-0BD56840A8F5}">
      <text>
        <t>[Threaded comment]
Your version of Excel allows you to read this threaded comment; however, any edits to it will get removed if the file is opened in a newer version of Excel. Learn more: https://go.microsoft.com/fwlink/?linkid=870924
Comment:
    noticed a discrepency here in Julian dates. Columns G and H (after row 528) are one higher than in spreadsheet "all_data_sbb1-sbb58"</t>
      </text>
    </comment>
    <comment ref="AE529" authorId="6" shapeId="0" xr:uid="{B77D4143-C5E3-4C33-AF33-87246C87E6B8}">
      <text>
        <r>
          <rPr>
            <b/>
            <sz val="9"/>
            <color indexed="81"/>
            <rFont val="Tahoma"/>
            <family val="2"/>
          </rPr>
          <t>Databackup:</t>
        </r>
        <r>
          <rPr>
            <sz val="9"/>
            <color indexed="81"/>
            <rFont val="Tahoma"/>
            <family val="2"/>
          </rPr>
          <t xml:space="preserve">
Rerun value</t>
        </r>
      </text>
    </comment>
    <comment ref="AF529" authorId="6" shapeId="0" xr:uid="{19C50CCD-4706-42B7-85DF-F552DA74EB55}">
      <text>
        <r>
          <rPr>
            <b/>
            <sz val="9"/>
            <color indexed="81"/>
            <rFont val="Tahoma"/>
            <family val="2"/>
          </rPr>
          <t>Databackup:</t>
        </r>
        <r>
          <rPr>
            <sz val="9"/>
            <color indexed="81"/>
            <rFont val="Tahoma"/>
            <family val="2"/>
          </rPr>
          <t xml:space="preserve">
Rerun value</t>
        </r>
      </text>
    </comment>
    <comment ref="O545" authorId="0" shapeId="0" xr:uid="{36076BC6-4039-4A83-AE20-2EAF60796BF3}">
      <text>
        <r>
          <rPr>
            <b/>
            <sz val="9"/>
            <color indexed="81"/>
            <rFont val="Tahoma"/>
            <family val="2"/>
          </rPr>
          <t>ninac:</t>
        </r>
        <r>
          <rPr>
            <sz val="9"/>
            <color indexed="81"/>
            <rFont val="Tahoma"/>
            <family val="2"/>
          </rPr>
          <t xml:space="preserve">
Low mass flux, nes for successive runs (phos, nitrog, silica, inorg c, org c. (10/21/2024)</t>
        </r>
      </text>
    </comment>
    <comment ref="O546" authorId="0" shapeId="0" xr:uid="{6B75124C-ED45-4ED9-978E-227BD4356102}">
      <text>
        <r>
          <rPr>
            <b/>
            <sz val="9"/>
            <color indexed="81"/>
            <rFont val="Tahoma"/>
            <family val="2"/>
          </rPr>
          <t>ninac:</t>
        </r>
        <r>
          <rPr>
            <sz val="9"/>
            <color indexed="81"/>
            <rFont val="Tahoma"/>
            <family val="2"/>
          </rPr>
          <t xml:space="preserve">
no data (10/21/24)</t>
        </r>
      </text>
    </comment>
    <comment ref="O547" authorId="0" shapeId="0" xr:uid="{268316BE-0844-4B22-AF5C-FA2EFFEB50B3}">
      <text>
        <r>
          <rPr>
            <b/>
            <sz val="9"/>
            <color indexed="81"/>
            <rFont val="Tahoma"/>
            <family val="2"/>
          </rPr>
          <t>ninac:</t>
        </r>
        <r>
          <rPr>
            <sz val="9"/>
            <color indexed="81"/>
            <rFont val="Tahoma"/>
            <family val="2"/>
          </rPr>
          <t xml:space="preserve">
Low mass flux, nes for successive runs (phos, nitrog, silica, inorg c, org c. (10/22/2024)</t>
        </r>
      </text>
    </comment>
    <comment ref="O548" authorId="0" shapeId="0" xr:uid="{F8BB21C9-54A3-49D3-94E8-C41340F2CB5E}">
      <text>
        <r>
          <rPr>
            <b/>
            <sz val="9"/>
            <color indexed="81"/>
            <rFont val="Tahoma"/>
            <family val="2"/>
          </rPr>
          <t>ninac:</t>
        </r>
        <r>
          <rPr>
            <sz val="9"/>
            <color indexed="81"/>
            <rFont val="Tahoma"/>
            <family val="2"/>
          </rPr>
          <t xml:space="preserve">
Low mass flux, nes for successive runs (phos, nitrog, silica, inorg c, org c. (10/22/2024)</t>
        </r>
      </text>
    </comment>
    <comment ref="O552" authorId="0" shapeId="0" xr:uid="{EF7DCBEA-8A2F-4448-A538-9DA40D1DDFCF}">
      <text>
        <r>
          <rPr>
            <b/>
            <sz val="9"/>
            <color indexed="81"/>
            <rFont val="Tahoma"/>
            <family val="2"/>
          </rPr>
          <t>ninac:</t>
        </r>
        <r>
          <rPr>
            <sz val="9"/>
            <color indexed="81"/>
            <rFont val="Tahoma"/>
            <family val="2"/>
          </rPr>
          <t xml:space="preserve">
Low mass flux, nes for successive runs (phos, nitrog, silica, inorg c, org c. (10/21/2024)</t>
        </r>
      </text>
    </comment>
    <comment ref="O553" authorId="0" shapeId="0" xr:uid="{A73E1E83-E891-4D77-A14A-941215D4E3C7}">
      <text>
        <r>
          <rPr>
            <b/>
            <sz val="9"/>
            <color indexed="81"/>
            <rFont val="Tahoma"/>
            <family val="2"/>
          </rPr>
          <t>ninac:</t>
        </r>
        <r>
          <rPr>
            <sz val="9"/>
            <color indexed="81"/>
            <rFont val="Tahoma"/>
            <family val="2"/>
          </rPr>
          <t xml:space="preserve">
Low mass flux, nes for successive runs (phos, nitrog, silica, inorg c, org c. (10/21/2024)</t>
        </r>
      </text>
    </comment>
    <comment ref="O558" authorId="0" shapeId="0" xr:uid="{5825B7E8-B269-4689-8BA6-F784B94DDBD0}">
      <text>
        <r>
          <rPr>
            <b/>
            <sz val="9"/>
            <color indexed="81"/>
            <rFont val="Tahoma"/>
            <family val="2"/>
          </rPr>
          <t>ninac:</t>
        </r>
        <r>
          <rPr>
            <sz val="9"/>
            <color indexed="81"/>
            <rFont val="Tahoma"/>
            <family val="2"/>
          </rPr>
          <t xml:space="preserve">
no mass flux but values for phosphorus</t>
        </r>
      </text>
    </comment>
    <comment ref="AE567" authorId="6" shapeId="0" xr:uid="{782575D6-DC91-4B12-9AD6-988623149431}">
      <text>
        <r>
          <rPr>
            <b/>
            <sz val="9"/>
            <color indexed="81"/>
            <rFont val="Tahoma"/>
            <family val="2"/>
          </rPr>
          <t>Databackup:</t>
        </r>
        <r>
          <rPr>
            <sz val="9"/>
            <color indexed="81"/>
            <rFont val="Tahoma"/>
            <family val="2"/>
          </rPr>
          <t xml:space="preserve">
Reruns done on 8/2024 but POP values are very negative compared to the first run. Left the orignial values in. TPP ran very similar to the first time around
Seem extremely high compared to other months. Possibly need to be rerun</t>
        </r>
      </text>
    </comment>
    <comment ref="O579" authorId="0" shapeId="0" xr:uid="{602F57C5-6441-4F85-BE1B-F29F5AFDF654}">
      <text>
        <r>
          <rPr>
            <b/>
            <sz val="9"/>
            <color indexed="81"/>
            <rFont val="Tahoma"/>
            <family val="2"/>
          </rPr>
          <t>ninac:</t>
        </r>
        <r>
          <rPr>
            <sz val="9"/>
            <color indexed="81"/>
            <rFont val="Tahoma"/>
            <family val="2"/>
          </rPr>
          <t xml:space="preserve">
no data (10/21/2024)</t>
        </r>
      </text>
    </comment>
    <comment ref="AE589" authorId="6" shapeId="0" xr:uid="{76617EA6-2DE9-49DC-B433-4690718CB98E}">
      <text>
        <r>
          <rPr>
            <b/>
            <sz val="9"/>
            <color indexed="81"/>
            <rFont val="Tahoma"/>
            <family val="2"/>
          </rPr>
          <t>Databackup:</t>
        </r>
        <r>
          <rPr>
            <sz val="9"/>
            <color indexed="81"/>
            <rFont val="Tahoma"/>
            <family val="2"/>
          </rPr>
          <t xml:space="preserve">
Rerun value</t>
        </r>
      </text>
    </comment>
    <comment ref="AF589" authorId="6" shapeId="0" xr:uid="{1D59C4EF-71DA-4FC4-8583-D991B6C612BD}">
      <text>
        <r>
          <rPr>
            <b/>
            <sz val="9"/>
            <color indexed="81"/>
            <rFont val="Tahoma"/>
            <family val="2"/>
          </rPr>
          <t>Databackup:</t>
        </r>
        <r>
          <rPr>
            <sz val="9"/>
            <color indexed="81"/>
            <rFont val="Tahoma"/>
            <family val="2"/>
          </rPr>
          <t xml:space="preserve">
Rerun value</t>
        </r>
      </text>
    </comment>
    <comment ref="AE598" authorId="6" shapeId="0" xr:uid="{C3030693-9440-4B6D-B80A-C174CAF50F49}">
      <text>
        <r>
          <rPr>
            <b/>
            <sz val="9"/>
            <color indexed="81"/>
            <rFont val="Tahoma"/>
            <family val="2"/>
          </rPr>
          <t>Databackup:</t>
        </r>
        <r>
          <rPr>
            <sz val="9"/>
            <color indexed="81"/>
            <rFont val="Tahoma"/>
            <family val="2"/>
          </rPr>
          <t xml:space="preserve">
Rerun value</t>
        </r>
      </text>
    </comment>
    <comment ref="AF598" authorId="6" shapeId="0" xr:uid="{E4A8503A-E38E-4A3D-9C6F-4666E2695D81}">
      <text>
        <r>
          <rPr>
            <b/>
            <sz val="9"/>
            <color indexed="81"/>
            <rFont val="Tahoma"/>
            <family val="2"/>
          </rPr>
          <t>Databackup:</t>
        </r>
        <r>
          <rPr>
            <sz val="9"/>
            <color indexed="81"/>
            <rFont val="Tahoma"/>
            <family val="2"/>
          </rPr>
          <t xml:space="preserve">
Rerun value</t>
        </r>
      </text>
    </comment>
    <comment ref="AE602" authorId="6" shapeId="0" xr:uid="{A1BE3398-8A7C-427C-91DF-06283E35ECE7}">
      <text>
        <r>
          <rPr>
            <b/>
            <sz val="9"/>
            <color indexed="81"/>
            <rFont val="Tahoma"/>
            <family val="2"/>
          </rPr>
          <t>Databackup:</t>
        </r>
        <r>
          <rPr>
            <sz val="9"/>
            <color indexed="81"/>
            <rFont val="Tahoma"/>
            <family val="2"/>
          </rPr>
          <t xml:space="preserve">
Rerun value</t>
        </r>
      </text>
    </comment>
    <comment ref="AF602" authorId="6" shapeId="0" xr:uid="{70CE25B0-ED57-4CB2-8B46-85F447BB8AC9}">
      <text>
        <r>
          <rPr>
            <b/>
            <sz val="9"/>
            <color indexed="81"/>
            <rFont val="Tahoma"/>
            <family val="2"/>
          </rPr>
          <t>Databackup:</t>
        </r>
        <r>
          <rPr>
            <sz val="9"/>
            <color indexed="81"/>
            <rFont val="Tahoma"/>
            <family val="2"/>
          </rPr>
          <t xml:space="preserve">
Rerun value</t>
        </r>
      </text>
    </comment>
    <comment ref="AE606" authorId="6" shapeId="0" xr:uid="{E109CB10-7349-467D-9761-E59858E32D6F}">
      <text>
        <r>
          <rPr>
            <b/>
            <sz val="9"/>
            <color indexed="81"/>
            <rFont val="Tahoma"/>
            <family val="2"/>
          </rPr>
          <t>Databackup:</t>
        </r>
        <r>
          <rPr>
            <sz val="9"/>
            <color indexed="81"/>
            <rFont val="Tahoma"/>
            <family val="2"/>
          </rPr>
          <t xml:space="preserve">
Rerun values were higher than these. Left values from the original run. POP for everything on the reruns was negative
Like SBB 47, samples seem really high. Proably should be rerun</t>
        </r>
      </text>
    </comment>
    <comment ref="O650" authorId="0" shapeId="0" xr:uid="{CF031711-0F01-4140-93E5-FFEE20F17DE8}">
      <text>
        <r>
          <rPr>
            <b/>
            <sz val="9"/>
            <color indexed="81"/>
            <rFont val="Tahoma"/>
            <family val="2"/>
          </rPr>
          <t>ninac:</t>
        </r>
        <r>
          <rPr>
            <sz val="9"/>
            <color indexed="81"/>
            <rFont val="Tahoma"/>
            <family val="2"/>
          </rPr>
          <t xml:space="preserve">
no data (10/21/2024)</t>
        </r>
      </text>
    </comment>
    <comment ref="AE652" authorId="6" shapeId="0" xr:uid="{378B67FD-DEA5-40E4-95B2-24DB28AA214B}">
      <text>
        <r>
          <rPr>
            <b/>
            <sz val="9"/>
            <color indexed="81"/>
            <rFont val="Tahoma"/>
            <family val="2"/>
          </rPr>
          <t>Databackup:</t>
        </r>
        <r>
          <rPr>
            <sz val="9"/>
            <color indexed="81"/>
            <rFont val="Tahoma"/>
            <family val="2"/>
          </rPr>
          <t xml:space="preserve">
Rerun value</t>
        </r>
      </text>
    </comment>
    <comment ref="AF652" authorId="6" shapeId="0" xr:uid="{8D50A826-A144-4246-8FA8-EDECC99F6C72}">
      <text>
        <r>
          <rPr>
            <b/>
            <sz val="9"/>
            <color indexed="81"/>
            <rFont val="Tahoma"/>
            <family val="2"/>
          </rPr>
          <t>Databackup:</t>
        </r>
        <r>
          <rPr>
            <sz val="9"/>
            <color indexed="81"/>
            <rFont val="Tahoma"/>
            <family val="2"/>
          </rPr>
          <t xml:space="preserve">
Rerun value</t>
        </r>
      </text>
    </comment>
    <comment ref="AE658" authorId="6" shapeId="0" xr:uid="{51C94AA8-5126-4A3F-B0CF-9EF360DD3005}">
      <text>
        <r>
          <rPr>
            <b/>
            <sz val="9"/>
            <color indexed="81"/>
            <rFont val="Tahoma"/>
            <family val="2"/>
          </rPr>
          <t>Databackup:</t>
        </r>
        <r>
          <rPr>
            <sz val="9"/>
            <color indexed="81"/>
            <rFont val="Tahoma"/>
            <family val="2"/>
          </rPr>
          <t xml:space="preserve">
Rerun value</t>
        </r>
      </text>
    </comment>
    <comment ref="AF658" authorId="6" shapeId="0" xr:uid="{189F88AD-60DE-481F-983C-427C577CFA29}">
      <text>
        <r>
          <rPr>
            <b/>
            <sz val="9"/>
            <color indexed="81"/>
            <rFont val="Tahoma"/>
            <family val="2"/>
          </rPr>
          <t>Databackup:</t>
        </r>
        <r>
          <rPr>
            <sz val="9"/>
            <color indexed="81"/>
            <rFont val="Tahoma"/>
            <family val="2"/>
          </rPr>
          <t xml:space="preserve">
Rerun value</t>
        </r>
      </text>
    </comment>
    <comment ref="AE659" authorId="6" shapeId="0" xr:uid="{AC6C4C8C-311A-4D3A-8641-0F8997729477}">
      <text>
        <r>
          <rPr>
            <b/>
            <sz val="9"/>
            <color indexed="81"/>
            <rFont val="Tahoma"/>
            <family val="2"/>
          </rPr>
          <t>Databackup:</t>
        </r>
        <r>
          <rPr>
            <sz val="9"/>
            <color indexed="81"/>
            <rFont val="Tahoma"/>
            <family val="2"/>
          </rPr>
          <t xml:space="preserve">
Rerun value</t>
        </r>
      </text>
    </comment>
    <comment ref="AF659" authorId="6" shapeId="0" xr:uid="{EF494BC7-9E87-4BAB-A200-711E283073EF}">
      <text>
        <r>
          <rPr>
            <b/>
            <sz val="9"/>
            <color indexed="81"/>
            <rFont val="Tahoma"/>
            <family val="2"/>
          </rPr>
          <t>Databackup:</t>
        </r>
        <r>
          <rPr>
            <sz val="9"/>
            <color indexed="81"/>
            <rFont val="Tahoma"/>
            <family val="2"/>
          </rPr>
          <t xml:space="preserve">
Rerun value</t>
        </r>
      </text>
    </comment>
    <comment ref="AE684" authorId="6" shapeId="0" xr:uid="{9A3C65D5-53BC-4693-BFCB-5D56C6B11953}">
      <text>
        <r>
          <rPr>
            <b/>
            <sz val="9"/>
            <color indexed="81"/>
            <rFont val="Tahoma"/>
            <family val="2"/>
          </rPr>
          <t>Databackup:</t>
        </r>
        <r>
          <rPr>
            <sz val="9"/>
            <color indexed="81"/>
            <rFont val="Tahoma"/>
            <family val="2"/>
          </rPr>
          <t xml:space="preserve">
Rerun value</t>
        </r>
      </text>
    </comment>
    <comment ref="AF684" authorId="6" shapeId="0" xr:uid="{96DB824E-5748-4F3E-9E0C-AE0674AD2D19}">
      <text>
        <r>
          <rPr>
            <b/>
            <sz val="9"/>
            <color indexed="81"/>
            <rFont val="Tahoma"/>
            <family val="2"/>
          </rPr>
          <t>Databackup:</t>
        </r>
        <r>
          <rPr>
            <sz val="9"/>
            <color indexed="81"/>
            <rFont val="Tahoma"/>
            <family val="2"/>
          </rPr>
          <t xml:space="preserve">
Rerun value</t>
        </r>
      </text>
    </comment>
    <comment ref="AE694" authorId="6" shapeId="0" xr:uid="{B1BCC3E3-2AB5-4ED5-9DAC-35694CAB861D}">
      <text>
        <r>
          <rPr>
            <b/>
            <sz val="9"/>
            <color indexed="81"/>
            <rFont val="Tahoma"/>
            <family val="2"/>
          </rPr>
          <t>Databackup:</t>
        </r>
        <r>
          <rPr>
            <sz val="9"/>
            <color indexed="81"/>
            <rFont val="Tahoma"/>
            <family val="2"/>
          </rPr>
          <t xml:space="preserve">
Rerun value</t>
        </r>
      </text>
    </comment>
    <comment ref="AF694" authorId="6" shapeId="0" xr:uid="{A9F939DC-74C5-43C1-A94D-21C12F942A67}">
      <text>
        <r>
          <rPr>
            <b/>
            <sz val="9"/>
            <color indexed="81"/>
            <rFont val="Tahoma"/>
            <family val="2"/>
          </rPr>
          <t>Databackup:</t>
        </r>
        <r>
          <rPr>
            <sz val="9"/>
            <color indexed="81"/>
            <rFont val="Tahoma"/>
            <family val="2"/>
          </rPr>
          <t xml:space="preserve">
Rerun value</t>
        </r>
      </text>
    </comment>
    <comment ref="O697" authorId="4" shapeId="0" xr:uid="{446A1E1D-601F-4BC8-833A-D5DD2F9D26A0}">
      <text>
        <r>
          <rPr>
            <sz val="10"/>
            <rFont val="Arial"/>
            <family val="2"/>
          </rPr>
          <t>Coli, Nina:
clog, no value (10/7/24)</t>
        </r>
      </text>
    </comment>
    <comment ref="O698" authorId="4" shapeId="0" xr:uid="{151A8187-4CE7-48E2-A30C-24AB8B4D54EE}">
      <text>
        <r>
          <rPr>
            <sz val="10"/>
            <rFont val="Arial"/>
            <family val="2"/>
          </rPr>
          <t>Coli, Nina:
clog, no value (10/7/24)</t>
        </r>
      </text>
    </comment>
    <comment ref="O699" authorId="4" shapeId="0" xr:uid="{F2AF0464-53BA-42F9-A7BA-44700C45C489}">
      <text>
        <r>
          <rPr>
            <sz val="10"/>
            <rFont val="Arial"/>
            <family val="2"/>
          </rPr>
          <t>Coli, Nina:
clog, no value (10/7/24)</t>
        </r>
      </text>
    </comment>
    <comment ref="O700" authorId="4" shapeId="0" xr:uid="{576142AB-9CFD-4604-95D9-968FD30D20CC}">
      <text>
        <r>
          <rPr>
            <sz val="10"/>
            <rFont val="Arial"/>
            <family val="2"/>
          </rPr>
          <t>Coli, Nina:
clog, no value (10/7/24)</t>
        </r>
      </text>
    </comment>
    <comment ref="O701" authorId="4" shapeId="0" xr:uid="{DF53EE2C-5C19-451C-AAE6-45727E37AC10}">
      <text>
        <r>
          <rPr>
            <sz val="10"/>
            <rFont val="Arial"/>
            <family val="2"/>
          </rPr>
          <t>Coli, Nina:
clog, no value (10/7/24)</t>
        </r>
      </text>
    </comment>
    <comment ref="O702" authorId="4" shapeId="0" xr:uid="{AFF4452A-BB1F-41BF-B000-46C600343409}">
      <text>
        <r>
          <rPr>
            <sz val="10"/>
            <rFont val="Arial"/>
            <family val="2"/>
          </rPr>
          <t>Coli, Nina:
clog, no value (10/7/24)</t>
        </r>
      </text>
    </comment>
    <comment ref="O703" authorId="4" shapeId="0" xr:uid="{B43DA409-CC2E-459D-9554-97D2801BF7A7}">
      <text>
        <r>
          <rPr>
            <sz val="10"/>
            <rFont val="Arial"/>
            <family val="2"/>
          </rPr>
          <t>Coli, Nina:
clog, no value (10/7/24)</t>
        </r>
      </text>
    </comment>
    <comment ref="O704" authorId="4" shapeId="0" xr:uid="{6BD1840C-6B11-41E3-B32D-2D7E14713EFA}">
      <text>
        <r>
          <rPr>
            <sz val="10"/>
            <rFont val="Arial"/>
            <family val="2"/>
          </rPr>
          <t>Coli, Nina:
clog, no value (10/7/24)</t>
        </r>
      </text>
    </comment>
    <comment ref="O705" authorId="4" shapeId="0" xr:uid="{9F2BF3B5-683C-4F10-A8B1-61688B281CD1}">
      <text>
        <r>
          <rPr>
            <sz val="10"/>
            <rFont val="Arial"/>
            <family val="2"/>
          </rPr>
          <t>Coli, Nina:
clog, no value (10/7/24)</t>
        </r>
      </text>
    </comment>
    <comment ref="O706" authorId="4" shapeId="0" xr:uid="{40B4F3DC-7F59-4AB6-843C-3BF160153AE7}">
      <text>
        <r>
          <rPr>
            <sz val="10"/>
            <rFont val="Arial"/>
            <family val="2"/>
          </rPr>
          <t>Coli, Nina:
clog, no value (10/7/24)</t>
        </r>
      </text>
    </comment>
    <comment ref="O707" authorId="4" shapeId="0" xr:uid="{2D5C8325-9FA4-4F6D-B0DF-EA8DEB04B20C}">
      <text>
        <r>
          <rPr>
            <sz val="10"/>
            <rFont val="Arial"/>
            <family val="2"/>
          </rPr>
          <t>Coli, Nina:
clog, no value (10/7/24)</t>
        </r>
      </text>
    </comment>
    <comment ref="O708" authorId="4" shapeId="0" xr:uid="{83725508-28EB-437E-BD59-CCA676FB23FD}">
      <text>
        <r>
          <rPr>
            <sz val="10"/>
            <rFont val="Arial"/>
            <family val="2"/>
          </rPr>
          <t>Coli, Nina:
clog, no value (10/7/24)</t>
        </r>
      </text>
    </comment>
    <comment ref="O709" authorId="4" shapeId="0" xr:uid="{3A668AAF-E1F2-4177-A254-52DCADFF7732}">
      <text>
        <r>
          <rPr>
            <sz val="10"/>
            <rFont val="Arial"/>
            <family val="2"/>
          </rPr>
          <t>Coli, Nina:
clog, no value (10/7/24)</t>
        </r>
      </text>
    </comment>
    <comment ref="O714" authorId="4" shapeId="0" xr:uid="{F5E8DB79-DB7A-4122-9A05-7B38894D3178}">
      <text>
        <r>
          <rPr>
            <sz val="10"/>
            <rFont val="Arial"/>
            <family val="2"/>
          </rPr>
          <t>Coli, Nina:
clog, no value (10/7/24)</t>
        </r>
      </text>
    </comment>
    <comment ref="O715" authorId="4" shapeId="0" xr:uid="{0A46A6B8-EF0E-455C-986B-C29CBCEE2438}">
      <text>
        <r>
          <rPr>
            <sz val="10"/>
            <rFont val="Arial"/>
            <family val="2"/>
          </rPr>
          <t>Coli, Nina:
clog, no value (10/7/24)</t>
        </r>
      </text>
    </comment>
    <comment ref="O716" authorId="4" shapeId="0" xr:uid="{92FF5D7C-4A19-4DBB-A028-847BD6413682}">
      <text>
        <r>
          <rPr>
            <sz val="10"/>
            <rFont val="Arial"/>
            <family val="2"/>
          </rPr>
          <t>Coli, Nina:
clog, no value (10/7/24)</t>
        </r>
      </text>
    </comment>
    <comment ref="O717" authorId="4" shapeId="0" xr:uid="{401F3D2E-7601-4614-9BED-AC95E47CC30B}">
      <text>
        <r>
          <rPr>
            <sz val="10"/>
            <rFont val="Arial"/>
            <family val="2"/>
          </rPr>
          <t>Coli, Nina:
clog, no value (10/7/24)</t>
        </r>
      </text>
    </comment>
    <comment ref="O718" authorId="4" shapeId="0" xr:uid="{ED30A230-6C21-4613-BF0A-4D7B303008CB}">
      <text>
        <r>
          <rPr>
            <sz val="10"/>
            <rFont val="Arial"/>
            <family val="2"/>
          </rPr>
          <t>Coli, Nina:
clog, no value (10/7/24)</t>
        </r>
      </text>
    </comment>
    <comment ref="O719" authorId="4" shapeId="0" xr:uid="{EB791E9F-71E6-47C2-8DE3-98E283696C05}">
      <text>
        <r>
          <rPr>
            <sz val="10"/>
            <rFont val="Arial"/>
            <family val="2"/>
          </rPr>
          <t>Coli, Nina:
clog, no value (10/7/24)</t>
        </r>
      </text>
    </comment>
    <comment ref="O720" authorId="4" shapeId="0" xr:uid="{F448D48F-CE47-4CBF-893A-DFAB0C706051}">
      <text>
        <r>
          <rPr>
            <sz val="10"/>
            <rFont val="Arial"/>
            <family val="2"/>
          </rPr>
          <t>Coli, Nina:
clog, no value (10/7/24)</t>
        </r>
      </text>
    </comment>
    <comment ref="O721" authorId="4" shapeId="0" xr:uid="{2CCFCE62-B6CB-4E9A-93DA-25163439CB18}">
      <text>
        <r>
          <rPr>
            <sz val="10"/>
            <rFont val="Arial"/>
            <family val="2"/>
          </rPr>
          <t>Coli, Nina:
clog, no value (10/7/24)</t>
        </r>
      </text>
    </comment>
    <comment ref="O722" authorId="4" shapeId="0" xr:uid="{D5B0B30D-BE49-4E3E-ABE5-046364901CBC}">
      <text>
        <r>
          <rPr>
            <sz val="10"/>
            <rFont val="Arial"/>
            <family val="2"/>
          </rPr>
          <t>Coli, Nina:
clog, no value (10/7/24)</t>
        </r>
      </text>
    </comment>
    <comment ref="O724" authorId="0" shapeId="0" xr:uid="{705BA9D3-3D2C-4CF6-AE99-D0A096E0769B}">
      <text>
        <r>
          <rPr>
            <b/>
            <sz val="9"/>
            <color indexed="81"/>
            <rFont val="Tahoma"/>
            <family val="2"/>
          </rPr>
          <t>ninac:</t>
        </r>
        <r>
          <rPr>
            <sz val="9"/>
            <color indexed="81"/>
            <rFont val="Tahoma"/>
            <family val="2"/>
          </rPr>
          <t xml:space="preserve">
no data (10/21/2024)</t>
        </r>
      </text>
    </comment>
    <comment ref="AE733" authorId="6" shapeId="0" xr:uid="{FEA6CA25-3021-4CC7-980B-D434A452554B}">
      <text>
        <r>
          <rPr>
            <b/>
            <sz val="9"/>
            <color indexed="81"/>
            <rFont val="Tahoma"/>
            <family val="2"/>
          </rPr>
          <t>Databackup:</t>
        </r>
        <r>
          <rPr>
            <sz val="9"/>
            <color indexed="81"/>
            <rFont val="Tahoma"/>
            <family val="2"/>
          </rPr>
          <t xml:space="preserve">
Rerun value</t>
        </r>
      </text>
    </comment>
    <comment ref="AF733" authorId="6" shapeId="0" xr:uid="{F140C501-309C-4D0B-A775-CA66CCCD9236}">
      <text>
        <r>
          <rPr>
            <b/>
            <sz val="9"/>
            <color indexed="81"/>
            <rFont val="Tahoma"/>
            <family val="2"/>
          </rPr>
          <t>Databackup:</t>
        </r>
        <r>
          <rPr>
            <sz val="9"/>
            <color indexed="81"/>
            <rFont val="Tahoma"/>
            <family val="2"/>
          </rPr>
          <t xml:space="preserve">
Rerun value</t>
        </r>
      </text>
    </comment>
    <comment ref="AE734" authorId="6" shapeId="0" xr:uid="{ADD56A94-CA66-4C0B-915C-F1F0F5081537}">
      <text>
        <r>
          <rPr>
            <b/>
            <sz val="9"/>
            <color indexed="81"/>
            <rFont val="Tahoma"/>
            <family val="2"/>
          </rPr>
          <t>Databackup:</t>
        </r>
        <r>
          <rPr>
            <sz val="9"/>
            <color indexed="81"/>
            <rFont val="Tahoma"/>
            <family val="2"/>
          </rPr>
          <t xml:space="preserve">
Rerun value</t>
        </r>
      </text>
    </comment>
    <comment ref="AF734" authorId="6" shapeId="0" xr:uid="{D2002903-7A17-4EB5-9134-4234F3E3CC7B}">
      <text>
        <r>
          <rPr>
            <b/>
            <sz val="9"/>
            <color indexed="81"/>
            <rFont val="Tahoma"/>
            <family val="2"/>
          </rPr>
          <t>Databackup:</t>
        </r>
        <r>
          <rPr>
            <sz val="9"/>
            <color indexed="81"/>
            <rFont val="Tahoma"/>
            <family val="2"/>
          </rPr>
          <t xml:space="preserve">
Rerun value</t>
        </r>
      </text>
    </comment>
    <comment ref="O736" authorId="4" shapeId="0" xr:uid="{0AE43BBC-388B-4B3C-8BF2-CE5C12A628FE}">
      <text>
        <r>
          <rPr>
            <sz val="10"/>
            <rFont val="Arial"/>
            <family val="2"/>
          </rPr>
          <t>Coli, Nina:
no trap, no value (10/7/24)</t>
        </r>
      </text>
    </comment>
    <comment ref="O737" authorId="4" shapeId="0" xr:uid="{9878EC97-2978-4DF3-822A-9ABFF8A99860}">
      <text>
        <r>
          <rPr>
            <sz val="10"/>
            <rFont val="Arial"/>
            <family val="2"/>
          </rPr>
          <t>Coli, Nina:
no trap, no value (10/7/24)</t>
        </r>
      </text>
    </comment>
    <comment ref="O738" authorId="4" shapeId="0" xr:uid="{62806105-C6E3-442D-AE8F-39EB97D6AB26}">
      <text>
        <r>
          <rPr>
            <sz val="10"/>
            <rFont val="Arial"/>
            <family val="2"/>
          </rPr>
          <t>Coli, Nina:
no trap, no value (10/7/24)</t>
        </r>
      </text>
    </comment>
    <comment ref="O739" authorId="4" shapeId="0" xr:uid="{76C44040-F9C8-49E5-A71F-7E73F9B28CDC}">
      <text>
        <r>
          <rPr>
            <sz val="10"/>
            <rFont val="Arial"/>
            <family val="2"/>
          </rPr>
          <t>Coli, Nina:
no trap, no value (10/7/24)</t>
        </r>
      </text>
    </comment>
    <comment ref="O740" authorId="4" shapeId="0" xr:uid="{43340F97-6199-4E31-960F-60479456C518}">
      <text>
        <r>
          <rPr>
            <sz val="10"/>
            <rFont val="Arial"/>
            <family val="2"/>
          </rPr>
          <t>Coli, Nina:
no trap, no value (10/7/24)</t>
        </r>
      </text>
    </comment>
    <comment ref="O741" authorId="4" shapeId="0" xr:uid="{66DAD753-A7E4-47A7-8430-D0E70DCDE959}">
      <text>
        <r>
          <rPr>
            <sz val="10"/>
            <rFont val="Arial"/>
            <family val="2"/>
          </rPr>
          <t>Coli, Nina:
no trap, no value (10/7/24)</t>
        </r>
      </text>
    </comment>
    <comment ref="O742" authorId="4" shapeId="0" xr:uid="{96B456AF-F360-4726-B1F6-B2032EE0A7AF}">
      <text>
        <r>
          <rPr>
            <sz val="10"/>
            <rFont val="Arial"/>
            <family val="2"/>
          </rPr>
          <t>Coli, Nina:
no trap, no value (10/7/24)</t>
        </r>
      </text>
    </comment>
    <comment ref="O743" authorId="4" shapeId="0" xr:uid="{7A8300FD-28CB-44A9-9029-42049E83FF68}">
      <text>
        <r>
          <rPr>
            <sz val="10"/>
            <rFont val="Arial"/>
            <family val="2"/>
          </rPr>
          <t>Coli, Nina:
no trap, no value (10/7/24)</t>
        </r>
      </text>
    </comment>
    <comment ref="O744" authorId="4" shapeId="0" xr:uid="{D0361C9C-21F7-46C9-B8EC-EB67C415179E}">
      <text>
        <r>
          <rPr>
            <sz val="10"/>
            <rFont val="Arial"/>
            <family val="2"/>
          </rPr>
          <t>Coli, Nina:
no trap, no value (10/7/24)</t>
        </r>
      </text>
    </comment>
    <comment ref="O745" authorId="4" shapeId="0" xr:uid="{33099A12-E18D-475B-B053-5C12660BFA2E}">
      <text>
        <r>
          <rPr>
            <sz val="10"/>
            <rFont val="Arial"/>
            <family val="2"/>
          </rPr>
          <t>Coli, Nina:
no trap, no value (10/7/24)</t>
        </r>
      </text>
    </comment>
    <comment ref="O746" authorId="4" shapeId="0" xr:uid="{EDCCC012-8F33-4B11-BD24-DB84D45A6EDC}">
      <text>
        <r>
          <rPr>
            <sz val="10"/>
            <rFont val="Arial"/>
            <family val="2"/>
          </rPr>
          <t>Coli, Nina:
no trap, no value (10/7/24)</t>
        </r>
      </text>
    </comment>
    <comment ref="O747" authorId="4" shapeId="0" xr:uid="{058448B4-6517-4738-892F-9CAD59EC3DB2}">
      <text>
        <r>
          <rPr>
            <sz val="10"/>
            <rFont val="Arial"/>
            <family val="2"/>
          </rPr>
          <t>Coli, Nina:
no trap, no value (10/7/24)</t>
        </r>
      </text>
    </comment>
    <comment ref="O748" authorId="4" shapeId="0" xr:uid="{44F144C5-B8C5-4AE9-90E1-56C13A201D24}">
      <text>
        <r>
          <rPr>
            <sz val="10"/>
            <rFont val="Arial"/>
            <family val="2"/>
          </rPr>
          <t>Coli, Nina:
no trap, no value (10/7/24)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ninac</author>
    <author>Wendy Plessinger</author>
    <author>Coli, Nina</author>
    <author>mpiper</author>
    <author>Cameron</author>
    <author>Databackup</author>
  </authors>
  <commentList>
    <comment ref="AL10" authorId="0" shapeId="0" xr:uid="{9486E974-4180-452A-8321-A0E69E242E55}">
      <text>
        <r>
          <rPr>
            <b/>
            <sz val="9"/>
            <color indexed="81"/>
            <rFont val="Tahoma"/>
            <family val="2"/>
          </rPr>
          <t>ninac:</t>
        </r>
        <r>
          <rPr>
            <sz val="9"/>
            <color indexed="81"/>
            <rFont val="Tahoma"/>
            <family val="2"/>
          </rPr>
          <t xml:space="preserve">
RERUN?? 6/25/25</t>
        </r>
      </text>
    </comment>
    <comment ref="AO19" authorId="1" shapeId="0" xr:uid="{53E6860A-8A1B-424D-9A0E-67FFE379AF28}">
      <text>
        <r>
          <rPr>
            <b/>
            <sz val="8"/>
            <color indexed="81"/>
            <rFont val="Tahoma"/>
            <family val="2"/>
          </rPr>
          <t>Wendy Plessinger:</t>
        </r>
        <r>
          <rPr>
            <sz val="8"/>
            <color indexed="81"/>
            <rFont val="Tahoma"/>
            <family val="2"/>
          </rPr>
          <t xml:space="preserve">
Sample contaminated.</t>
        </r>
      </text>
    </comment>
    <comment ref="Q20" authorId="2" shapeId="0" xr:uid="{19359CA4-73C5-417D-AE25-AA8A244E74E2}">
      <text>
        <r>
          <rPr>
            <sz val="10"/>
            <rFont val="Arial"/>
            <family val="2"/>
          </rPr>
          <t>Coli, Nina:
no data, (10/7/24)</t>
        </r>
      </text>
    </comment>
    <comment ref="AG22" authorId="3" shapeId="0" xr:uid="{8146C81D-15BA-41FD-BC3B-38FDC2AF4C0C}">
      <text>
        <r>
          <rPr>
            <b/>
            <sz val="9"/>
            <color indexed="81"/>
            <rFont val="Tahoma"/>
            <family val="2"/>
          </rPr>
          <t xml:space="preserve">mpiper:
</t>
        </r>
        <r>
          <rPr>
            <sz val="9"/>
            <color indexed="81"/>
            <rFont val="Tahoma"/>
            <family val="2"/>
          </rPr>
          <t xml:space="preserve">Sample rerun value still high
</t>
        </r>
      </text>
    </comment>
    <comment ref="AH22" authorId="3" shapeId="0" xr:uid="{B6CFF460-2F09-42C1-8EB8-225A1CD14D41}">
      <text>
        <r>
          <rPr>
            <b/>
            <sz val="9"/>
            <color indexed="81"/>
            <rFont val="Tahoma"/>
            <family val="2"/>
          </rPr>
          <t>mpiper:</t>
        </r>
        <r>
          <rPr>
            <sz val="9"/>
            <color indexed="81"/>
            <rFont val="Tahoma"/>
            <family val="2"/>
          </rPr>
          <t xml:space="preserve">
Sample rerun value still high</t>
        </r>
      </text>
    </comment>
    <comment ref="AG23" authorId="3" shapeId="0" xr:uid="{097B896A-5A88-454E-96F0-AC597CE6C357}">
      <text>
        <r>
          <rPr>
            <b/>
            <sz val="9"/>
            <color indexed="81"/>
            <rFont val="Tahoma"/>
            <family val="2"/>
          </rPr>
          <t>mpiper:</t>
        </r>
        <r>
          <rPr>
            <sz val="9"/>
            <color indexed="81"/>
            <rFont val="Tahoma"/>
            <family val="2"/>
          </rPr>
          <t xml:space="preserve">
Sample rerun value still high</t>
        </r>
      </text>
    </comment>
    <comment ref="AH23" authorId="3" shapeId="0" xr:uid="{D18A123A-67A9-4AD9-99FF-D3E005612A45}">
      <text>
        <r>
          <rPr>
            <b/>
            <sz val="9"/>
            <color indexed="81"/>
            <rFont val="Tahoma"/>
            <family val="2"/>
          </rPr>
          <t>mpiper:</t>
        </r>
        <r>
          <rPr>
            <sz val="9"/>
            <color indexed="81"/>
            <rFont val="Tahoma"/>
            <family val="2"/>
          </rPr>
          <t xml:space="preserve">
Sample rerun value still high</t>
        </r>
      </text>
    </comment>
    <comment ref="AG24" authorId="3" shapeId="0" xr:uid="{1651E4FB-42FD-447D-ACBF-DAB22CBEF63F}">
      <text>
        <r>
          <rPr>
            <b/>
            <sz val="9"/>
            <color indexed="81"/>
            <rFont val="Tahoma"/>
            <family val="2"/>
          </rPr>
          <t>mpiper:</t>
        </r>
        <r>
          <rPr>
            <sz val="9"/>
            <color indexed="81"/>
            <rFont val="Tahoma"/>
            <family val="2"/>
          </rPr>
          <t xml:space="preserve">
Sample rerun value still high</t>
        </r>
      </text>
    </comment>
    <comment ref="AH24" authorId="3" shapeId="0" xr:uid="{27CE2466-1957-46D3-8F4E-E1595E1C9C63}">
      <text>
        <r>
          <rPr>
            <b/>
            <sz val="9"/>
            <color indexed="81"/>
            <rFont val="Tahoma"/>
            <family val="2"/>
          </rPr>
          <t>mpiper:</t>
        </r>
        <r>
          <rPr>
            <sz val="9"/>
            <color indexed="81"/>
            <rFont val="Tahoma"/>
            <family val="2"/>
          </rPr>
          <t xml:space="preserve">
Sample rerun value still high</t>
        </r>
      </text>
    </comment>
    <comment ref="AG35" authorId="4" shapeId="0" xr:uid="{5669C540-48B6-4C17-9B85-AB8B1FD8DC92}">
      <text>
        <r>
          <rPr>
            <b/>
            <sz val="9"/>
            <color indexed="81"/>
            <rFont val="Tahoma"/>
            <family val="2"/>
          </rPr>
          <t>Cameron:</t>
        </r>
        <r>
          <rPr>
            <sz val="9"/>
            <color indexed="81"/>
            <rFont val="Tahoma"/>
            <family val="2"/>
          </rPr>
          <t xml:space="preserve">
Sample rerun value still high
</t>
        </r>
      </text>
    </comment>
    <comment ref="AG37" authorId="4" shapeId="0" xr:uid="{F815A8F0-BF1C-4190-B8BC-9699E1CB5A54}">
      <text>
        <r>
          <rPr>
            <b/>
            <sz val="9"/>
            <color indexed="81"/>
            <rFont val="Tahoma"/>
            <family val="2"/>
          </rPr>
          <t>Cameron:</t>
        </r>
        <r>
          <rPr>
            <sz val="9"/>
            <color indexed="81"/>
            <rFont val="Tahoma"/>
            <family val="2"/>
          </rPr>
          <t xml:space="preserve">
Sample rerun value still high</t>
        </r>
      </text>
    </comment>
    <comment ref="AG38" authorId="4" shapeId="0" xr:uid="{5BDE818F-A3CE-44E3-81C4-AFA9B632B90F}">
      <text>
        <r>
          <rPr>
            <b/>
            <sz val="9"/>
            <color indexed="81"/>
            <rFont val="Tahoma"/>
            <family val="2"/>
          </rPr>
          <t>Cameron:</t>
        </r>
        <r>
          <rPr>
            <sz val="9"/>
            <color indexed="81"/>
            <rFont val="Tahoma"/>
            <family val="2"/>
          </rPr>
          <t xml:space="preserve">
Sample rerun value high
</t>
        </r>
      </text>
    </comment>
    <comment ref="AH38" authorId="4" shapeId="0" xr:uid="{C89D35EF-D0F4-4D4F-89B0-AB4A44DD223F}">
      <text>
        <r>
          <rPr>
            <b/>
            <sz val="9"/>
            <color indexed="81"/>
            <rFont val="Tahoma"/>
            <family val="2"/>
          </rPr>
          <t>Cameron:</t>
        </r>
        <r>
          <rPr>
            <sz val="9"/>
            <color indexed="81"/>
            <rFont val="Tahoma"/>
            <family val="2"/>
          </rPr>
          <t xml:space="preserve">
Sample rerun value higher</t>
        </r>
      </text>
    </comment>
    <comment ref="AG39" authorId="4" shapeId="0" xr:uid="{B85F445A-9B2D-49F1-A50A-B610844AEFF5}">
      <text>
        <r>
          <rPr>
            <b/>
            <sz val="9"/>
            <color indexed="81"/>
            <rFont val="Tahoma"/>
            <family val="2"/>
          </rPr>
          <t>Cameron:</t>
        </r>
        <r>
          <rPr>
            <sz val="9"/>
            <color indexed="81"/>
            <rFont val="Tahoma"/>
            <family val="2"/>
          </rPr>
          <t xml:space="preserve">
Rerun value
</t>
        </r>
      </text>
    </comment>
    <comment ref="AH39" authorId="4" shapeId="0" xr:uid="{F8F9AD81-EC3B-4718-A2D1-8CF88BA64D5F}">
      <text>
        <r>
          <rPr>
            <b/>
            <sz val="9"/>
            <color indexed="81"/>
            <rFont val="Tahoma"/>
            <family val="2"/>
          </rPr>
          <t>Cameron:</t>
        </r>
        <r>
          <rPr>
            <sz val="9"/>
            <color indexed="81"/>
            <rFont val="Tahoma"/>
            <family val="2"/>
          </rPr>
          <t xml:space="preserve">
Rerun value</t>
        </r>
      </text>
    </comment>
    <comment ref="AG51" authorId="4" shapeId="0" xr:uid="{B397570C-F870-4B1B-B18E-260C3CDCE165}">
      <text>
        <r>
          <rPr>
            <b/>
            <sz val="9"/>
            <color indexed="81"/>
            <rFont val="Tahoma"/>
            <family val="2"/>
          </rPr>
          <t>Cameron:</t>
        </r>
        <r>
          <rPr>
            <sz val="9"/>
            <color indexed="81"/>
            <rFont val="Tahoma"/>
            <family val="2"/>
          </rPr>
          <t xml:space="preserve">
Rerun value</t>
        </r>
      </text>
    </comment>
    <comment ref="AH51" authorId="4" shapeId="0" xr:uid="{D2C18338-8CA2-4050-B61A-4822436458A3}">
      <text>
        <r>
          <rPr>
            <b/>
            <sz val="9"/>
            <color indexed="81"/>
            <rFont val="Tahoma"/>
            <family val="2"/>
          </rPr>
          <t>Cameron:</t>
        </r>
        <r>
          <rPr>
            <sz val="9"/>
            <color indexed="81"/>
            <rFont val="Tahoma"/>
            <family val="2"/>
          </rPr>
          <t xml:space="preserve">
Rerun value
</t>
        </r>
      </text>
    </comment>
    <comment ref="AG57" authorId="4" shapeId="0" xr:uid="{7FC81295-C402-4C30-9B93-00F1469F8208}">
      <text>
        <r>
          <rPr>
            <b/>
            <sz val="9"/>
            <color indexed="81"/>
            <rFont val="Tahoma"/>
            <family val="2"/>
          </rPr>
          <t>Cameron:</t>
        </r>
        <r>
          <rPr>
            <sz val="9"/>
            <color indexed="81"/>
            <rFont val="Tahoma"/>
            <family val="2"/>
          </rPr>
          <t xml:space="preserve">
Rerun value too high</t>
        </r>
      </text>
    </comment>
    <comment ref="AH57" authorId="4" shapeId="0" xr:uid="{A8385C88-2BB6-4F27-928F-04F309D9718F}">
      <text>
        <r>
          <rPr>
            <b/>
            <sz val="9"/>
            <color indexed="81"/>
            <rFont val="Tahoma"/>
            <family val="2"/>
          </rPr>
          <t>Cameron:</t>
        </r>
        <r>
          <rPr>
            <sz val="9"/>
            <color indexed="81"/>
            <rFont val="Tahoma"/>
            <family val="2"/>
          </rPr>
          <t xml:space="preserve">
Rerun value higher</t>
        </r>
      </text>
    </comment>
    <comment ref="T60" authorId="0" shapeId="0" xr:uid="{D387407E-49D2-4304-935E-DCDD7918CA2E}">
      <text>
        <r>
          <rPr>
            <b/>
            <sz val="9"/>
            <color indexed="81"/>
            <rFont val="Tahoma"/>
            <family val="2"/>
          </rPr>
          <t>ninac:</t>
        </r>
        <r>
          <rPr>
            <sz val="9"/>
            <color indexed="81"/>
            <rFont val="Tahoma"/>
            <family val="2"/>
          </rPr>
          <t xml:space="preserve">
no data (10/21/24)</t>
        </r>
      </text>
    </comment>
    <comment ref="V60" authorId="0" shapeId="0" xr:uid="{247E62AA-59D0-4FE5-9CBD-9F710B757EE0}">
      <text>
        <r>
          <rPr>
            <b/>
            <sz val="9"/>
            <color indexed="81"/>
            <rFont val="Tahoma"/>
            <family val="2"/>
          </rPr>
          <t>ninac:</t>
        </r>
        <r>
          <rPr>
            <sz val="9"/>
            <color indexed="81"/>
            <rFont val="Tahoma"/>
            <family val="2"/>
          </rPr>
          <t xml:space="preserve">
no data (10/21/24)</t>
        </r>
      </text>
    </comment>
    <comment ref="V66" authorId="0" shapeId="0" xr:uid="{8D1B621A-862F-42D0-842E-EFD5C68DDC34}">
      <text>
        <r>
          <rPr>
            <b/>
            <sz val="9"/>
            <color indexed="81"/>
            <rFont val="Tahoma"/>
            <family val="2"/>
          </rPr>
          <t>ninac:</t>
        </r>
        <r>
          <rPr>
            <sz val="9"/>
            <color indexed="81"/>
            <rFont val="Tahoma"/>
            <family val="2"/>
          </rPr>
          <t xml:space="preserve">
no data (10/21/24)</t>
        </r>
      </text>
    </comment>
    <comment ref="T71" authorId="0" shapeId="0" xr:uid="{84AAECFC-45D6-41DC-B589-8943AE6ED94E}">
      <text>
        <r>
          <rPr>
            <b/>
            <sz val="9"/>
            <color indexed="81"/>
            <rFont val="Tahoma"/>
            <family val="2"/>
          </rPr>
          <t>ninac:</t>
        </r>
        <r>
          <rPr>
            <sz val="9"/>
            <color indexed="81"/>
            <rFont val="Tahoma"/>
            <family val="2"/>
          </rPr>
          <t xml:space="preserve">
no data (10/21/24)</t>
        </r>
      </text>
    </comment>
    <comment ref="T72" authorId="0" shapeId="0" xr:uid="{D838387A-3376-43E9-8FCC-8F4CFBB6E378}">
      <text>
        <r>
          <rPr>
            <b/>
            <sz val="9"/>
            <color indexed="81"/>
            <rFont val="Tahoma"/>
            <family val="2"/>
          </rPr>
          <t>ninac:</t>
        </r>
        <r>
          <rPr>
            <sz val="9"/>
            <color indexed="81"/>
            <rFont val="Tahoma"/>
            <family val="2"/>
          </rPr>
          <t xml:space="preserve">
no data (10/21/24)</t>
        </r>
      </text>
    </comment>
    <comment ref="V72" authorId="0" shapeId="0" xr:uid="{0CF186CC-9C59-481E-A09A-6E1285E5EED6}">
      <text>
        <r>
          <rPr>
            <b/>
            <sz val="9"/>
            <color indexed="81"/>
            <rFont val="Tahoma"/>
            <family val="2"/>
          </rPr>
          <t>ninac:</t>
        </r>
        <r>
          <rPr>
            <sz val="9"/>
            <color indexed="81"/>
            <rFont val="Tahoma"/>
            <family val="2"/>
          </rPr>
          <t xml:space="preserve">
no data (10/21/24)</t>
        </r>
      </text>
    </comment>
    <comment ref="R92" authorId="0" shapeId="0" xr:uid="{EF10A0A4-B522-4ECA-944B-D2F7ECD71A64}">
      <text>
        <r>
          <rPr>
            <b/>
            <sz val="9"/>
            <color indexed="81"/>
            <rFont val="Tahoma"/>
            <family val="2"/>
          </rPr>
          <t>ninac:</t>
        </r>
        <r>
          <rPr>
            <sz val="9"/>
            <color indexed="81"/>
            <rFont val="Tahoma"/>
            <family val="2"/>
          </rPr>
          <t xml:space="preserve">
no data (10/21/24)</t>
        </r>
      </text>
    </comment>
    <comment ref="AA92" authorId="0" shapeId="0" xr:uid="{E6B72A65-14DD-45BD-A9B6-ECA91EFADDED}">
      <text>
        <r>
          <rPr>
            <b/>
            <sz val="9"/>
            <color indexed="81"/>
            <rFont val="Tahoma"/>
            <family val="2"/>
          </rPr>
          <t>ninac:</t>
        </r>
        <r>
          <rPr>
            <sz val="9"/>
            <color indexed="81"/>
            <rFont val="Tahoma"/>
            <family val="2"/>
          </rPr>
          <t xml:space="preserve">
no data (10/21/24)</t>
        </r>
      </text>
    </comment>
    <comment ref="V97" authorId="0" shapeId="0" xr:uid="{650D5AD0-A21B-4F73-9444-BD42EB00252E}">
      <text>
        <r>
          <rPr>
            <b/>
            <sz val="9"/>
            <color indexed="81"/>
            <rFont val="Tahoma"/>
            <family val="2"/>
          </rPr>
          <t>ninac:</t>
        </r>
        <r>
          <rPr>
            <sz val="9"/>
            <color indexed="81"/>
            <rFont val="Tahoma"/>
            <family val="2"/>
          </rPr>
          <t xml:space="preserve">
no data (10/21/24)</t>
        </r>
      </text>
    </comment>
    <comment ref="V127" authorId="0" shapeId="0" xr:uid="{93A42E9A-A955-4CFF-B45F-50AE73C3794B}">
      <text>
        <r>
          <rPr>
            <b/>
            <sz val="9"/>
            <color indexed="81"/>
            <rFont val="Tahoma"/>
            <family val="2"/>
          </rPr>
          <t>ninac:</t>
        </r>
        <r>
          <rPr>
            <sz val="9"/>
            <color indexed="81"/>
            <rFont val="Tahoma"/>
            <family val="2"/>
          </rPr>
          <t xml:space="preserve">
no data (10/21/24)</t>
        </r>
      </text>
    </comment>
    <comment ref="V128" authorId="0" shapeId="0" xr:uid="{FB47A094-E5F7-404C-BEF9-697419953899}">
      <text>
        <r>
          <rPr>
            <b/>
            <sz val="9"/>
            <color indexed="81"/>
            <rFont val="Tahoma"/>
            <family val="2"/>
          </rPr>
          <t>ninac:</t>
        </r>
        <r>
          <rPr>
            <sz val="9"/>
            <color indexed="81"/>
            <rFont val="Tahoma"/>
            <family val="2"/>
          </rPr>
          <t xml:space="preserve">
no data (10/21/24)</t>
        </r>
      </text>
    </comment>
    <comment ref="V129" authorId="0" shapeId="0" xr:uid="{11FA6BE4-2DA8-4FEA-A0F5-F5DC7D8EA6E6}">
      <text>
        <r>
          <rPr>
            <b/>
            <sz val="9"/>
            <color indexed="81"/>
            <rFont val="Tahoma"/>
            <family val="2"/>
          </rPr>
          <t>ninac:</t>
        </r>
        <r>
          <rPr>
            <sz val="9"/>
            <color indexed="81"/>
            <rFont val="Tahoma"/>
            <family val="2"/>
          </rPr>
          <t xml:space="preserve">
no data (10/21/24)</t>
        </r>
      </text>
    </comment>
    <comment ref="V130" authorId="0" shapeId="0" xr:uid="{0DCF1904-BCF4-4D8F-91BC-A65718037D60}">
      <text>
        <r>
          <rPr>
            <b/>
            <sz val="9"/>
            <color indexed="81"/>
            <rFont val="Tahoma"/>
            <family val="2"/>
          </rPr>
          <t>ninac:</t>
        </r>
        <r>
          <rPr>
            <sz val="9"/>
            <color indexed="81"/>
            <rFont val="Tahoma"/>
            <family val="2"/>
          </rPr>
          <t xml:space="preserve">
no data (10/21/24)</t>
        </r>
      </text>
    </comment>
    <comment ref="V131" authorId="0" shapeId="0" xr:uid="{D9E40CE0-8D02-4197-88F1-7CD17FB46431}">
      <text>
        <r>
          <rPr>
            <b/>
            <sz val="9"/>
            <color indexed="81"/>
            <rFont val="Tahoma"/>
            <family val="2"/>
          </rPr>
          <t>ninac:</t>
        </r>
        <r>
          <rPr>
            <sz val="9"/>
            <color indexed="81"/>
            <rFont val="Tahoma"/>
            <family val="2"/>
          </rPr>
          <t xml:space="preserve">
no data (10/21/24)</t>
        </r>
      </text>
    </comment>
    <comment ref="AG132" authorId="4" shapeId="0" xr:uid="{3E55B975-7737-404D-B7E9-D6E020E46486}">
      <text>
        <r>
          <rPr>
            <b/>
            <sz val="9"/>
            <color indexed="81"/>
            <rFont val="Tahoma"/>
            <family val="2"/>
          </rPr>
          <t>Cameron:</t>
        </r>
        <r>
          <rPr>
            <sz val="9"/>
            <color indexed="81"/>
            <rFont val="Tahoma"/>
            <family val="2"/>
          </rPr>
          <t xml:space="preserve">
Sample rerun value still high</t>
        </r>
      </text>
    </comment>
    <comment ref="AH132" authorId="4" shapeId="0" xr:uid="{5B43448A-EA14-4FFC-8DAA-3E23CCE24A6F}">
      <text>
        <r>
          <rPr>
            <b/>
            <sz val="9"/>
            <color indexed="81"/>
            <rFont val="Tahoma"/>
            <family val="2"/>
          </rPr>
          <t>Cameron:</t>
        </r>
        <r>
          <rPr>
            <sz val="9"/>
            <color indexed="81"/>
            <rFont val="Tahoma"/>
            <family val="2"/>
          </rPr>
          <t xml:space="preserve">
Sample rerun value still high</t>
        </r>
      </text>
    </comment>
    <comment ref="Q144" authorId="2" shapeId="0" xr:uid="{9254F094-69C7-4905-A28B-72C7EBFDFA2F}">
      <text>
        <r>
          <rPr>
            <sz val="10"/>
            <rFont val="Arial"/>
            <family val="2"/>
          </rPr>
          <t>Coli, Nina:
no data (10/7/2024)</t>
        </r>
      </text>
    </comment>
    <comment ref="Q145" authorId="2" shapeId="0" xr:uid="{DF26CAAE-8F30-47C0-A1BC-31CCB849D56C}">
      <text>
        <r>
          <rPr>
            <sz val="10"/>
            <rFont val="Arial"/>
            <family val="2"/>
          </rPr>
          <t>Coli, Nina:
no trap, no value (10/7/24)</t>
        </r>
      </text>
    </comment>
    <comment ref="Q146" authorId="2" shapeId="0" xr:uid="{C8B0A30B-55CF-4924-B259-AD33C6477E93}">
      <text>
        <r>
          <rPr>
            <sz val="10"/>
            <rFont val="Arial"/>
            <family val="2"/>
          </rPr>
          <t>Coli, Nina:
no trap, no value (10/7/24)</t>
        </r>
      </text>
    </comment>
    <comment ref="Q147" authorId="2" shapeId="0" xr:uid="{DA7B05D6-D60F-4E5F-843F-FEE91E0192E5}">
      <text>
        <r>
          <rPr>
            <sz val="10"/>
            <rFont val="Arial"/>
            <family val="2"/>
          </rPr>
          <t>Coli, Nina:
no trap, no value (10/7/24)</t>
        </r>
      </text>
    </comment>
    <comment ref="Q148" authorId="2" shapeId="0" xr:uid="{F34A2203-2C73-45BE-871F-6752DD0B8BDF}">
      <text>
        <r>
          <rPr>
            <sz val="10"/>
            <rFont val="Arial"/>
            <family val="2"/>
          </rPr>
          <t>Coli, Nina:
no trap, no value (10/7/24)</t>
        </r>
      </text>
    </comment>
    <comment ref="Q150" authorId="0" shapeId="0" xr:uid="{A8EBEB5D-E70C-4ADC-A442-27BA02EC2315}">
      <text>
        <r>
          <rPr>
            <b/>
            <sz val="9"/>
            <color indexed="81"/>
            <rFont val="Tahoma"/>
            <family val="2"/>
          </rPr>
          <t>ninac:</t>
        </r>
        <r>
          <rPr>
            <sz val="9"/>
            <color indexed="81"/>
            <rFont val="Tahoma"/>
            <family val="2"/>
          </rPr>
          <t xml:space="preserve">
Low mass flux, nes for successive runs (10/7/2024)</t>
        </r>
      </text>
    </comment>
    <comment ref="AG155" authorId="5" shapeId="0" xr:uid="{C8AB7292-91EE-4AD0-9F6D-693F78B95BCB}">
      <text>
        <r>
          <rPr>
            <b/>
            <sz val="9"/>
            <color indexed="81"/>
            <rFont val="Tahoma"/>
            <family val="2"/>
          </rPr>
          <t>Databackup:</t>
        </r>
        <r>
          <rPr>
            <sz val="9"/>
            <color indexed="81"/>
            <rFont val="Tahoma"/>
            <family val="2"/>
          </rPr>
          <t xml:space="preserve">
Rerun value</t>
        </r>
      </text>
    </comment>
    <comment ref="AH155" authorId="5" shapeId="0" xr:uid="{1D0B0234-F720-442F-810B-E7AE76F4D457}">
      <text>
        <r>
          <rPr>
            <b/>
            <sz val="9"/>
            <color indexed="81"/>
            <rFont val="Tahoma"/>
            <family val="2"/>
          </rPr>
          <t>Databackup:</t>
        </r>
        <r>
          <rPr>
            <sz val="9"/>
            <color indexed="81"/>
            <rFont val="Tahoma"/>
            <family val="2"/>
          </rPr>
          <t xml:space="preserve">
New value, Rerun value made more sense </t>
        </r>
      </text>
    </comment>
    <comment ref="AG170" authorId="5" shapeId="0" xr:uid="{A0EC4E3E-D1DB-4187-A046-B8113DFFB452}">
      <text>
        <r>
          <rPr>
            <b/>
            <sz val="9"/>
            <color indexed="81"/>
            <rFont val="Tahoma"/>
            <family val="2"/>
          </rPr>
          <t>Databackup:</t>
        </r>
        <r>
          <rPr>
            <sz val="9"/>
            <color indexed="81"/>
            <rFont val="Tahoma"/>
            <family val="2"/>
          </rPr>
          <t xml:space="preserve">
Rerun value</t>
        </r>
      </text>
    </comment>
    <comment ref="AH170" authorId="5" shapeId="0" xr:uid="{3A26B2A3-2A84-4B7D-A2C6-B8815F2F7711}">
      <text>
        <r>
          <rPr>
            <b/>
            <sz val="9"/>
            <color indexed="81"/>
            <rFont val="Tahoma"/>
            <family val="2"/>
          </rPr>
          <t>Databackup:</t>
        </r>
        <r>
          <rPr>
            <sz val="9"/>
            <color indexed="81"/>
            <rFont val="Tahoma"/>
            <family val="2"/>
          </rPr>
          <t xml:space="preserve">
Rerun value</t>
        </r>
      </text>
    </comment>
    <comment ref="Q174" authorId="0" shapeId="0" xr:uid="{B4DF4B40-2D8F-4964-8A93-079CBAC8240A}">
      <text>
        <r>
          <rPr>
            <b/>
            <sz val="9"/>
            <color indexed="81"/>
            <rFont val="Tahoma"/>
            <family val="2"/>
          </rPr>
          <t>ninac:</t>
        </r>
        <r>
          <rPr>
            <sz val="9"/>
            <color indexed="81"/>
            <rFont val="Tahoma"/>
            <family val="2"/>
          </rPr>
          <t xml:space="preserve">
orginal value:  0.000954285714285114</t>
        </r>
      </text>
    </comment>
    <comment ref="R174" authorId="0" shapeId="0" xr:uid="{DDC98C46-ADAC-4DE9-A376-22E839D190E5}">
      <text>
        <r>
          <rPr>
            <b/>
            <sz val="9"/>
            <color indexed="81"/>
            <rFont val="Tahoma"/>
            <family val="2"/>
          </rPr>
          <t>ninac:</t>
        </r>
        <r>
          <rPr>
            <sz val="9"/>
            <color indexed="81"/>
            <rFont val="Tahoma"/>
            <family val="2"/>
          </rPr>
          <t xml:space="preserve">
Low mass flux, nes for successive runs (phos, nitrog, silica, inorg c, org c. (10/7/2024)</t>
        </r>
      </text>
    </comment>
    <comment ref="Q175" authorId="0" shapeId="0" xr:uid="{5E429BF9-21B2-4239-A372-C4C23D28D6AD}">
      <text>
        <r>
          <rPr>
            <b/>
            <sz val="9"/>
            <color indexed="81"/>
            <rFont val="Tahoma"/>
            <family val="2"/>
          </rPr>
          <t xml:space="preserve">ninac:
</t>
        </r>
        <r>
          <rPr>
            <sz val="9"/>
            <color indexed="81"/>
            <rFont val="Tahoma"/>
            <family val="2"/>
          </rPr>
          <t>original value:</t>
        </r>
        <r>
          <rPr>
            <sz val="9"/>
            <color indexed="81"/>
            <rFont val="Tahoma"/>
            <family val="2"/>
          </rPr>
          <t xml:space="preserve">
-0.000245714285714119 
We are treating as 0</t>
        </r>
      </text>
    </comment>
    <comment ref="R175" authorId="0" shapeId="0" xr:uid="{4BB496BD-66CD-4842-A951-5324B809D9B6}">
      <text>
        <r>
          <rPr>
            <b/>
            <sz val="9"/>
            <color indexed="81"/>
            <rFont val="Tahoma"/>
            <family val="2"/>
          </rPr>
          <t>ninac:</t>
        </r>
        <r>
          <rPr>
            <sz val="9"/>
            <color indexed="81"/>
            <rFont val="Tahoma"/>
            <family val="2"/>
          </rPr>
          <t xml:space="preserve">
Low mass flux, nes for successive runs (10/7/2024)</t>
        </r>
      </text>
    </comment>
    <comment ref="Q176" authorId="0" shapeId="0" xr:uid="{F9F7C5BF-E22A-45F4-AF1A-04CB08560F1E}">
      <text>
        <r>
          <rPr>
            <b/>
            <sz val="9"/>
            <color indexed="81"/>
            <rFont val="Tahoma"/>
            <family val="2"/>
          </rPr>
          <t>ninac:</t>
        </r>
        <r>
          <rPr>
            <sz val="9"/>
            <color indexed="81"/>
            <rFont val="Tahoma"/>
            <family val="2"/>
          </rPr>
          <t xml:space="preserve">
original value was: 
-0.00104000000000022
We are treating it as 0
</t>
        </r>
      </text>
    </comment>
    <comment ref="R176" authorId="0" shapeId="0" xr:uid="{445E3587-8814-4E85-A04E-FA895EAAF272}">
      <text>
        <r>
          <rPr>
            <b/>
            <sz val="9"/>
            <color indexed="81"/>
            <rFont val="Tahoma"/>
            <family val="2"/>
          </rPr>
          <t>ninac:</t>
        </r>
        <r>
          <rPr>
            <sz val="9"/>
            <color indexed="81"/>
            <rFont val="Tahoma"/>
            <family val="2"/>
          </rPr>
          <t xml:space="preserve">
Low mass flux, nes for successive runs (10/7/2024)</t>
        </r>
      </text>
    </comment>
    <comment ref="F178" authorId="0" shapeId="0" xr:uid="{B809A278-8A06-40F8-829E-52EB1F5ED911}">
      <text>
        <r>
          <rPr>
            <b/>
            <sz val="9"/>
            <color indexed="81"/>
            <rFont val="Tahoma"/>
            <family val="2"/>
          </rPr>
          <t>ninac:</t>
        </r>
        <r>
          <rPr>
            <sz val="9"/>
            <color indexed="81"/>
            <rFont val="Tahoma"/>
            <family val="2"/>
          </rPr>
          <t xml:space="preserve">
went early so cup 13 never recovered</t>
        </r>
      </text>
    </comment>
    <comment ref="Q178" authorId="2" shapeId="0" xr:uid="{CD931F9C-754A-4871-860F-0080B1BF8BD5}">
      <text>
        <r>
          <rPr>
            <sz val="10"/>
            <rFont val="Arial"/>
            <family val="2"/>
          </rPr>
          <t>Coli, Nina:
no data, (10/7/24)</t>
        </r>
      </text>
    </comment>
    <comment ref="AG201" authorId="5" shapeId="0" xr:uid="{4EF01771-CD17-43F2-8627-16B4E2509C8E}">
      <text>
        <r>
          <rPr>
            <b/>
            <sz val="9"/>
            <color indexed="81"/>
            <rFont val="Tahoma"/>
            <family val="2"/>
          </rPr>
          <t>Databackup:</t>
        </r>
        <r>
          <rPr>
            <sz val="9"/>
            <color indexed="81"/>
            <rFont val="Tahoma"/>
            <family val="2"/>
          </rPr>
          <t xml:space="preserve">
Rerun values
 look better</t>
        </r>
      </text>
    </comment>
    <comment ref="AH201" authorId="5" shapeId="0" xr:uid="{3B5FFE98-D949-4923-AF2B-36885202FAA1}">
      <text>
        <r>
          <rPr>
            <b/>
            <sz val="9"/>
            <color indexed="81"/>
            <rFont val="Tahoma"/>
            <family val="2"/>
          </rPr>
          <t>Databackup:</t>
        </r>
        <r>
          <rPr>
            <sz val="9"/>
            <color indexed="81"/>
            <rFont val="Tahoma"/>
            <family val="2"/>
          </rPr>
          <t xml:space="preserve">
Rerun value</t>
        </r>
      </text>
    </comment>
    <comment ref="AG229" authorId="5" shapeId="0" xr:uid="{3E55A550-8274-473E-9A6D-0A2371B0B7BC}">
      <text>
        <r>
          <rPr>
            <b/>
            <sz val="9"/>
            <color indexed="81"/>
            <rFont val="Tahoma"/>
            <family val="2"/>
          </rPr>
          <t>Databackup:</t>
        </r>
        <r>
          <rPr>
            <sz val="9"/>
            <color indexed="81"/>
            <rFont val="Tahoma"/>
            <family val="2"/>
          </rPr>
          <t xml:space="preserve">
Rerun value
 look better</t>
        </r>
      </text>
    </comment>
    <comment ref="AH229" authorId="5" shapeId="0" xr:uid="{35EB2B21-05CF-4E64-AC89-62A5AE138206}">
      <text>
        <r>
          <rPr>
            <b/>
            <sz val="9"/>
            <color indexed="81"/>
            <rFont val="Tahoma"/>
            <family val="2"/>
          </rPr>
          <t>Databackup:</t>
        </r>
        <r>
          <rPr>
            <sz val="9"/>
            <color indexed="81"/>
            <rFont val="Tahoma"/>
            <family val="2"/>
          </rPr>
          <t xml:space="preserve">
Rerun value</t>
        </r>
      </text>
    </comment>
    <comment ref="AG238" authorId="5" shapeId="0" xr:uid="{ED31FEE7-FE6A-4C57-A762-CFCEDD248D85}">
      <text>
        <r>
          <rPr>
            <b/>
            <sz val="9"/>
            <color indexed="81"/>
            <rFont val="Tahoma"/>
            <family val="2"/>
          </rPr>
          <t xml:space="preserve">Databackup:
</t>
        </r>
        <r>
          <rPr>
            <sz val="9"/>
            <color indexed="81"/>
            <rFont val="Tahoma"/>
            <family val="2"/>
          </rPr>
          <t>Rerun value
look better</t>
        </r>
      </text>
    </comment>
    <comment ref="AH238" authorId="5" shapeId="0" xr:uid="{A1B831E8-7BF2-472B-A211-BE7FD60CE1B4}">
      <text>
        <r>
          <rPr>
            <b/>
            <sz val="9"/>
            <color indexed="81"/>
            <rFont val="Tahoma"/>
            <family val="2"/>
          </rPr>
          <t>Databackup:</t>
        </r>
        <r>
          <rPr>
            <sz val="9"/>
            <color indexed="81"/>
            <rFont val="Tahoma"/>
            <family val="2"/>
          </rPr>
          <t xml:space="preserve">
Rerun value</t>
        </r>
      </text>
    </comment>
    <comment ref="Q257" authorId="2" shapeId="0" xr:uid="{A1C19270-14A4-4BFF-9C9F-2D0975ECD6DF}">
      <text>
        <r>
          <rPr>
            <sz val="10"/>
            <rFont val="Arial"/>
            <family val="2"/>
          </rPr>
          <t>Coli, Nina: 
no data, (10/7/24)</t>
        </r>
      </text>
    </comment>
    <comment ref="Q258" authorId="2" shapeId="0" xr:uid="{A4E702CC-30C4-448A-AED8-BE5811835ABB}">
      <text>
        <r>
          <rPr>
            <sz val="10"/>
            <rFont val="Arial"/>
            <family val="2"/>
          </rPr>
          <t>Coli, Nina:
no data, (10/7/24)</t>
        </r>
      </text>
    </comment>
    <comment ref="Q259" authorId="2" shapeId="0" xr:uid="{73043011-1FBF-4894-98E1-BCE58A569964}">
      <text>
        <r>
          <rPr>
            <sz val="10"/>
            <rFont val="Arial"/>
            <family val="2"/>
          </rPr>
          <t>Coli, Nina:
no data, (10/7/24)</t>
        </r>
      </text>
    </comment>
    <comment ref="Q260" authorId="2" shapeId="0" xr:uid="{6A5073EB-A129-436A-B3C5-33E1555C2028}">
      <text>
        <r>
          <rPr>
            <sz val="10"/>
            <rFont val="Arial"/>
            <family val="2"/>
          </rPr>
          <t>Coli, Nina:
no data, (10/7/24)</t>
        </r>
      </text>
    </comment>
    <comment ref="Q261" authorId="2" shapeId="0" xr:uid="{69F27E85-6187-43E1-A03D-E73D2B60A90C}">
      <text>
        <r>
          <rPr>
            <sz val="10"/>
            <rFont val="Arial"/>
            <family val="2"/>
          </rPr>
          <t>Coli, Nina:
no data, (10/7/24)</t>
        </r>
      </text>
    </comment>
    <comment ref="Q262" authorId="2" shapeId="0" xr:uid="{152E16E1-E7E2-48EA-8BFB-BAFC686C3D5F}">
      <text>
        <r>
          <rPr>
            <sz val="10"/>
            <rFont val="Arial"/>
            <family val="2"/>
          </rPr>
          <t>Coli, Nina:
no data, (10/7/24)</t>
        </r>
      </text>
    </comment>
    <comment ref="Q263" authorId="2" shapeId="0" xr:uid="{20E4AE43-74AE-4845-BB8F-27233D9B5825}">
      <text>
        <r>
          <rPr>
            <sz val="10"/>
            <rFont val="Arial"/>
            <family val="2"/>
          </rPr>
          <t>Coli, Nina:
no data, (10/7/24)</t>
        </r>
      </text>
    </comment>
    <comment ref="Q264" authorId="2" shapeId="0" xr:uid="{AC130511-4B73-4E3E-B530-766BAC052EE0}">
      <text>
        <r>
          <rPr>
            <sz val="10"/>
            <rFont val="Arial"/>
            <family val="2"/>
          </rPr>
          <t>Coli, Nina:
no data, (10/7/24)</t>
        </r>
      </text>
    </comment>
    <comment ref="Q265" authorId="2" shapeId="0" xr:uid="{2B1DBDBD-2098-44F3-9304-28EF44B04FB8}">
      <text>
        <r>
          <rPr>
            <sz val="10"/>
            <rFont val="Arial"/>
            <family val="2"/>
          </rPr>
          <t>Coli, Nina:
no data, (10/7/24)</t>
        </r>
      </text>
    </comment>
    <comment ref="Q266" authorId="2" shapeId="0" xr:uid="{E23C5B4A-0E50-4E68-A015-43E2BF555884}">
      <text>
        <r>
          <rPr>
            <sz val="10"/>
            <rFont val="Arial"/>
            <family val="2"/>
          </rPr>
          <t>Coli, Nina:
no data, (10/7/24)</t>
        </r>
      </text>
    </comment>
    <comment ref="Q267" authorId="2" shapeId="0" xr:uid="{0DEB3493-A8D3-4C2D-AEA0-11AF4290A1BB}">
      <text>
        <r>
          <rPr>
            <sz val="10"/>
            <rFont val="Arial"/>
            <family val="2"/>
          </rPr>
          <t>Coli, Nina:
no data, (10/7/24)</t>
        </r>
      </text>
    </comment>
    <comment ref="Q268" authorId="2" shapeId="0" xr:uid="{4D6473A6-4278-4D80-B1D0-2C74766BD887}">
      <text>
        <r>
          <rPr>
            <sz val="10"/>
            <rFont val="Arial"/>
            <family val="2"/>
          </rPr>
          <t>Coli, Nina:
no data, (10/7/24)</t>
        </r>
      </text>
    </comment>
    <comment ref="Q269" authorId="2" shapeId="0" xr:uid="{C901D2C0-3ED9-4893-B913-94EEE21F699F}">
      <text>
        <r>
          <rPr>
            <sz val="10"/>
            <rFont val="Arial"/>
            <family val="2"/>
          </rPr>
          <t>Coli, Nina:
no data, (10/7/24)</t>
        </r>
      </text>
    </comment>
    <comment ref="AG278" authorId="5" shapeId="0" xr:uid="{70B7EF3F-BBC8-4C05-87F3-07830AD1C766}">
      <text>
        <r>
          <rPr>
            <b/>
            <sz val="9"/>
            <color indexed="81"/>
            <rFont val="Tahoma"/>
            <family val="2"/>
          </rPr>
          <t>Databackup:</t>
        </r>
        <r>
          <rPr>
            <sz val="9"/>
            <color indexed="81"/>
            <rFont val="Tahoma"/>
            <family val="2"/>
          </rPr>
          <t xml:space="preserve">
Rerun value
Same as 1st run</t>
        </r>
      </text>
    </comment>
    <comment ref="AH278" authorId="5" shapeId="0" xr:uid="{A7D658F7-B62B-485E-BF23-E72200F25318}">
      <text>
        <r>
          <rPr>
            <b/>
            <sz val="9"/>
            <color indexed="81"/>
            <rFont val="Tahoma"/>
            <family val="2"/>
          </rPr>
          <t>Databackup:</t>
        </r>
        <r>
          <rPr>
            <sz val="9"/>
            <color indexed="81"/>
            <rFont val="Tahoma"/>
            <family val="2"/>
          </rPr>
          <t xml:space="preserve">
Rerun value-
PIP value was higher this time.TPP rerun ran the same. POP is more in line with other values </t>
        </r>
      </text>
    </comment>
    <comment ref="Q279" authorId="0" shapeId="0" xr:uid="{3E87F7DE-A541-42A9-B4BC-2DFC0FE01F48}">
      <text>
        <r>
          <rPr>
            <b/>
            <sz val="9"/>
            <color indexed="81"/>
            <rFont val="Tahoma"/>
            <family val="2"/>
          </rPr>
          <t>ninac:</t>
        </r>
        <r>
          <rPr>
            <sz val="9"/>
            <color indexed="81"/>
            <rFont val="Tahoma"/>
            <family val="2"/>
          </rPr>
          <t xml:space="preserve">
no data (10/7/2024)</t>
        </r>
      </text>
    </comment>
    <comment ref="AG286" authorId="5" shapeId="0" xr:uid="{E5FBF6C5-10DE-4192-84EB-84A0F65CB8B5}">
      <text>
        <r>
          <rPr>
            <b/>
            <sz val="9"/>
            <color indexed="81"/>
            <rFont val="Tahoma"/>
            <family val="2"/>
          </rPr>
          <t>Databackup:</t>
        </r>
        <r>
          <rPr>
            <sz val="9"/>
            <color indexed="81"/>
            <rFont val="Tahoma"/>
            <family val="2"/>
          </rPr>
          <t xml:space="preserve">
Rerun value
slightly lower</t>
        </r>
      </text>
    </comment>
    <comment ref="AH286" authorId="5" shapeId="0" xr:uid="{FC551848-F041-41E5-982E-6AC7BC68170B}">
      <text>
        <r>
          <rPr>
            <b/>
            <sz val="9"/>
            <color indexed="81"/>
            <rFont val="Tahoma"/>
            <family val="2"/>
          </rPr>
          <t>Databackup:</t>
        </r>
        <r>
          <rPr>
            <sz val="9"/>
            <color indexed="81"/>
            <rFont val="Tahoma"/>
            <family val="2"/>
          </rPr>
          <t xml:space="preserve">
Rerun value lower</t>
        </r>
      </text>
    </comment>
    <comment ref="AG288" authorId="5" shapeId="0" xr:uid="{D39E709A-DBB2-46E3-A416-8C3297919BC0}">
      <text>
        <r>
          <rPr>
            <b/>
            <sz val="9"/>
            <color indexed="81"/>
            <rFont val="Tahoma"/>
            <family val="2"/>
          </rPr>
          <t>Databackup:</t>
        </r>
        <r>
          <rPr>
            <sz val="9"/>
            <color indexed="81"/>
            <rFont val="Tahoma"/>
            <family val="2"/>
          </rPr>
          <t xml:space="preserve">
Rerun value</t>
        </r>
      </text>
    </comment>
    <comment ref="AH288" authorId="5" shapeId="0" xr:uid="{B4F9A33D-6A85-470D-8FE4-8BE045F8BCC3}">
      <text>
        <r>
          <rPr>
            <b/>
            <sz val="9"/>
            <color indexed="81"/>
            <rFont val="Tahoma"/>
            <family val="2"/>
          </rPr>
          <t>Databackup:</t>
        </r>
        <r>
          <rPr>
            <sz val="9"/>
            <color indexed="81"/>
            <rFont val="Tahoma"/>
            <family val="2"/>
          </rPr>
          <t xml:space="preserve">
Rerun value</t>
        </r>
      </text>
    </comment>
    <comment ref="AG289" authorId="5" shapeId="0" xr:uid="{AB1EF631-BCCF-4FEA-A7A5-37EE5E266013}">
      <text>
        <r>
          <rPr>
            <b/>
            <sz val="9"/>
            <color indexed="81"/>
            <rFont val="Tahoma"/>
            <family val="2"/>
          </rPr>
          <t>Databackup:</t>
        </r>
        <r>
          <rPr>
            <sz val="9"/>
            <color indexed="81"/>
            <rFont val="Tahoma"/>
            <family val="2"/>
          </rPr>
          <t xml:space="preserve">
Rerun value
lower</t>
        </r>
      </text>
    </comment>
    <comment ref="AG291" authorId="5" shapeId="0" xr:uid="{108AA081-C9C2-48D7-AB08-AD30DAFC618B}">
      <text>
        <r>
          <rPr>
            <b/>
            <sz val="9"/>
            <color indexed="81"/>
            <rFont val="Tahoma"/>
            <family val="2"/>
          </rPr>
          <t>Databackup:</t>
        </r>
        <r>
          <rPr>
            <sz val="9"/>
            <color indexed="81"/>
            <rFont val="Tahoma"/>
            <family val="2"/>
          </rPr>
          <t xml:space="preserve">
Rerun value</t>
        </r>
      </text>
    </comment>
    <comment ref="AH291" authorId="5" shapeId="0" xr:uid="{82940F78-B5DC-4CEF-92C2-2B7721D2109B}">
      <text>
        <r>
          <rPr>
            <b/>
            <sz val="9"/>
            <color indexed="81"/>
            <rFont val="Tahoma"/>
            <family val="2"/>
          </rPr>
          <t>Databackup:</t>
        </r>
        <r>
          <rPr>
            <sz val="9"/>
            <color indexed="81"/>
            <rFont val="Tahoma"/>
            <family val="2"/>
          </rPr>
          <t xml:space="preserve">
Rerun value</t>
        </r>
      </text>
    </comment>
    <comment ref="Q294" authorId="2" shapeId="0" xr:uid="{104E20D8-11E4-4E0D-B961-24E318E4C780}">
      <text>
        <r>
          <rPr>
            <sz val="10"/>
            <rFont val="Arial"/>
            <family val="2"/>
          </rPr>
          <t>Coli, Nina:
no data, (10/7/24)</t>
        </r>
      </text>
    </comment>
    <comment ref="Q295" authorId="2" shapeId="0" xr:uid="{A90F953E-E073-4687-A740-548621CA6A73}">
      <text>
        <r>
          <rPr>
            <sz val="10"/>
            <rFont val="Arial"/>
            <family val="2"/>
          </rPr>
          <t>Coli, Nina:
no data, (10/7/24)</t>
        </r>
      </text>
    </comment>
    <comment ref="AG296" authorId="5" shapeId="0" xr:uid="{AD9716C9-B571-4F70-8760-701811FFF1F2}">
      <text>
        <r>
          <rPr>
            <b/>
            <sz val="9"/>
            <color indexed="81"/>
            <rFont val="Tahoma"/>
            <family val="2"/>
          </rPr>
          <t>Databackup:</t>
        </r>
        <r>
          <rPr>
            <sz val="9"/>
            <color indexed="81"/>
            <rFont val="Tahoma"/>
            <family val="2"/>
          </rPr>
          <t xml:space="preserve">
Rerun value still very high</t>
        </r>
      </text>
    </comment>
    <comment ref="AH296" authorId="5" shapeId="0" xr:uid="{3C0EA5E5-7845-4F22-9302-080A2CAD8331}">
      <text>
        <r>
          <rPr>
            <b/>
            <sz val="9"/>
            <color indexed="81"/>
            <rFont val="Tahoma"/>
            <family val="2"/>
          </rPr>
          <t>Databackup:</t>
        </r>
        <r>
          <rPr>
            <sz val="9"/>
            <color indexed="81"/>
            <rFont val="Tahoma"/>
            <family val="2"/>
          </rPr>
          <t xml:space="preserve">
Rerun value still very high</t>
        </r>
      </text>
    </comment>
    <comment ref="AG297" authorId="5" shapeId="0" xr:uid="{5A93A13E-6B5A-4A6C-9B64-D3D570FF89DA}">
      <text>
        <r>
          <rPr>
            <b/>
            <sz val="9"/>
            <color indexed="81"/>
            <rFont val="Tahoma"/>
            <family val="2"/>
          </rPr>
          <t>Databackup:</t>
        </r>
        <r>
          <rPr>
            <sz val="9"/>
            <color indexed="81"/>
            <rFont val="Tahoma"/>
            <family val="2"/>
          </rPr>
          <t xml:space="preserve">
Rerun value still high
</t>
        </r>
      </text>
    </comment>
    <comment ref="AH297" authorId="5" shapeId="0" xr:uid="{130F2397-4106-4B60-9B23-7382FE97E875}">
      <text>
        <r>
          <rPr>
            <b/>
            <sz val="9"/>
            <color indexed="81"/>
            <rFont val="Tahoma"/>
            <family val="2"/>
          </rPr>
          <t>Databackup:</t>
        </r>
        <r>
          <rPr>
            <sz val="9"/>
            <color indexed="81"/>
            <rFont val="Tahoma"/>
            <family val="2"/>
          </rPr>
          <t xml:space="preserve">
Rerun value still high
</t>
        </r>
      </text>
    </comment>
    <comment ref="AG298" authorId="5" shapeId="0" xr:uid="{1A1B9729-F6D8-4DB4-A6AF-740BDC120A0D}">
      <text>
        <r>
          <rPr>
            <b/>
            <sz val="9"/>
            <color indexed="81"/>
            <rFont val="Tahoma"/>
            <family val="2"/>
          </rPr>
          <t>Databackup:</t>
        </r>
        <r>
          <rPr>
            <sz val="9"/>
            <color indexed="81"/>
            <rFont val="Tahoma"/>
            <family val="2"/>
          </rPr>
          <t xml:space="preserve">
Rerun value still high</t>
        </r>
      </text>
    </comment>
    <comment ref="AH298" authorId="5" shapeId="0" xr:uid="{516A28F8-489F-4DD3-B651-75FC51F9A601}">
      <text>
        <r>
          <rPr>
            <b/>
            <sz val="9"/>
            <color indexed="81"/>
            <rFont val="Tahoma"/>
            <family val="2"/>
          </rPr>
          <t>Databackup:</t>
        </r>
        <r>
          <rPr>
            <sz val="9"/>
            <color indexed="81"/>
            <rFont val="Tahoma"/>
            <family val="2"/>
          </rPr>
          <t xml:space="preserve">
Rerun value still high</t>
        </r>
      </text>
    </comment>
    <comment ref="AG299" authorId="5" shapeId="0" xr:uid="{2D00DCAD-D932-4491-806D-B42A0A4B597B}">
      <text>
        <r>
          <rPr>
            <b/>
            <sz val="9"/>
            <color indexed="81"/>
            <rFont val="Tahoma"/>
            <family val="2"/>
          </rPr>
          <t>Databackup:</t>
        </r>
        <r>
          <rPr>
            <sz val="9"/>
            <color indexed="81"/>
            <rFont val="Tahoma"/>
            <family val="2"/>
          </rPr>
          <t xml:space="preserve">
Rerun value still high</t>
        </r>
      </text>
    </comment>
    <comment ref="AH299" authorId="5" shapeId="0" xr:uid="{B5A84BA5-E963-46EA-AC3B-420330DAE45A}">
      <text>
        <r>
          <rPr>
            <b/>
            <sz val="9"/>
            <color indexed="81"/>
            <rFont val="Tahoma"/>
            <family val="2"/>
          </rPr>
          <t>Databackup:</t>
        </r>
        <r>
          <rPr>
            <sz val="9"/>
            <color indexed="81"/>
            <rFont val="Tahoma"/>
            <family val="2"/>
          </rPr>
          <t xml:space="preserve">
Rerun value still high</t>
        </r>
      </text>
    </comment>
    <comment ref="AG300" authorId="5" shapeId="0" xr:uid="{A3EDF6CE-43BA-4660-9FB8-D72FD58CCF84}">
      <text>
        <r>
          <rPr>
            <b/>
            <sz val="9"/>
            <color indexed="81"/>
            <rFont val="Tahoma"/>
            <family val="2"/>
          </rPr>
          <t>Databackup:</t>
        </r>
        <r>
          <rPr>
            <sz val="9"/>
            <color indexed="81"/>
            <rFont val="Tahoma"/>
            <family val="2"/>
          </rPr>
          <t xml:space="preserve">
Rerun value still high</t>
        </r>
      </text>
    </comment>
    <comment ref="AH300" authorId="5" shapeId="0" xr:uid="{3DAB27E4-F572-4DB2-B5B1-00D4B261108B}">
      <text>
        <r>
          <rPr>
            <b/>
            <sz val="9"/>
            <color indexed="81"/>
            <rFont val="Tahoma"/>
            <family val="2"/>
          </rPr>
          <t>Databackup:</t>
        </r>
        <r>
          <rPr>
            <sz val="9"/>
            <color indexed="81"/>
            <rFont val="Tahoma"/>
            <family val="2"/>
          </rPr>
          <t xml:space="preserve">
Rerun value still high</t>
        </r>
      </text>
    </comment>
    <comment ref="AG301" authorId="5" shapeId="0" xr:uid="{D9727E6D-91CA-4D9B-BF19-231F66BBE08D}">
      <text>
        <r>
          <rPr>
            <b/>
            <sz val="9"/>
            <color indexed="81"/>
            <rFont val="Tahoma"/>
            <family val="2"/>
          </rPr>
          <t>Databackup:</t>
        </r>
        <r>
          <rPr>
            <sz val="9"/>
            <color indexed="81"/>
            <rFont val="Tahoma"/>
            <family val="2"/>
          </rPr>
          <t xml:space="preserve">
Rerun value still high</t>
        </r>
      </text>
    </comment>
    <comment ref="AH301" authorId="5" shapeId="0" xr:uid="{8B45B52A-9A31-4057-8BCF-CABC24737E3C}">
      <text>
        <r>
          <rPr>
            <b/>
            <sz val="9"/>
            <color indexed="81"/>
            <rFont val="Tahoma"/>
            <family val="2"/>
          </rPr>
          <t>Databackup:</t>
        </r>
        <r>
          <rPr>
            <sz val="9"/>
            <color indexed="81"/>
            <rFont val="Tahoma"/>
            <family val="2"/>
          </rPr>
          <t xml:space="preserve">
Rerun value still high</t>
        </r>
      </text>
    </comment>
    <comment ref="AG302" authorId="5" shapeId="0" xr:uid="{41673FD9-00AE-4228-962B-C1C80F6F8405}">
      <text>
        <r>
          <rPr>
            <b/>
            <sz val="9"/>
            <color indexed="81"/>
            <rFont val="Tahoma"/>
            <family val="2"/>
          </rPr>
          <t>Databackup:</t>
        </r>
        <r>
          <rPr>
            <sz val="9"/>
            <color indexed="81"/>
            <rFont val="Tahoma"/>
            <family val="2"/>
          </rPr>
          <t xml:space="preserve">
Rerun value still high</t>
        </r>
      </text>
    </comment>
    <comment ref="AH302" authorId="5" shapeId="0" xr:uid="{F76E3D41-7242-4379-A610-FD44941B0DA5}">
      <text>
        <r>
          <rPr>
            <b/>
            <sz val="9"/>
            <color indexed="81"/>
            <rFont val="Tahoma"/>
            <family val="2"/>
          </rPr>
          <t>Databackup:</t>
        </r>
        <r>
          <rPr>
            <sz val="9"/>
            <color indexed="81"/>
            <rFont val="Tahoma"/>
            <family val="2"/>
          </rPr>
          <t xml:space="preserve">
Rerun value still high</t>
        </r>
      </text>
    </comment>
    <comment ref="AG303" authorId="5" shapeId="0" xr:uid="{59EF5659-E158-4A26-8FA0-457D736226B7}">
      <text>
        <r>
          <rPr>
            <b/>
            <sz val="9"/>
            <color indexed="81"/>
            <rFont val="Tahoma"/>
            <family val="2"/>
          </rPr>
          <t>Databackup:</t>
        </r>
        <r>
          <rPr>
            <sz val="9"/>
            <color indexed="81"/>
            <rFont val="Tahoma"/>
            <family val="2"/>
          </rPr>
          <t xml:space="preserve">
Rerun value still high</t>
        </r>
      </text>
    </comment>
    <comment ref="AH303" authorId="5" shapeId="0" xr:uid="{A81938CB-CE99-4361-BB5A-7E0A36D5D5FF}">
      <text>
        <r>
          <rPr>
            <b/>
            <sz val="9"/>
            <color indexed="81"/>
            <rFont val="Tahoma"/>
            <family val="2"/>
          </rPr>
          <t>Databackup:</t>
        </r>
        <r>
          <rPr>
            <sz val="9"/>
            <color indexed="81"/>
            <rFont val="Tahoma"/>
            <family val="2"/>
          </rPr>
          <t xml:space="preserve">
Rerun value still high</t>
        </r>
      </text>
    </comment>
    <comment ref="AG304" authorId="5" shapeId="0" xr:uid="{189C74D2-8BEF-4031-8F2E-66D8851BD77A}">
      <text>
        <r>
          <rPr>
            <b/>
            <sz val="9"/>
            <color indexed="81"/>
            <rFont val="Tahoma"/>
            <family val="2"/>
          </rPr>
          <t>Databackup:</t>
        </r>
        <r>
          <rPr>
            <sz val="9"/>
            <color indexed="81"/>
            <rFont val="Tahoma"/>
            <family val="2"/>
          </rPr>
          <t xml:space="preserve">
Rerun value still high</t>
        </r>
      </text>
    </comment>
    <comment ref="AH304" authorId="5" shapeId="0" xr:uid="{2A92AFB3-DE91-4560-848C-D5B0B76152E4}">
      <text>
        <r>
          <rPr>
            <b/>
            <sz val="9"/>
            <color indexed="81"/>
            <rFont val="Tahoma"/>
            <family val="2"/>
          </rPr>
          <t>Databackup:</t>
        </r>
        <r>
          <rPr>
            <sz val="9"/>
            <color indexed="81"/>
            <rFont val="Tahoma"/>
            <family val="2"/>
          </rPr>
          <t xml:space="preserve">
Rerun value still high</t>
        </r>
      </text>
    </comment>
    <comment ref="AG305" authorId="5" shapeId="0" xr:uid="{E63A0D0C-7779-49F0-81FF-FE4B9F8BDBB2}">
      <text>
        <r>
          <rPr>
            <b/>
            <sz val="9"/>
            <color indexed="81"/>
            <rFont val="Tahoma"/>
            <family val="2"/>
          </rPr>
          <t>Databackup:</t>
        </r>
        <r>
          <rPr>
            <sz val="9"/>
            <color indexed="81"/>
            <rFont val="Tahoma"/>
            <family val="2"/>
          </rPr>
          <t xml:space="preserve">
Rerun value still high</t>
        </r>
      </text>
    </comment>
    <comment ref="AH305" authorId="5" shapeId="0" xr:uid="{5EEE2712-8691-4F2C-B724-3E5B702DEAF1}">
      <text>
        <r>
          <rPr>
            <b/>
            <sz val="9"/>
            <color indexed="81"/>
            <rFont val="Tahoma"/>
            <family val="2"/>
          </rPr>
          <t>Databackup:</t>
        </r>
        <r>
          <rPr>
            <sz val="9"/>
            <color indexed="81"/>
            <rFont val="Tahoma"/>
            <family val="2"/>
          </rPr>
          <t xml:space="preserve">
Rerun value still high</t>
        </r>
      </text>
    </comment>
    <comment ref="AG306" authorId="5" shapeId="0" xr:uid="{0439BAD1-865E-40A0-BDD9-8CDC2411532F}">
      <text>
        <r>
          <rPr>
            <b/>
            <sz val="9"/>
            <color indexed="81"/>
            <rFont val="Tahoma"/>
            <family val="2"/>
          </rPr>
          <t>Databackup:</t>
        </r>
        <r>
          <rPr>
            <sz val="9"/>
            <color indexed="81"/>
            <rFont val="Tahoma"/>
            <family val="2"/>
          </rPr>
          <t xml:space="preserve">
Rerun value still high</t>
        </r>
      </text>
    </comment>
    <comment ref="AH306" authorId="5" shapeId="0" xr:uid="{764A80EB-B4BA-425E-9233-6375A13F5E45}">
      <text>
        <r>
          <rPr>
            <b/>
            <sz val="9"/>
            <color indexed="81"/>
            <rFont val="Tahoma"/>
            <family val="2"/>
          </rPr>
          <t>Databackup:</t>
        </r>
        <r>
          <rPr>
            <sz val="9"/>
            <color indexed="81"/>
            <rFont val="Tahoma"/>
            <family val="2"/>
          </rPr>
          <t xml:space="preserve">
Rerun value still high </t>
        </r>
      </text>
    </comment>
    <comment ref="AG307" authorId="5" shapeId="0" xr:uid="{3354CFBB-CBC4-4F22-982F-8EEF2D9A2B91}">
      <text>
        <r>
          <rPr>
            <b/>
            <sz val="9"/>
            <color indexed="81"/>
            <rFont val="Tahoma"/>
            <family val="2"/>
          </rPr>
          <t>Databackup:</t>
        </r>
        <r>
          <rPr>
            <sz val="9"/>
            <color indexed="81"/>
            <rFont val="Tahoma"/>
            <family val="2"/>
          </rPr>
          <t xml:space="preserve">
Rerun value still high </t>
        </r>
      </text>
    </comment>
    <comment ref="AH307" authorId="5" shapeId="0" xr:uid="{31069689-E475-4E7B-ADDA-7E6CF6C767EF}">
      <text>
        <r>
          <rPr>
            <b/>
            <sz val="9"/>
            <color indexed="81"/>
            <rFont val="Tahoma"/>
            <family val="2"/>
          </rPr>
          <t>Databackup:</t>
        </r>
        <r>
          <rPr>
            <sz val="9"/>
            <color indexed="81"/>
            <rFont val="Tahoma"/>
            <family val="2"/>
          </rPr>
          <t xml:space="preserve">
rerun value still high </t>
        </r>
      </text>
    </comment>
    <comment ref="AG308" authorId="5" shapeId="0" xr:uid="{3D34DF86-0681-4D60-9F20-C2062EEF0654}">
      <text>
        <r>
          <rPr>
            <b/>
            <sz val="9"/>
            <color indexed="81"/>
            <rFont val="Tahoma"/>
            <family val="2"/>
          </rPr>
          <t>Databackup:</t>
        </r>
        <r>
          <rPr>
            <sz val="9"/>
            <color indexed="81"/>
            <rFont val="Tahoma"/>
            <family val="2"/>
          </rPr>
          <t xml:space="preserve">
Rerun value still high </t>
        </r>
      </text>
    </comment>
    <comment ref="AH308" authorId="5" shapeId="0" xr:uid="{EC62FECE-C826-40A5-B040-7F877075D0A3}">
      <text>
        <r>
          <rPr>
            <b/>
            <sz val="9"/>
            <color indexed="81"/>
            <rFont val="Tahoma"/>
            <family val="2"/>
          </rPr>
          <t>Databackup:</t>
        </r>
        <r>
          <rPr>
            <sz val="9"/>
            <color indexed="81"/>
            <rFont val="Tahoma"/>
            <family val="2"/>
          </rPr>
          <t xml:space="preserve">
Rerun value still high</t>
        </r>
      </text>
    </comment>
    <comment ref="AG314" authorId="5" shapeId="0" xr:uid="{2406606E-5D1C-447C-ABC4-6BF079FF7396}">
      <text>
        <r>
          <rPr>
            <b/>
            <sz val="9"/>
            <color indexed="81"/>
            <rFont val="Tahoma"/>
            <family val="2"/>
          </rPr>
          <t>Databackup:</t>
        </r>
        <r>
          <rPr>
            <sz val="9"/>
            <color indexed="81"/>
            <rFont val="Tahoma"/>
            <family val="2"/>
          </rPr>
          <t xml:space="preserve">
Rerun still high </t>
        </r>
      </text>
    </comment>
    <comment ref="Q316" authorId="2" shapeId="0" xr:uid="{D239AE67-251F-4F6A-B2F7-A3D9AB487E58}">
      <text>
        <r>
          <rPr>
            <sz val="10"/>
            <rFont val="Arial"/>
            <family val="2"/>
          </rPr>
          <t>Coli, Nina:
clog, no data (10/7/24)</t>
        </r>
      </text>
    </comment>
    <comment ref="Q317" authorId="2" shapeId="0" xr:uid="{9EAE536C-35A7-41BF-81B7-A89EDF4D8DBE}">
      <text>
        <r>
          <rPr>
            <sz val="10"/>
            <rFont val="Arial"/>
            <family val="2"/>
          </rPr>
          <t>Coli, Nina:
clog, no data (10/7/24)</t>
        </r>
      </text>
    </comment>
    <comment ref="Q318" authorId="2" shapeId="0" xr:uid="{B009BAB7-D19B-4EAF-9AD1-DDABD2C47852}">
      <text>
        <r>
          <rPr>
            <sz val="10"/>
            <rFont val="Arial"/>
            <family val="2"/>
          </rPr>
          <t>Coli, Nina:
clog, no data (10/7/24)</t>
        </r>
      </text>
    </comment>
    <comment ref="Q319" authorId="2" shapeId="0" xr:uid="{4A37CDFE-CA63-4E31-966B-0BFB91DE92BB}">
      <text>
        <r>
          <rPr>
            <sz val="10"/>
            <rFont val="Arial"/>
            <family val="2"/>
          </rPr>
          <t>Coli, Nina:
clog, no data (10/7/24)</t>
        </r>
      </text>
    </comment>
    <comment ref="Q320" authorId="2" shapeId="0" xr:uid="{6CF7DE18-5E43-4992-952D-062B7DC88A1B}">
      <text>
        <r>
          <rPr>
            <sz val="10"/>
            <rFont val="Arial"/>
            <family val="2"/>
          </rPr>
          <t>Coli, Nina:
clog, no data (10/7/24)</t>
        </r>
      </text>
    </comment>
    <comment ref="Q321" authorId="2" shapeId="0" xr:uid="{3ABEB81B-696D-4C2E-A813-3E995BD8862D}">
      <text>
        <r>
          <rPr>
            <sz val="10"/>
            <rFont val="Arial"/>
            <family val="2"/>
          </rPr>
          <t>Coli, Nina:
clog, no data (10/7/24)</t>
        </r>
      </text>
    </comment>
    <comment ref="Q328" authorId="2" shapeId="0" xr:uid="{C880197F-EDA7-41D2-A7C5-F4CCDAC16876}">
      <text>
        <r>
          <rPr>
            <sz val="10"/>
            <rFont val="Arial"/>
            <family val="2"/>
          </rPr>
          <t>Coli, Nina:
clog, no data (10/7/24)</t>
        </r>
      </text>
    </comment>
    <comment ref="Q329" authorId="2" shapeId="0" xr:uid="{C8D75A66-9DC5-45B0-9558-95A809A41204}">
      <text>
        <r>
          <rPr>
            <sz val="10"/>
            <rFont val="Arial"/>
            <family val="2"/>
          </rPr>
          <t>Coli, Nina:
clog, no data (10/7/24)</t>
        </r>
      </text>
    </comment>
    <comment ref="Q330" authorId="2" shapeId="0" xr:uid="{9C068DED-CEFD-41FE-A4B4-AFF267B3D78E}">
      <text>
        <r>
          <rPr>
            <sz val="10"/>
            <rFont val="Arial"/>
            <family val="2"/>
          </rPr>
          <t>Coli, Nina:
clog, no data (10/7/24)</t>
        </r>
      </text>
    </comment>
    <comment ref="Q331" authorId="2" shapeId="0" xr:uid="{136D23AD-A59A-4D7F-B6F9-43C60F6E1308}">
      <text>
        <r>
          <rPr>
            <sz val="10"/>
            <rFont val="Arial"/>
            <family val="2"/>
          </rPr>
          <t>Coli, Nina:
clog, no data (10/7/24)</t>
        </r>
      </text>
    </comment>
    <comment ref="Q332" authorId="2" shapeId="0" xr:uid="{8D5C39C6-CE06-47DA-87B0-156FF0EEAD7C}">
      <text>
        <r>
          <rPr>
            <sz val="10"/>
            <rFont val="Arial"/>
            <family val="2"/>
          </rPr>
          <t>Coli, Nina:
clog, no data (10/7/24)</t>
        </r>
      </text>
    </comment>
    <comment ref="Q333" authorId="2" shapeId="0" xr:uid="{F8290A55-C428-49FE-9530-3AF3691E7689}">
      <text>
        <r>
          <rPr>
            <sz val="10"/>
            <rFont val="Arial"/>
            <family val="2"/>
          </rPr>
          <t>Coli, Nina:
clog, no data (10/7/24)</t>
        </r>
      </text>
    </comment>
    <comment ref="Q334" authorId="2" shapeId="0" xr:uid="{B0AA66A7-2332-48FF-983F-4E079849A13B}">
      <text>
        <r>
          <rPr>
            <sz val="10"/>
            <rFont val="Arial"/>
            <family val="2"/>
          </rPr>
          <t>Coli, Nina:
clog, no data (10/7/24)</t>
        </r>
      </text>
    </comment>
    <comment ref="AG335" authorId="5" shapeId="0" xr:uid="{707A3492-CA06-4C7D-8CF0-877B66FEF0F9}">
      <text>
        <r>
          <rPr>
            <b/>
            <sz val="9"/>
            <color indexed="81"/>
            <rFont val="Tahoma"/>
            <family val="2"/>
          </rPr>
          <t>Databackup:</t>
        </r>
        <r>
          <rPr>
            <sz val="9"/>
            <color indexed="81"/>
            <rFont val="Tahoma"/>
            <family val="2"/>
          </rPr>
          <t xml:space="preserve">
Rerun still high</t>
        </r>
      </text>
    </comment>
    <comment ref="AH335" authorId="5" shapeId="0" xr:uid="{1AC59553-AF29-413C-AEFA-8529DD244B8E}">
      <text>
        <r>
          <rPr>
            <b/>
            <sz val="9"/>
            <color indexed="81"/>
            <rFont val="Tahoma"/>
            <family val="2"/>
          </rPr>
          <t>Databackup:</t>
        </r>
        <r>
          <rPr>
            <sz val="9"/>
            <color indexed="81"/>
            <rFont val="Tahoma"/>
            <family val="2"/>
          </rPr>
          <t xml:space="preserve">
Rerun still high</t>
        </r>
      </text>
    </comment>
    <comment ref="AG337" authorId="5" shapeId="0" xr:uid="{D0282AF0-AC3B-4B99-9F86-6CB90C6F04D4}">
      <text>
        <r>
          <rPr>
            <b/>
            <sz val="9"/>
            <color indexed="81"/>
            <rFont val="Tahoma"/>
            <family val="2"/>
          </rPr>
          <t>Databackup:</t>
        </r>
        <r>
          <rPr>
            <sz val="9"/>
            <color indexed="81"/>
            <rFont val="Tahoma"/>
            <family val="2"/>
          </rPr>
          <t xml:space="preserve">
Rerun still high</t>
        </r>
      </text>
    </comment>
    <comment ref="AH337" authorId="5" shapeId="0" xr:uid="{7869E40C-D21E-4D88-88D1-D1367B234C5B}">
      <text>
        <r>
          <rPr>
            <b/>
            <sz val="9"/>
            <color indexed="81"/>
            <rFont val="Tahoma"/>
            <family val="2"/>
          </rPr>
          <t>Databackup:</t>
        </r>
        <r>
          <rPr>
            <sz val="9"/>
            <color indexed="81"/>
            <rFont val="Tahoma"/>
            <family val="2"/>
          </rPr>
          <t xml:space="preserve">
Rerun still high</t>
        </r>
      </text>
    </comment>
    <comment ref="AG338" authorId="5" shapeId="0" xr:uid="{7CE0D063-3F2E-4340-9BA7-629889157FE4}">
      <text>
        <r>
          <rPr>
            <b/>
            <sz val="9"/>
            <color indexed="81"/>
            <rFont val="Tahoma"/>
            <family val="2"/>
          </rPr>
          <t>Databackup:</t>
        </r>
        <r>
          <rPr>
            <sz val="9"/>
            <color indexed="81"/>
            <rFont val="Tahoma"/>
            <family val="2"/>
          </rPr>
          <t xml:space="preserve">
Rerun still high</t>
        </r>
      </text>
    </comment>
    <comment ref="AH338" authorId="5" shapeId="0" xr:uid="{8237C4C6-C96E-4D69-AC56-CD29B091E8BE}">
      <text>
        <r>
          <rPr>
            <b/>
            <sz val="9"/>
            <color indexed="81"/>
            <rFont val="Tahoma"/>
            <family val="2"/>
          </rPr>
          <t>Databackup:</t>
        </r>
        <r>
          <rPr>
            <sz val="9"/>
            <color indexed="81"/>
            <rFont val="Tahoma"/>
            <family val="2"/>
          </rPr>
          <t xml:space="preserve">
Rerun still high</t>
        </r>
      </text>
    </comment>
    <comment ref="AG342" authorId="5" shapeId="0" xr:uid="{40A0A9BD-C2B1-41DF-8DBB-B7332A630FAE}">
      <text>
        <r>
          <rPr>
            <b/>
            <sz val="9"/>
            <color indexed="81"/>
            <rFont val="Tahoma"/>
            <family val="2"/>
          </rPr>
          <t>Databackup:</t>
        </r>
        <r>
          <rPr>
            <sz val="9"/>
            <color indexed="81"/>
            <rFont val="Tahoma"/>
            <family val="2"/>
          </rPr>
          <t xml:space="preserve">
Rerun value still high </t>
        </r>
      </text>
    </comment>
    <comment ref="AH342" authorId="5" shapeId="0" xr:uid="{5E22B17D-32FD-4EC2-A31F-74EADDDD2A0C}">
      <text>
        <r>
          <rPr>
            <b/>
            <sz val="9"/>
            <color indexed="81"/>
            <rFont val="Tahoma"/>
            <family val="2"/>
          </rPr>
          <t>Databackup:</t>
        </r>
        <r>
          <rPr>
            <sz val="9"/>
            <color indexed="81"/>
            <rFont val="Tahoma"/>
            <family val="2"/>
          </rPr>
          <t xml:space="preserve">
Rerun value still high</t>
        </r>
      </text>
    </comment>
    <comment ref="AG343" authorId="5" shapeId="0" xr:uid="{2FC0FDF1-DDF1-42D3-9A40-46EFEC85777A}">
      <text>
        <r>
          <rPr>
            <b/>
            <sz val="9"/>
            <color indexed="81"/>
            <rFont val="Tahoma"/>
            <family val="2"/>
          </rPr>
          <t>Databackup:</t>
        </r>
        <r>
          <rPr>
            <sz val="9"/>
            <color indexed="81"/>
            <rFont val="Tahoma"/>
            <family val="2"/>
          </rPr>
          <t xml:space="preserve">
Rerun value still high</t>
        </r>
      </text>
    </comment>
    <comment ref="AH343" authorId="5" shapeId="0" xr:uid="{CC44D619-D39E-4891-936A-1CAF30DF5519}">
      <text>
        <r>
          <rPr>
            <b/>
            <sz val="9"/>
            <color indexed="81"/>
            <rFont val="Tahoma"/>
            <family val="2"/>
          </rPr>
          <t>Databackup:</t>
        </r>
        <r>
          <rPr>
            <sz val="9"/>
            <color indexed="81"/>
            <rFont val="Tahoma"/>
            <family val="2"/>
          </rPr>
          <t xml:space="preserve">
Rerun value still high </t>
        </r>
      </text>
    </comment>
    <comment ref="Q346" authorId="2" shapeId="0" xr:uid="{1011BE65-1694-4153-A279-686287EE4845}">
      <text>
        <r>
          <rPr>
            <sz val="10"/>
            <rFont val="Arial"/>
            <family val="2"/>
          </rPr>
          <t>Coli, Nina:
no data (10/7/24)</t>
        </r>
      </text>
    </comment>
    <comment ref="Q347" authorId="2" shapeId="0" xr:uid="{28459F18-66B0-49A4-84EC-FAC3AD32B0D0}">
      <text>
        <r>
          <rPr>
            <sz val="10"/>
            <rFont val="Arial"/>
            <family val="2"/>
          </rPr>
          <t>Coli, Nina:
no data (10/7/24)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ninac</author>
  </authors>
  <commentList>
    <comment ref="B172" authorId="0" shapeId="0" xr:uid="{D5808B92-207C-4A94-B51F-D148AC4F78DA}">
      <text>
        <r>
          <rPr>
            <b/>
            <sz val="9"/>
            <color indexed="81"/>
            <rFont val="Tahoma"/>
            <family val="2"/>
          </rPr>
          <t>ninac:</t>
        </r>
        <r>
          <rPr>
            <sz val="9"/>
            <color indexed="81"/>
            <rFont val="Tahoma"/>
            <family val="2"/>
          </rPr>
          <t xml:space="preserve">
went early so cup 13 never recovered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ninac</author>
  </authors>
  <commentList>
    <comment ref="A405" authorId="0" shapeId="0" xr:uid="{1A49B4AA-9817-4684-B3F6-7A9F8D118DEA}">
      <text>
        <r>
          <rPr>
            <b/>
            <sz val="9"/>
            <color indexed="81"/>
            <rFont val="Tahoma"/>
            <family val="2"/>
          </rPr>
          <t>ninac:</t>
        </r>
        <r>
          <rPr>
            <sz val="9"/>
            <color indexed="81"/>
            <rFont val="Tahoma"/>
            <family val="2"/>
          </rPr>
          <t xml:space="preserve">
Start of MSCI 399 (Fa 2024) Work.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BF68F9-6F47-4EC5-9522-FF566BCB97D5}"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<sst xmlns="http://schemas.openxmlformats.org/spreadsheetml/2006/main" count="3643" uniqueCount="1285">
  <si>
    <t>date (UTC)</t>
  </si>
  <si>
    <t>Time UTC</t>
  </si>
  <si>
    <t>who</t>
  </si>
  <si>
    <t>what</t>
  </si>
  <si>
    <t>MKF</t>
  </si>
  <si>
    <t>Formatted new sections and added in modifications page</t>
  </si>
  <si>
    <t xml:space="preserve">Added in data for SBB 36-52 to both 150 m </t>
  </si>
  <si>
    <t xml:space="preserve">Added in data for SBB 36-52 to both 450 m </t>
  </si>
  <si>
    <t>Added in SBB 56 &amp;57 to both 150 m and 450 m</t>
  </si>
  <si>
    <t>Added in Rerun values for all Top and Bottom samples. SBB 44 &amp; 47 Bottom values are very high compared to others</t>
  </si>
  <si>
    <t>NC</t>
  </si>
  <si>
    <t>Added Eric's SBB 56-58 + Made some Graphs</t>
  </si>
  <si>
    <t>Adjusted zero values and made more graphs</t>
  </si>
  <si>
    <r>
      <t>Sed Trap Area = 0.5 m</t>
    </r>
    <r>
      <rPr>
        <vertAlign val="superscript"/>
        <sz val="10"/>
        <rFont val="Arial"/>
        <family val="2"/>
      </rPr>
      <t>2</t>
    </r>
  </si>
  <si>
    <t>NO SUPERNATANT SAMPLE EXISTS</t>
  </si>
  <si>
    <t>INDICATES NOT ENOUGH SAMPLE</t>
  </si>
  <si>
    <t>NO SED TRAP SAMPLE WAS RECOVERED</t>
  </si>
  <si>
    <t>Total Mass Flux = total weight of sed collected/(sed trap area X duration in days)</t>
  </si>
  <si>
    <t>12 MIN PEAK DETECTED IN 312 &gt; 161 CHANNEL DUE TO FORMALIN POISON</t>
  </si>
  <si>
    <t xml:space="preserve">NOT ANALYZED </t>
  </si>
  <si>
    <t xml:space="preserve">WHAT??? </t>
  </si>
  <si>
    <t>Total Sample Weight = particles from soludus + filtered supernatent</t>
  </si>
  <si>
    <t>NOT APPLICABLE</t>
  </si>
  <si>
    <t>BELOW DETECTION</t>
  </si>
  <si>
    <t>STATISTICAL OUTLIERS</t>
  </si>
  <si>
    <t>CALCULATED VALUE</t>
  </si>
  <si>
    <t>Look at Rerunning for TPP/PIP</t>
  </si>
  <si>
    <t>DA IS BASED UPON WELL-DEFINED PEAKS</t>
  </si>
  <si>
    <r>
      <t>Lithogenic or Terrigenous Flux = Total Flux - (2.5 * organic carbon flux) - opal flux - CaCO</t>
    </r>
    <r>
      <rPr>
        <vertAlign val="subscript"/>
        <sz val="10"/>
        <rFont val="Arial"/>
        <family val="2"/>
      </rPr>
      <t>3</t>
    </r>
    <r>
      <rPr>
        <sz val="10"/>
        <rFont val="Arial"/>
        <family val="2"/>
      </rPr>
      <t xml:space="preserve"> flux</t>
    </r>
  </si>
  <si>
    <t>After Transport</t>
  </si>
  <si>
    <t xml:space="preserve">Unground </t>
  </si>
  <si>
    <t>Total</t>
  </si>
  <si>
    <t>From Sed</t>
  </si>
  <si>
    <t>From Super</t>
  </si>
  <si>
    <t>Total DA</t>
  </si>
  <si>
    <t>Pseudo-nitzschia</t>
  </si>
  <si>
    <t>SBB 32 - first deployment of 150m trap</t>
  </si>
  <si>
    <t xml:space="preserve">Cummulative Collection </t>
  </si>
  <si>
    <t>Relative to start date of 12/31/1992</t>
  </si>
  <si>
    <t>Parsed</t>
  </si>
  <si>
    <t xml:space="preserve">Trap Cup </t>
  </si>
  <si>
    <t>No</t>
  </si>
  <si>
    <t xml:space="preserve">Sediment </t>
  </si>
  <si>
    <t xml:space="preserve">Supernatant </t>
  </si>
  <si>
    <t xml:space="preserve">Freeze-dried </t>
  </si>
  <si>
    <t>Sample Weight</t>
  </si>
  <si>
    <t>Mass Flux</t>
  </si>
  <si>
    <t>POC Flux</t>
  </si>
  <si>
    <r>
      <t>CaCO</t>
    </r>
    <r>
      <rPr>
        <b/>
        <vertAlign val="subscript"/>
        <sz val="10"/>
        <rFont val="Arial"/>
        <family val="2"/>
      </rPr>
      <t>3</t>
    </r>
    <r>
      <rPr>
        <b/>
        <sz val="10"/>
        <rFont val="Arial"/>
        <family val="2"/>
      </rPr>
      <t xml:space="preserve"> Flux</t>
    </r>
  </si>
  <si>
    <t>OPAL Flux</t>
  </si>
  <si>
    <t>"Terrigenous Flux"</t>
  </si>
  <si>
    <t>PON Flux</t>
  </si>
  <si>
    <t xml:space="preserve">TPP  </t>
  </si>
  <si>
    <t>PIP</t>
  </si>
  <si>
    <t>POP</t>
  </si>
  <si>
    <t>TPP Flux</t>
  </si>
  <si>
    <t>PIP Flux</t>
  </si>
  <si>
    <t>POP Flux</t>
  </si>
  <si>
    <t>pDA conc.</t>
  </si>
  <si>
    <t>pDA total</t>
  </si>
  <si>
    <t>dDA Conc</t>
  </si>
  <si>
    <t>dDA total</t>
  </si>
  <si>
    <t>(pDA+dDA)</t>
  </si>
  <si>
    <t>% dDA of Total DA</t>
  </si>
  <si>
    <t>Total DA Conc</t>
  </si>
  <si>
    <t>Total DA flux</t>
  </si>
  <si>
    <t>dDA/pDA Ratio</t>
  </si>
  <si>
    <t>cell conc.</t>
  </si>
  <si>
    <t>cell flux</t>
  </si>
  <si>
    <t>Sample ID</t>
  </si>
  <si>
    <t>Cruise</t>
  </si>
  <si>
    <t>Cup</t>
  </si>
  <si>
    <t>Duration (days)</t>
  </si>
  <si>
    <t>Time (days)</t>
  </si>
  <si>
    <t>Date Open</t>
  </si>
  <si>
    <t>Julian Day</t>
  </si>
  <si>
    <t xml:space="preserve">Mid Julian </t>
  </si>
  <si>
    <t>Mid Julian</t>
  </si>
  <si>
    <t>Mid Date</t>
  </si>
  <si>
    <t>Volume (mL)</t>
  </si>
  <si>
    <t>Collection</t>
  </si>
  <si>
    <t>Sample Exists</t>
  </si>
  <si>
    <t>(g)</t>
  </si>
  <si>
    <r>
      <t>(g m</t>
    </r>
    <r>
      <rPr>
        <b/>
        <vertAlign val="superscript"/>
        <sz val="10"/>
        <rFont val="Arial"/>
        <family val="2"/>
      </rPr>
      <t>-2</t>
    </r>
    <r>
      <rPr>
        <b/>
        <sz val="10"/>
        <rFont val="Arial"/>
        <family val="2"/>
      </rPr>
      <t xml:space="preserve"> d</t>
    </r>
    <r>
      <rPr>
        <b/>
        <vertAlign val="superscript"/>
        <sz val="10"/>
        <rFont val="Arial"/>
        <family val="2"/>
      </rPr>
      <t>-1</t>
    </r>
    <r>
      <rPr>
        <b/>
        <sz val="10"/>
        <rFont val="Arial"/>
        <family val="2"/>
      </rPr>
      <t>)</t>
    </r>
  </si>
  <si>
    <r>
      <t>(µg m</t>
    </r>
    <r>
      <rPr>
        <b/>
        <vertAlign val="superscript"/>
        <sz val="10"/>
        <rFont val="Arial"/>
        <family val="2"/>
      </rPr>
      <t>-2</t>
    </r>
    <r>
      <rPr>
        <b/>
        <sz val="10"/>
        <rFont val="Arial"/>
        <family val="2"/>
      </rPr>
      <t xml:space="preserve"> d</t>
    </r>
    <r>
      <rPr>
        <b/>
        <vertAlign val="superscript"/>
        <sz val="10"/>
        <rFont val="Arial"/>
        <family val="2"/>
      </rPr>
      <t>-1</t>
    </r>
    <r>
      <rPr>
        <b/>
        <sz val="10"/>
        <rFont val="Arial"/>
        <family val="2"/>
      </rPr>
      <t>)</t>
    </r>
  </si>
  <si>
    <t>% OPAL flux/Total Flux</t>
  </si>
  <si>
    <r>
      <t>(µmoles m</t>
    </r>
    <r>
      <rPr>
        <b/>
        <vertAlign val="superscript"/>
        <sz val="10"/>
        <rFont val="Arial"/>
        <family val="2"/>
      </rPr>
      <t>-2</t>
    </r>
    <r>
      <rPr>
        <b/>
        <sz val="10"/>
        <rFont val="Arial"/>
        <family val="2"/>
      </rPr>
      <t xml:space="preserve"> d</t>
    </r>
    <r>
      <rPr>
        <b/>
        <vertAlign val="superscript"/>
        <sz val="10"/>
        <rFont val="Arial"/>
        <family val="2"/>
      </rPr>
      <t>-1</t>
    </r>
    <r>
      <rPr>
        <b/>
        <sz val="10"/>
        <rFont val="Arial"/>
        <family val="2"/>
      </rPr>
      <t>)</t>
    </r>
  </si>
  <si>
    <t>(µmol g-1 sed)</t>
  </si>
  <si>
    <t>(µmol P m-2 d-1)</t>
  </si>
  <si>
    <r>
      <t>(µg DA g</t>
    </r>
    <r>
      <rPr>
        <b/>
        <vertAlign val="superscript"/>
        <sz val="10"/>
        <rFont val="Arial"/>
        <family val="2"/>
      </rPr>
      <t>-1</t>
    </r>
    <r>
      <rPr>
        <b/>
        <sz val="10"/>
        <rFont val="Arial"/>
        <family val="2"/>
      </rPr>
      <t xml:space="preserve"> sed)</t>
    </r>
  </si>
  <si>
    <t>(µg DA )</t>
  </si>
  <si>
    <t>(µg/L DA )</t>
  </si>
  <si>
    <r>
      <t>(ng DA g</t>
    </r>
    <r>
      <rPr>
        <b/>
        <vertAlign val="superscript"/>
        <sz val="10"/>
        <rFont val="Arial"/>
        <family val="2"/>
      </rPr>
      <t>-1</t>
    </r>
    <r>
      <rPr>
        <b/>
        <sz val="10"/>
        <rFont val="Arial"/>
        <family val="2"/>
      </rPr>
      <t xml:space="preserve"> sed)</t>
    </r>
  </si>
  <si>
    <r>
      <t>(µg DA m</t>
    </r>
    <r>
      <rPr>
        <b/>
        <vertAlign val="superscript"/>
        <sz val="10"/>
        <rFont val="Arial"/>
        <family val="2"/>
      </rPr>
      <t>-2</t>
    </r>
    <r>
      <rPr>
        <b/>
        <sz val="10"/>
        <rFont val="Arial"/>
        <family val="2"/>
      </rPr>
      <t xml:space="preserve"> d</t>
    </r>
    <r>
      <rPr>
        <b/>
        <vertAlign val="superscript"/>
        <sz val="10"/>
        <rFont val="Arial"/>
        <family val="2"/>
      </rPr>
      <t>-1</t>
    </r>
    <r>
      <rPr>
        <b/>
        <sz val="10"/>
        <rFont val="Arial"/>
        <family val="2"/>
      </rPr>
      <t>)</t>
    </r>
  </si>
  <si>
    <r>
      <t>(ng DA m</t>
    </r>
    <r>
      <rPr>
        <b/>
        <vertAlign val="superscript"/>
        <sz val="10"/>
        <rFont val="Arial"/>
        <family val="2"/>
      </rPr>
      <t>-2</t>
    </r>
    <r>
      <rPr>
        <b/>
        <sz val="10"/>
        <rFont val="Arial"/>
        <family val="2"/>
      </rPr>
      <t xml:space="preserve"> d</t>
    </r>
    <r>
      <rPr>
        <b/>
        <vertAlign val="superscript"/>
        <sz val="10"/>
        <rFont val="Arial"/>
        <family val="2"/>
      </rPr>
      <t>-1</t>
    </r>
    <r>
      <rPr>
        <b/>
        <sz val="10"/>
        <rFont val="Arial"/>
        <family val="2"/>
      </rPr>
      <t>)</t>
    </r>
  </si>
  <si>
    <r>
      <t>(cells g</t>
    </r>
    <r>
      <rPr>
        <b/>
        <vertAlign val="superscript"/>
        <sz val="10"/>
        <rFont val="Arial"/>
        <family val="2"/>
      </rPr>
      <t>-1</t>
    </r>
    <r>
      <rPr>
        <b/>
        <sz val="10"/>
        <rFont val="Arial"/>
        <family val="2"/>
      </rPr>
      <t xml:space="preserve"> sed)</t>
    </r>
  </si>
  <si>
    <r>
      <t>(cells m</t>
    </r>
    <r>
      <rPr>
        <b/>
        <vertAlign val="superscript"/>
        <sz val="10"/>
        <rFont val="Arial"/>
        <family val="2"/>
      </rPr>
      <t>-2</t>
    </r>
    <r>
      <rPr>
        <b/>
        <sz val="10"/>
        <rFont val="Arial"/>
        <family val="2"/>
      </rPr>
      <t xml:space="preserve"> d</t>
    </r>
    <r>
      <rPr>
        <b/>
        <vertAlign val="superscript"/>
        <sz val="10"/>
        <rFont val="Arial"/>
        <family val="2"/>
      </rPr>
      <t>-1</t>
    </r>
    <r>
      <rPr>
        <b/>
        <sz val="10"/>
        <rFont val="Arial"/>
        <family val="2"/>
      </rPr>
      <t>)</t>
    </r>
  </si>
  <si>
    <t xml:space="preserve">Statistics </t>
  </si>
  <si>
    <t>SBB 32-1</t>
  </si>
  <si>
    <t>TPP</t>
  </si>
  <si>
    <t>SBB 32-2</t>
  </si>
  <si>
    <t>Quartile 1</t>
  </si>
  <si>
    <t>SBB 32-3</t>
  </si>
  <si>
    <t>Quartile 3</t>
  </si>
  <si>
    <t>SBB 32-4</t>
  </si>
  <si>
    <t>IRQ</t>
  </si>
  <si>
    <t>SBB 32-5</t>
  </si>
  <si>
    <t>Uppe Fence</t>
  </si>
  <si>
    <t>SBB 32-6</t>
  </si>
  <si>
    <t>Lower Fence</t>
  </si>
  <si>
    <t>SBB 32-7</t>
  </si>
  <si>
    <t>SBB 32-8</t>
  </si>
  <si>
    <t>SBB 32-9</t>
  </si>
  <si>
    <t>SBB 32-10</t>
  </si>
  <si>
    <t>SBB 32-11</t>
  </si>
  <si>
    <t>SBB 32-12</t>
  </si>
  <si>
    <t>SBB 32-13</t>
  </si>
  <si>
    <t>SBB 33-1 T</t>
  </si>
  <si>
    <t>SBB 33-2 T</t>
  </si>
  <si>
    <t>SBB 33-3 T</t>
  </si>
  <si>
    <t>SBB 33-4 T</t>
  </si>
  <si>
    <t>SBB 33-5 T</t>
  </si>
  <si>
    <t>SBB 33-6 T</t>
  </si>
  <si>
    <t>SBB 33-7 T</t>
  </si>
  <si>
    <t>SBB 33-8 T</t>
  </si>
  <si>
    <t>SBB 33-9 T</t>
  </si>
  <si>
    <t>SBB 33-10 T</t>
  </si>
  <si>
    <t>SBB 33-11 T</t>
  </si>
  <si>
    <t>SBB 33-12 T</t>
  </si>
  <si>
    <t>SBB 33-13 T</t>
  </si>
  <si>
    <t>SBB 34-1</t>
  </si>
  <si>
    <t>SBB 34-2</t>
  </si>
  <si>
    <t>SBB 34-3</t>
  </si>
  <si>
    <t>SBB 34-4</t>
  </si>
  <si>
    <t>SBB 34-5</t>
  </si>
  <si>
    <t>SBB 34-6</t>
  </si>
  <si>
    <t>SBB 34-7</t>
  </si>
  <si>
    <t>SBB 34-8</t>
  </si>
  <si>
    <t>SBB 34-9</t>
  </si>
  <si>
    <t>SBB 34-10</t>
  </si>
  <si>
    <t>SBB 34-11</t>
  </si>
  <si>
    <t>SBB 34-12</t>
  </si>
  <si>
    <t>SBB 34-13</t>
  </si>
  <si>
    <t>SBB 35-1</t>
  </si>
  <si>
    <t>SBB 35-2</t>
  </si>
  <si>
    <t>SBB 35-3</t>
  </si>
  <si>
    <t>SBB 35-4</t>
  </si>
  <si>
    <t>SBB 35-5</t>
  </si>
  <si>
    <t>SBB 35-6</t>
  </si>
  <si>
    <t>SBB 35-7</t>
  </si>
  <si>
    <t>SBB 35-8</t>
  </si>
  <si>
    <t>SBB 35-9</t>
  </si>
  <si>
    <t>SBB 35-10</t>
  </si>
  <si>
    <t>SBB 35-11</t>
  </si>
  <si>
    <t>SBB 35-12</t>
  </si>
  <si>
    <t>SBB 35-13</t>
  </si>
  <si>
    <t>SBB 36-1</t>
  </si>
  <si>
    <t>SBB 36-2</t>
  </si>
  <si>
    <t>SBB 36-3</t>
  </si>
  <si>
    <t>SBB 36-4</t>
  </si>
  <si>
    <t>SBB 36-5</t>
  </si>
  <si>
    <t>SBB 36-6</t>
  </si>
  <si>
    <t>SBB 36-7</t>
  </si>
  <si>
    <t>SBB 36-8</t>
  </si>
  <si>
    <t>SBB 36-9</t>
  </si>
  <si>
    <t>SBB 36-10</t>
  </si>
  <si>
    <t>SBB 36-11</t>
  </si>
  <si>
    <t>SBB 36-12</t>
  </si>
  <si>
    <t>SBB 36-13</t>
  </si>
  <si>
    <t>SBB 37-1</t>
  </si>
  <si>
    <t>SBB 37-2</t>
  </si>
  <si>
    <t>SBB 37-3</t>
  </si>
  <si>
    <t>SBB 37-4</t>
  </si>
  <si>
    <t>SBB 37-5</t>
  </si>
  <si>
    <t>SBB 37-6</t>
  </si>
  <si>
    <t>SBB 37-7</t>
  </si>
  <si>
    <t>SBB 37-8</t>
  </si>
  <si>
    <t>SBB 37-9</t>
  </si>
  <si>
    <t>SBB 37-10</t>
  </si>
  <si>
    <t>SBB 37-11</t>
  </si>
  <si>
    <t>SBB 37-12</t>
  </si>
  <si>
    <t>SBB 37-13</t>
  </si>
  <si>
    <t>SBB 38-1</t>
  </si>
  <si>
    <t>SBB 38-2</t>
  </si>
  <si>
    <t>SBB 38-3</t>
  </si>
  <si>
    <t>SBB 38-4</t>
  </si>
  <si>
    <t>SBB 38-5</t>
  </si>
  <si>
    <t>SBB 38-6</t>
  </si>
  <si>
    <t>SBB 38-7</t>
  </si>
  <si>
    <t>SBB 38-8</t>
  </si>
  <si>
    <t>SBB 38-9</t>
  </si>
  <si>
    <t>SBB 38-10</t>
  </si>
  <si>
    <t>SBB 38-11</t>
  </si>
  <si>
    <t>SBB 38-12</t>
  </si>
  <si>
    <t>SBB 38-13</t>
  </si>
  <si>
    <t>SBB 39-1</t>
  </si>
  <si>
    <t>SBB 39-2</t>
  </si>
  <si>
    <t>SBB 39-3</t>
  </si>
  <si>
    <t>SBB 39-4</t>
  </si>
  <si>
    <t>SBB 39-5</t>
  </si>
  <si>
    <t>SBB 39-6</t>
  </si>
  <si>
    <t>SBB 39-7</t>
  </si>
  <si>
    <t>SBB 39-8</t>
  </si>
  <si>
    <t>SBB 39-9</t>
  </si>
  <si>
    <t>SBB 39-10</t>
  </si>
  <si>
    <t>SBB 39-11</t>
  </si>
  <si>
    <t>SBB 39-12</t>
  </si>
  <si>
    <t>SBB 39-13</t>
  </si>
  <si>
    <t>SBB 40-1</t>
  </si>
  <si>
    <t>SBB 40-2</t>
  </si>
  <si>
    <t>SBB 40-3</t>
  </si>
  <si>
    <t>SBB 40-4</t>
  </si>
  <si>
    <t>SBB 40-5</t>
  </si>
  <si>
    <t>SBB 40-6</t>
  </si>
  <si>
    <t>SBB 40-7</t>
  </si>
  <si>
    <t>SBB 40-8</t>
  </si>
  <si>
    <t>SBB 40-9</t>
  </si>
  <si>
    <t>SBB 40-10</t>
  </si>
  <si>
    <t>SBB 40-11</t>
  </si>
  <si>
    <t>SBB 40-12</t>
  </si>
  <si>
    <t>SBB 40-13</t>
  </si>
  <si>
    <t>SBB 41-1</t>
  </si>
  <si>
    <t>SBB 41-2</t>
  </si>
  <si>
    <t>SBB 41-3</t>
  </si>
  <si>
    <t>SBB 41-4</t>
  </si>
  <si>
    <t>SBB 41-5</t>
  </si>
  <si>
    <t>SBB 41-6</t>
  </si>
  <si>
    <t>SBB 41-7</t>
  </si>
  <si>
    <t>SBB 41-8</t>
  </si>
  <si>
    <t>SBB 41-9</t>
  </si>
  <si>
    <t>SBB 41-10</t>
  </si>
  <si>
    <t>SBB 41-11</t>
  </si>
  <si>
    <t>SBB 41-12</t>
  </si>
  <si>
    <t>SBB 41-13</t>
  </si>
  <si>
    <t>SBB 42-1</t>
  </si>
  <si>
    <t>SBB 42-2</t>
  </si>
  <si>
    <t>SBB 42-3</t>
  </si>
  <si>
    <t>SBB 42-4</t>
  </si>
  <si>
    <t>SBB 42-5</t>
  </si>
  <si>
    <t>SBB 42-6</t>
  </si>
  <si>
    <t>SBB 42-7</t>
  </si>
  <si>
    <t>SBB 42-8</t>
  </si>
  <si>
    <t>SBB 42-9</t>
  </si>
  <si>
    <t>SBB 42-10</t>
  </si>
  <si>
    <t>SBB 42-11</t>
  </si>
  <si>
    <t>SBB 42-12</t>
  </si>
  <si>
    <t>SBB 42-13</t>
  </si>
  <si>
    <t>SBB 43-1</t>
  </si>
  <si>
    <t>SBB 43-2</t>
  </si>
  <si>
    <t>SBB 43-3</t>
  </si>
  <si>
    <t>SBB 43-4</t>
  </si>
  <si>
    <t>SBB 43-5</t>
  </si>
  <si>
    <t>SBB 43-6</t>
  </si>
  <si>
    <t>SBB 43-7</t>
  </si>
  <si>
    <t>SBB 43-8</t>
  </si>
  <si>
    <t>SBB 43-9</t>
  </si>
  <si>
    <t>SBB 43-10</t>
  </si>
  <si>
    <t>SBB 43-11</t>
  </si>
  <si>
    <t>SBB 43-12</t>
  </si>
  <si>
    <t>SBB 43-13</t>
  </si>
  <si>
    <t>SBB 44-1</t>
  </si>
  <si>
    <t>SBB 44-2</t>
  </si>
  <si>
    <t>SBB 44-3</t>
  </si>
  <si>
    <t>SBB 44-4</t>
  </si>
  <si>
    <t>SBB 44-5</t>
  </si>
  <si>
    <t>SBB 44-6</t>
  </si>
  <si>
    <t>SBB 44-7</t>
  </si>
  <si>
    <t>SBB 44-8</t>
  </si>
  <si>
    <t>SBB 44-9</t>
  </si>
  <si>
    <t>SBB 44-10</t>
  </si>
  <si>
    <t>SBB 44-11</t>
  </si>
  <si>
    <t>SBB 44-12</t>
  </si>
  <si>
    <t>SBB 44-13</t>
  </si>
  <si>
    <t>SBB 45-1</t>
  </si>
  <si>
    <t>SBB 45-2</t>
  </si>
  <si>
    <t>SBB 45-3</t>
  </si>
  <si>
    <t>SBB 45-4</t>
  </si>
  <si>
    <t>SBB 45-5</t>
  </si>
  <si>
    <t>SBB 45-6</t>
  </si>
  <si>
    <t>SBB 45-7</t>
  </si>
  <si>
    <t>SBB 45-8</t>
  </si>
  <si>
    <t>SBB 45-9</t>
  </si>
  <si>
    <t>SBB 45-10</t>
  </si>
  <si>
    <t>SBB 45-11</t>
  </si>
  <si>
    <t>SBB 45-12</t>
  </si>
  <si>
    <t>SBB 45-13</t>
  </si>
  <si>
    <t>SBB 46-1</t>
  </si>
  <si>
    <t>SBB 46-2</t>
  </si>
  <si>
    <t>SBB 46-3</t>
  </si>
  <si>
    <t>SBB 46-4</t>
  </si>
  <si>
    <t>SBB 46-5</t>
  </si>
  <si>
    <t>SBB 46-6</t>
  </si>
  <si>
    <t>SBB 46-7</t>
  </si>
  <si>
    <t>SBB 46-8</t>
  </si>
  <si>
    <t>SBB 46-9</t>
  </si>
  <si>
    <t>SBB 46-10</t>
  </si>
  <si>
    <t>SBB 46-11</t>
  </si>
  <si>
    <t>SBB 46-12</t>
  </si>
  <si>
    <t>SBB 46-13</t>
  </si>
  <si>
    <t>SBB 47-1</t>
  </si>
  <si>
    <t>SBB 47-2</t>
  </si>
  <si>
    <t>SBB 47-3</t>
  </si>
  <si>
    <t>SBB 47-4</t>
  </si>
  <si>
    <t>SBB 47-5</t>
  </si>
  <si>
    <t>SBB 47-6</t>
  </si>
  <si>
    <t>SBB 47-7</t>
  </si>
  <si>
    <t>SBB 47-8</t>
  </si>
  <si>
    <t>SBB 47-9</t>
  </si>
  <si>
    <t>SBB 47-10</t>
  </si>
  <si>
    <t>SBB 47-11</t>
  </si>
  <si>
    <t>SBB 47-12</t>
  </si>
  <si>
    <t>SBB 47-13</t>
  </si>
  <si>
    <t>SBB 48-1</t>
  </si>
  <si>
    <t>SBB 48-2</t>
  </si>
  <si>
    <t>SBB 48-3</t>
  </si>
  <si>
    <t>SBB 48-4</t>
  </si>
  <si>
    <t>SBB 48-5</t>
  </si>
  <si>
    <t>SBB 48-6</t>
  </si>
  <si>
    <t>SBB 48-7</t>
  </si>
  <si>
    <t>SBB 48-8</t>
  </si>
  <si>
    <t>SBB 48-9</t>
  </si>
  <si>
    <t>SBB 48-10</t>
  </si>
  <si>
    <t>SBB 48-11</t>
  </si>
  <si>
    <t>SBB 48-12</t>
  </si>
  <si>
    <t>SBB 48-13</t>
  </si>
  <si>
    <t>SBB 49-1</t>
  </si>
  <si>
    <t>SBB 49-2</t>
  </si>
  <si>
    <t>SBB 49-3</t>
  </si>
  <si>
    <t>SBB 49-4</t>
  </si>
  <si>
    <t>SBB 49-5</t>
  </si>
  <si>
    <t>SBB 49-6</t>
  </si>
  <si>
    <t>SBB 49-7</t>
  </si>
  <si>
    <t>SBB 49-8</t>
  </si>
  <si>
    <t>SBB 49-9</t>
  </si>
  <si>
    <t>SBB 49-10</t>
  </si>
  <si>
    <t>SBB 49-11</t>
  </si>
  <si>
    <t>SBB 49-12</t>
  </si>
  <si>
    <t>SBB 49-13</t>
  </si>
  <si>
    <t>SBB 50-1</t>
  </si>
  <si>
    <t>SBB 50-2</t>
  </si>
  <si>
    <t>SBB 50-3</t>
  </si>
  <si>
    <t>SBB 50-4</t>
  </si>
  <si>
    <t>SBB 50-5</t>
  </si>
  <si>
    <t>SBB 50-6</t>
  </si>
  <si>
    <t>SBB 50-7</t>
  </si>
  <si>
    <t>SBB 50-8</t>
  </si>
  <si>
    <t>SBB 50-9</t>
  </si>
  <si>
    <t>SBB 50-10</t>
  </si>
  <si>
    <t>SBB 50-11</t>
  </si>
  <si>
    <t>SBB 50-12</t>
  </si>
  <si>
    <t>SBB 50-13</t>
  </si>
  <si>
    <t>SBB 51-1</t>
  </si>
  <si>
    <t>SBB 51-2</t>
  </si>
  <si>
    <t>SBB 51-3</t>
  </si>
  <si>
    <t>SBB 51-4</t>
  </si>
  <si>
    <t>SBB 51-5</t>
  </si>
  <si>
    <t>SBB 51-6</t>
  </si>
  <si>
    <t>SBB 51-7</t>
  </si>
  <si>
    <t>SBB 51-8</t>
  </si>
  <si>
    <t>SBB 51-9</t>
  </si>
  <si>
    <t>SBB 51-10</t>
  </si>
  <si>
    <t>SBB 51-11</t>
  </si>
  <si>
    <t>SBB 51-12</t>
  </si>
  <si>
    <t>SBB 51-13</t>
  </si>
  <si>
    <t>SBB 52-1</t>
  </si>
  <si>
    <t>SBB 52-2</t>
  </si>
  <si>
    <t>SBB 52-3</t>
  </si>
  <si>
    <t>SBB 52-4</t>
  </si>
  <si>
    <t>SBB 52-5</t>
  </si>
  <si>
    <t>SBB 52-6</t>
  </si>
  <si>
    <t>SBB 52-7</t>
  </si>
  <si>
    <t>SBB 52-8</t>
  </si>
  <si>
    <t>SBB 52-9</t>
  </si>
  <si>
    <t>SBB 52-10</t>
  </si>
  <si>
    <t>SBB 52-11</t>
  </si>
  <si>
    <t>SBB 52-12</t>
  </si>
  <si>
    <t>SBB 52-13</t>
  </si>
  <si>
    <t>SBB 53-1</t>
  </si>
  <si>
    <t>SBB 53-2</t>
  </si>
  <si>
    <t>SBB 53-3</t>
  </si>
  <si>
    <t>SBB 53-4</t>
  </si>
  <si>
    <t>SBB 53-5</t>
  </si>
  <si>
    <t>SBB 53-6</t>
  </si>
  <si>
    <t>SBB 53-7</t>
  </si>
  <si>
    <t>SBB 53-8</t>
  </si>
  <si>
    <t>SBB 53-9</t>
  </si>
  <si>
    <t>SBB 53-10</t>
  </si>
  <si>
    <t>SBB 53-11</t>
  </si>
  <si>
    <t>SBB 53-12</t>
  </si>
  <si>
    <t>SBB 53-13</t>
  </si>
  <si>
    <t>SBB 54-1</t>
  </si>
  <si>
    <t>SBB 54-2</t>
  </si>
  <si>
    <t>SBB 54-3</t>
  </si>
  <si>
    <t>SBB 54-4</t>
  </si>
  <si>
    <t>SBB 54-5</t>
  </si>
  <si>
    <t>SBB 54-6</t>
  </si>
  <si>
    <t>SBB 54-7</t>
  </si>
  <si>
    <t>SBB 54-8</t>
  </si>
  <si>
    <t>SBB 54-9</t>
  </si>
  <si>
    <t>SBB 54-10</t>
  </si>
  <si>
    <t>SBB 54-11</t>
  </si>
  <si>
    <t>SBB 54-12</t>
  </si>
  <si>
    <t>SBB 54-13</t>
  </si>
  <si>
    <t>SBB 55-1</t>
  </si>
  <si>
    <t>SBB 55-2</t>
  </si>
  <si>
    <t>SBB 55-3</t>
  </si>
  <si>
    <t>SBB 55-4</t>
  </si>
  <si>
    <t>SBB 55-5</t>
  </si>
  <si>
    <t>SBB 55-6</t>
  </si>
  <si>
    <t>SBB 55-7</t>
  </si>
  <si>
    <t>SBB 55-8</t>
  </si>
  <si>
    <t>SBB 55-9</t>
  </si>
  <si>
    <t>SBB 55-10</t>
  </si>
  <si>
    <t>SBB 55-11</t>
  </si>
  <si>
    <t>SBB 55-12</t>
  </si>
  <si>
    <t>SBB 55-13</t>
  </si>
  <si>
    <t>SBB 56-1</t>
  </si>
  <si>
    <t>SBB 56-2</t>
  </si>
  <si>
    <t>SBB 56-3</t>
  </si>
  <si>
    <t>SBB 56-4</t>
  </si>
  <si>
    <t>SBB 56-5</t>
  </si>
  <si>
    <t>SBB 56-6</t>
  </si>
  <si>
    <t>SBB 56-7</t>
  </si>
  <si>
    <t>SBB 56-8</t>
  </si>
  <si>
    <t>SBB 56-9</t>
  </si>
  <si>
    <t>SBB 56-10</t>
  </si>
  <si>
    <t>SBB 56-11</t>
  </si>
  <si>
    <t>SBB 56-12</t>
  </si>
  <si>
    <t>SBB 56-13</t>
  </si>
  <si>
    <t>SBB 57-1</t>
  </si>
  <si>
    <t>SBB 57-2</t>
  </si>
  <si>
    <t>SBB 57-3</t>
  </si>
  <si>
    <t>SBB 57-4</t>
  </si>
  <si>
    <t>SBB 57-5</t>
  </si>
  <si>
    <t>SBB 57-6</t>
  </si>
  <si>
    <t>SBB 57-7</t>
  </si>
  <si>
    <t>SBB 57-8</t>
  </si>
  <si>
    <t>SBB 57-9</t>
  </si>
  <si>
    <t>SBB 57-10</t>
  </si>
  <si>
    <t>SBB 57-11</t>
  </si>
  <si>
    <t>SBB 57-12</t>
  </si>
  <si>
    <t>SBB 57-13</t>
  </si>
  <si>
    <t>SBB 58-1</t>
  </si>
  <si>
    <t>SBB 58-2</t>
  </si>
  <si>
    <t>SBB 58-3</t>
  </si>
  <si>
    <t>SBB 58-4</t>
  </si>
  <si>
    <t>SBB 58-5</t>
  </si>
  <si>
    <t>SBB 58-6</t>
  </si>
  <si>
    <t>SBB 58-7</t>
  </si>
  <si>
    <t>SBB 58-8</t>
  </si>
  <si>
    <t>SBB 58-9</t>
  </si>
  <si>
    <t>SBB 58-10</t>
  </si>
  <si>
    <t>SBB 58-11</t>
  </si>
  <si>
    <t>SBB 58-12</t>
  </si>
  <si>
    <t>SBB 58-13</t>
  </si>
  <si>
    <t>Figure Practice</t>
  </si>
  <si>
    <t>INDICATES DATA FOUND IN P FILE ON UMI DRIVE</t>
  </si>
  <si>
    <t>Analyzed by CBN Lab</t>
  </si>
  <si>
    <t>Bottom Trap Deployed Aug 1993</t>
  </si>
  <si>
    <t>pDA CONC</t>
  </si>
  <si>
    <t>dDA conc.</t>
  </si>
  <si>
    <t>dDA/Total DA</t>
  </si>
  <si>
    <t>Total DA / g sed</t>
  </si>
  <si>
    <t>Total DA Flux</t>
  </si>
  <si>
    <t>pDA+ flux</t>
  </si>
  <si>
    <t>No Sed - Super</t>
  </si>
  <si>
    <t>Julian Date</t>
  </si>
  <si>
    <r>
      <t>(µg DA L</t>
    </r>
    <r>
      <rPr>
        <b/>
        <vertAlign val="superscript"/>
        <sz val="10"/>
        <rFont val="Arial"/>
        <family val="2"/>
      </rPr>
      <t>-1</t>
    </r>
    <r>
      <rPr>
        <b/>
        <sz val="10"/>
        <rFont val="Arial"/>
        <family val="2"/>
      </rPr>
      <t>)</t>
    </r>
  </si>
  <si>
    <t>% pDA of Total DA</t>
  </si>
  <si>
    <r>
      <t>(g DA m</t>
    </r>
    <r>
      <rPr>
        <b/>
        <vertAlign val="superscript"/>
        <sz val="10"/>
        <rFont val="Arial"/>
        <family val="2"/>
      </rPr>
      <t>-2</t>
    </r>
    <r>
      <rPr>
        <b/>
        <sz val="10"/>
        <rFont val="Arial"/>
        <family val="2"/>
      </rPr>
      <t xml:space="preserve"> d</t>
    </r>
    <r>
      <rPr>
        <b/>
        <vertAlign val="superscript"/>
        <sz val="10"/>
        <rFont val="Arial"/>
        <family val="2"/>
      </rPr>
      <t>-1</t>
    </r>
    <r>
      <rPr>
        <b/>
        <sz val="10"/>
        <rFont val="Arial"/>
        <family val="2"/>
      </rPr>
      <t>)</t>
    </r>
  </si>
  <si>
    <t>pDA+ flux/OPAL Flux</t>
  </si>
  <si>
    <t>Pair</t>
  </si>
  <si>
    <t>STATISTICS</t>
  </si>
  <si>
    <t>SBB 1-1</t>
  </si>
  <si>
    <t>SBB 1-2</t>
  </si>
  <si>
    <t>SBB 1-3</t>
  </si>
  <si>
    <t>SBB 1-4</t>
  </si>
  <si>
    <t>SBB 1-5</t>
  </si>
  <si>
    <t>SBB 1-6</t>
  </si>
  <si>
    <t>SBB 1-7</t>
  </si>
  <si>
    <t>SBB 1-8</t>
  </si>
  <si>
    <t>SBB 1-9</t>
  </si>
  <si>
    <t>SBB 1-10</t>
  </si>
  <si>
    <t>SBB 1-11</t>
  </si>
  <si>
    <t>SBB 1-12</t>
  </si>
  <si>
    <t>SBB 1-13</t>
  </si>
  <si>
    <t>SBB 2-1</t>
  </si>
  <si>
    <t>SBB 2-2</t>
  </si>
  <si>
    <t>SBB 2-3</t>
  </si>
  <si>
    <t>SBB 2-4</t>
  </si>
  <si>
    <t>SBB 2-5</t>
  </si>
  <si>
    <t>SBB 2-6</t>
  </si>
  <si>
    <t>SBB 2-7</t>
  </si>
  <si>
    <t>SBB 2-8</t>
  </si>
  <si>
    <t>SBB 2-9</t>
  </si>
  <si>
    <t>SBB 2-10</t>
  </si>
  <si>
    <t>SBB 2-11</t>
  </si>
  <si>
    <t>SBB 2-12</t>
  </si>
  <si>
    <t>SBB 2-13</t>
  </si>
  <si>
    <t>SBB 3-1</t>
  </si>
  <si>
    <t>SBB 3-2</t>
  </si>
  <si>
    <t>SBB 3-3</t>
  </si>
  <si>
    <t>SBB 3-4</t>
  </si>
  <si>
    <t>SBB 3-5</t>
  </si>
  <si>
    <t>SBB 3-6</t>
  </si>
  <si>
    <t>SBB 3-7</t>
  </si>
  <si>
    <t>SBB 3-8</t>
  </si>
  <si>
    <t>SBB 3-9</t>
  </si>
  <si>
    <t>SBB 3-10</t>
  </si>
  <si>
    <t>SBB 3-11</t>
  </si>
  <si>
    <t>SBB 3-12</t>
  </si>
  <si>
    <t>SBB 3-13</t>
  </si>
  <si>
    <t>SBB 4-1</t>
  </si>
  <si>
    <t>SBB 4-2</t>
  </si>
  <si>
    <t>SBB 4-3</t>
  </si>
  <si>
    <t>SBB 4-4</t>
  </si>
  <si>
    <t>SBB 4-5</t>
  </si>
  <si>
    <t>SBB 4-6</t>
  </si>
  <si>
    <t>SBB 4-7</t>
  </si>
  <si>
    <t>SBB 4-8</t>
  </si>
  <si>
    <t>SBB 4-9</t>
  </si>
  <si>
    <t>SBB 4-10</t>
  </si>
  <si>
    <t>SBB 4-11</t>
  </si>
  <si>
    <t>SBB 4-12</t>
  </si>
  <si>
    <t>SBB 4-13</t>
  </si>
  <si>
    <t>SBB 5-1</t>
  </si>
  <si>
    <t>SBB 5-2</t>
  </si>
  <si>
    <t>SBB 5-3</t>
  </si>
  <si>
    <t>SBB 5-4</t>
  </si>
  <si>
    <t>SBB 5-5</t>
  </si>
  <si>
    <t>SBB 5-6</t>
  </si>
  <si>
    <t>SBB 5-7</t>
  </si>
  <si>
    <t>SBB 5-8</t>
  </si>
  <si>
    <t>SBB 5-9</t>
  </si>
  <si>
    <t>SBB 5-10</t>
  </si>
  <si>
    <t>SBB 5-11</t>
  </si>
  <si>
    <t>SBB 5-12</t>
  </si>
  <si>
    <t>SBB 5-13</t>
  </si>
  <si>
    <t>SBB 6-1</t>
  </si>
  <si>
    <t>SBB 6-2</t>
  </si>
  <si>
    <t>SBB 6-3</t>
  </si>
  <si>
    <t>SBB 6-4</t>
  </si>
  <si>
    <t>SBB 6-5</t>
  </si>
  <si>
    <t>SBB 6-6</t>
  </si>
  <si>
    <t>SBB 6-7</t>
  </si>
  <si>
    <t>SBB 6-8</t>
  </si>
  <si>
    <t>SBB 6-9</t>
  </si>
  <si>
    <t>SBB 6-10</t>
  </si>
  <si>
    <t>SBB 6-11</t>
  </si>
  <si>
    <t>SBB 6-12</t>
  </si>
  <si>
    <t>SBB 6-13</t>
  </si>
  <si>
    <t>SBB 7-1 B</t>
  </si>
  <si>
    <t>SBB 7-2 B</t>
  </si>
  <si>
    <t>SBB 7-3 B</t>
  </si>
  <si>
    <t>SBB 7-4 B</t>
  </si>
  <si>
    <t>SBB 7-5 B</t>
  </si>
  <si>
    <t>SBB 7-6 B</t>
  </si>
  <si>
    <t>SBB 7-7 B</t>
  </si>
  <si>
    <t>SBB 7-8 B</t>
  </si>
  <si>
    <t>SBB 7-9 B</t>
  </si>
  <si>
    <t>SBB 7-10 B</t>
  </si>
  <si>
    <t>SBB 7-11 B</t>
  </si>
  <si>
    <t>SBB 7-12 B</t>
  </si>
  <si>
    <t>SBB 7-13 B</t>
  </si>
  <si>
    <t>SBB 8-1 B</t>
  </si>
  <si>
    <t>SBB 8-2 B</t>
  </si>
  <si>
    <t>SBB 8-3 B</t>
  </si>
  <si>
    <t>SBB 8-4 B</t>
  </si>
  <si>
    <t>SBB 8-5 B</t>
  </si>
  <si>
    <t>SBB 8-6 B</t>
  </si>
  <si>
    <t>SBB 8-7 B</t>
  </si>
  <si>
    <t>SBB 8-8 B</t>
  </si>
  <si>
    <t>SBB 8-9 B</t>
  </si>
  <si>
    <t>SBB 8-10 B</t>
  </si>
  <si>
    <t>SBB 8-11 B</t>
  </si>
  <si>
    <t>SBB 8-12 B</t>
  </si>
  <si>
    <t>SBB 8-13 B</t>
  </si>
  <si>
    <t>SBB 9-1 B</t>
  </si>
  <si>
    <t>SBB 9-2 B</t>
  </si>
  <si>
    <t>SBB 9-3 B</t>
  </si>
  <si>
    <t>SBB 9-4 B</t>
  </si>
  <si>
    <t>SBB 9-5 B</t>
  </si>
  <si>
    <t>SBB 9-6 B</t>
  </si>
  <si>
    <t>SBB 9-7 B</t>
  </si>
  <si>
    <t>SBB 9-8 B</t>
  </si>
  <si>
    <t>SBB 9-9 B</t>
  </si>
  <si>
    <t>SBB 9-10 B</t>
  </si>
  <si>
    <t>SBB 9-11 B</t>
  </si>
  <si>
    <t>SBB 9-12 B</t>
  </si>
  <si>
    <t>SBB 9-13 B</t>
  </si>
  <si>
    <t>SBB 10-1</t>
  </si>
  <si>
    <t>SBB 10-2</t>
  </si>
  <si>
    <t>SBB 10-3</t>
  </si>
  <si>
    <t>SBB 10-4</t>
  </si>
  <si>
    <t>SBB 10-5</t>
  </si>
  <si>
    <t>SBB 10-6</t>
  </si>
  <si>
    <t>SBB 10-7</t>
  </si>
  <si>
    <t>SBB 10-8</t>
  </si>
  <si>
    <t>SBB 10-9</t>
  </si>
  <si>
    <t>SBB 10-10</t>
  </si>
  <si>
    <t>SBB 10-11</t>
  </si>
  <si>
    <t>SBB 10-12</t>
  </si>
  <si>
    <t>SBB 10-13</t>
  </si>
  <si>
    <t>SBB 11-1</t>
  </si>
  <si>
    <t>SBB 11-2</t>
  </si>
  <si>
    <t>SBB 11-3</t>
  </si>
  <si>
    <t>SBB 11-4</t>
  </si>
  <si>
    <t>SBB 11-5</t>
  </si>
  <si>
    <t>SBB 11-6</t>
  </si>
  <si>
    <t>SBB 11-7</t>
  </si>
  <si>
    <t>SBB 11-8</t>
  </si>
  <si>
    <t>SBB 11-9</t>
  </si>
  <si>
    <t>SBB 11-10</t>
  </si>
  <si>
    <t>SBB 11-11</t>
  </si>
  <si>
    <t>SBB 11-12</t>
  </si>
  <si>
    <t>SBB 11-13</t>
  </si>
  <si>
    <t>SBB 12-1</t>
  </si>
  <si>
    <t>SBB 12-2</t>
  </si>
  <si>
    <t>SBB 12-3</t>
  </si>
  <si>
    <t>SBB 12-4</t>
  </si>
  <si>
    <t>SBB 12-5</t>
  </si>
  <si>
    <t>SBB 12-6</t>
  </si>
  <si>
    <t>SBB 12-7</t>
  </si>
  <si>
    <t>SBB 12-8</t>
  </si>
  <si>
    <t>SBB 12-9</t>
  </si>
  <si>
    <t>SBB 12-10</t>
  </si>
  <si>
    <t>SBB 12-11</t>
  </si>
  <si>
    <t>SBB 12-12</t>
  </si>
  <si>
    <t>SBB 12-13</t>
  </si>
  <si>
    <t>SBB 13-1</t>
  </si>
  <si>
    <t>SBB 13-2</t>
  </si>
  <si>
    <t>SBB 13-3</t>
  </si>
  <si>
    <t>SBB 13-4</t>
  </si>
  <si>
    <t>SBB 13-5</t>
  </si>
  <si>
    <t>SBB 13-6</t>
  </si>
  <si>
    <t>SBB 13-7</t>
  </si>
  <si>
    <t>SBB 13-8</t>
  </si>
  <si>
    <t>SBB 13-9</t>
  </si>
  <si>
    <t>SBB 13-10</t>
  </si>
  <si>
    <t>SBB 13-11</t>
  </si>
  <si>
    <t>SBB 13-12</t>
  </si>
  <si>
    <t>SBB 13-13</t>
  </si>
  <si>
    <t>SBB 14-1 B</t>
  </si>
  <si>
    <t>SBB 14-2 B</t>
  </si>
  <si>
    <t>SBB 14-3 B</t>
  </si>
  <si>
    <t>SBB 14-4</t>
  </si>
  <si>
    <t>SBB 14-5</t>
  </si>
  <si>
    <t>SBB 14-6</t>
  </si>
  <si>
    <t>SBB 14-7</t>
  </si>
  <si>
    <t>SBB 14-8</t>
  </si>
  <si>
    <t>SBB 14-9</t>
  </si>
  <si>
    <t>SBB 14-10</t>
  </si>
  <si>
    <t>SBB 14-11</t>
  </si>
  <si>
    <t>SBB 14-12</t>
  </si>
  <si>
    <t>SBB 14-13</t>
  </si>
  <si>
    <t>SBB 15-1</t>
  </si>
  <si>
    <t>SBB 15-2</t>
  </si>
  <si>
    <t>SBB 15-3</t>
  </si>
  <si>
    <t>SBB 15-4</t>
  </si>
  <si>
    <t>SBB 15-5</t>
  </si>
  <si>
    <t>SBB 15-6</t>
  </si>
  <si>
    <t>SBB 15-7</t>
  </si>
  <si>
    <t>SBB 15-8</t>
  </si>
  <si>
    <t>SBB 15-9</t>
  </si>
  <si>
    <t>SBB 15-10</t>
  </si>
  <si>
    <t>SBB 15-11</t>
  </si>
  <si>
    <t>SBB 15-12</t>
  </si>
  <si>
    <t>SBB 15-13</t>
  </si>
  <si>
    <t>SBB 16-1</t>
  </si>
  <si>
    <t>SBB 16-2</t>
  </si>
  <si>
    <t>SBB 16-3</t>
  </si>
  <si>
    <t>SBB 16-4</t>
  </si>
  <si>
    <t>SBB 16-5</t>
  </si>
  <si>
    <t>SBB 16-6</t>
  </si>
  <si>
    <t>SBB 16-7</t>
  </si>
  <si>
    <t>SBB 16-8</t>
  </si>
  <si>
    <t>SBB 16-9</t>
  </si>
  <si>
    <t>SBB 16-10</t>
  </si>
  <si>
    <t>SBB 16-11</t>
  </si>
  <si>
    <t>SBB 16-12</t>
  </si>
  <si>
    <t>SBB 16-13</t>
  </si>
  <si>
    <t>SBB 17-1</t>
  </si>
  <si>
    <t>SBB 17-2</t>
  </si>
  <si>
    <t>SBB 17-3</t>
  </si>
  <si>
    <t>SBB 17-4</t>
  </si>
  <si>
    <t>SBB 17-5</t>
  </si>
  <si>
    <t>SBB 17-6</t>
  </si>
  <si>
    <t>SBB 17-7</t>
  </si>
  <si>
    <t>SBB 17-8</t>
  </si>
  <si>
    <t>SBB 17-9</t>
  </si>
  <si>
    <t>SBB 17-10</t>
  </si>
  <si>
    <t>SBB 17-11</t>
  </si>
  <si>
    <t>SBB 17-12</t>
  </si>
  <si>
    <t>SBB 17-13</t>
  </si>
  <si>
    <t>SBB 18-1</t>
  </si>
  <si>
    <t>SBB 18-2</t>
  </si>
  <si>
    <t>SBB 18-3</t>
  </si>
  <si>
    <t>SBB 18-4</t>
  </si>
  <si>
    <t>SBB 18-5</t>
  </si>
  <si>
    <t>SBB 18-6</t>
  </si>
  <si>
    <t>SBB 18-7</t>
  </si>
  <si>
    <t>SBB 18-8</t>
  </si>
  <si>
    <t>SBB 18-9</t>
  </si>
  <si>
    <t>SBB 18-10</t>
  </si>
  <si>
    <t>SBB 18-11</t>
  </si>
  <si>
    <t>SBB 18-12</t>
  </si>
  <si>
    <t>SBB 18-13</t>
  </si>
  <si>
    <t>SBB 19-1</t>
  </si>
  <si>
    <t>SBB 19-2</t>
  </si>
  <si>
    <t>SBB 19-3</t>
  </si>
  <si>
    <t>SBB 19-4</t>
  </si>
  <si>
    <t>SBB 19-5</t>
  </si>
  <si>
    <t>SBB 19-6</t>
  </si>
  <si>
    <t>SBB 19-7</t>
  </si>
  <si>
    <t>SBB 19-8</t>
  </si>
  <si>
    <t>SBB 19-9</t>
  </si>
  <si>
    <t>SBB 19-10</t>
  </si>
  <si>
    <t>SBB 19-11</t>
  </si>
  <si>
    <t>SBB 19-12</t>
  </si>
  <si>
    <t>SBB 19-13</t>
  </si>
  <si>
    <t>SBB 20-1</t>
  </si>
  <si>
    <t>SBB 20-2</t>
  </si>
  <si>
    <t>SBB 20-3</t>
  </si>
  <si>
    <t>SBB 20-4</t>
  </si>
  <si>
    <t>SBB 20-5</t>
  </si>
  <si>
    <t>SBB 20-6</t>
  </si>
  <si>
    <t>SBB 20-7</t>
  </si>
  <si>
    <t>SBB 20-8</t>
  </si>
  <si>
    <t>SBB 20-9</t>
  </si>
  <si>
    <t>SBB 20-10</t>
  </si>
  <si>
    <t>SBB 20-11</t>
  </si>
  <si>
    <t>SBB 20-12</t>
  </si>
  <si>
    <t>SBB 20-13</t>
  </si>
  <si>
    <t>SBB 21-1</t>
  </si>
  <si>
    <t>SBB 21-2</t>
  </si>
  <si>
    <t>SBB 21-3</t>
  </si>
  <si>
    <t>SBB 21-4</t>
  </si>
  <si>
    <t>SBB 21-5</t>
  </si>
  <si>
    <t>SBB 21-6</t>
  </si>
  <si>
    <t>SBB 21-7</t>
  </si>
  <si>
    <t>SBB 21-8</t>
  </si>
  <si>
    <t>SBB 21-9</t>
  </si>
  <si>
    <t>SBB 21-10</t>
  </si>
  <si>
    <t>SBB 21-11</t>
  </si>
  <si>
    <t>SBB 21-12</t>
  </si>
  <si>
    <t>SBB 21-13</t>
  </si>
  <si>
    <t>SBB 22-1</t>
  </si>
  <si>
    <t>SBB 22-2</t>
  </si>
  <si>
    <t>SBB 22-3</t>
  </si>
  <si>
    <t>SBB 22-4</t>
  </si>
  <si>
    <t>SBB 22-5</t>
  </si>
  <si>
    <t>SBB 22-6</t>
  </si>
  <si>
    <t>SBB 22-7</t>
  </si>
  <si>
    <t>SBB 22-8</t>
  </si>
  <si>
    <t>SBB 22-9</t>
  </si>
  <si>
    <t>SBB 22-10</t>
  </si>
  <si>
    <t>SBB 22-11</t>
  </si>
  <si>
    <t>SBB 22-12</t>
  </si>
  <si>
    <t>SBB 22-13</t>
  </si>
  <si>
    <t>SBB 23-1</t>
  </si>
  <si>
    <t>SBB 23-2</t>
  </si>
  <si>
    <t>SBB 23-3</t>
  </si>
  <si>
    <t>SBB 23-4</t>
  </si>
  <si>
    <t>SBB 23-5</t>
  </si>
  <si>
    <t>SBB 23-6</t>
  </si>
  <si>
    <t>SBB 23-7</t>
  </si>
  <si>
    <t>SBB 23-8</t>
  </si>
  <si>
    <t>SBB 23-9</t>
  </si>
  <si>
    <t>SBB 23-10</t>
  </si>
  <si>
    <t>SBB 23-11</t>
  </si>
  <si>
    <t>SBB 23-12</t>
  </si>
  <si>
    <t>SBB 23-13</t>
  </si>
  <si>
    <t>SBB 24-1</t>
  </si>
  <si>
    <t>SBB 24-2</t>
  </si>
  <si>
    <t>SBB 24-3</t>
  </si>
  <si>
    <t>SBB 24-4</t>
  </si>
  <si>
    <t>SBB 24-5</t>
  </si>
  <si>
    <t>SBB 24-6</t>
  </si>
  <si>
    <t>SBB 24-7</t>
  </si>
  <si>
    <t>SBB 24-8</t>
  </si>
  <si>
    <t>SBB 24-9</t>
  </si>
  <si>
    <t>SBB 24-10</t>
  </si>
  <si>
    <t>SBB 24-11</t>
  </si>
  <si>
    <t>SBB 24-12</t>
  </si>
  <si>
    <t>SBB 24-13</t>
  </si>
  <si>
    <t>SBB 25-1</t>
  </si>
  <si>
    <t>SBB 25-2</t>
  </si>
  <si>
    <t>SBB 25-3</t>
  </si>
  <si>
    <t>SBB 25-4</t>
  </si>
  <si>
    <t>SBB 25-5</t>
  </si>
  <si>
    <t>SBB 25-6</t>
  </si>
  <si>
    <t>SBB 25-7</t>
  </si>
  <si>
    <t>SBB 25-8</t>
  </si>
  <si>
    <t>SBB 25-9</t>
  </si>
  <si>
    <t>SBB 25-10</t>
  </si>
  <si>
    <t>SBB 25-11</t>
  </si>
  <si>
    <t>SBB 25-12</t>
  </si>
  <si>
    <t>SBB 25-13</t>
  </si>
  <si>
    <t>SBB 26-1</t>
  </si>
  <si>
    <t>SBB 26-2</t>
  </si>
  <si>
    <t>SBB 26-3</t>
  </si>
  <si>
    <t>SBB 26-4</t>
  </si>
  <si>
    <t>SBB 26-5</t>
  </si>
  <si>
    <t>SBB 26-6</t>
  </si>
  <si>
    <t>SBB 26-7</t>
  </si>
  <si>
    <t>SBB 26-8</t>
  </si>
  <si>
    <t>SBB 26-9</t>
  </si>
  <si>
    <t>SBB 26-10</t>
  </si>
  <si>
    <t>SBB 26-11</t>
  </si>
  <si>
    <t>SBB 26-12</t>
  </si>
  <si>
    <t>SBB 26-13</t>
  </si>
  <si>
    <t>SBB 27-1</t>
  </si>
  <si>
    <t>SBB 27-2</t>
  </si>
  <si>
    <t>SBB 27-3</t>
  </si>
  <si>
    <t>SBB 27-4</t>
  </si>
  <si>
    <t>SBB 27-5</t>
  </si>
  <si>
    <t>SBB 27-6</t>
  </si>
  <si>
    <t>SBB 27-7</t>
  </si>
  <si>
    <t>SBB 27-8</t>
  </si>
  <si>
    <t>SBB 27-9</t>
  </si>
  <si>
    <t>SBB 27-10</t>
  </si>
  <si>
    <t>SBB 27-11</t>
  </si>
  <si>
    <t>SBB 27-12</t>
  </si>
  <si>
    <t>SBB 27-13</t>
  </si>
  <si>
    <t>SBB 28-1</t>
  </si>
  <si>
    <t>SBB 28-2</t>
  </si>
  <si>
    <t>SBB 28-3</t>
  </si>
  <si>
    <t>SBB 28-4</t>
  </si>
  <si>
    <t>SBB 28-5</t>
  </si>
  <si>
    <t>SBB 28-6</t>
  </si>
  <si>
    <t>SBB 28-7</t>
  </si>
  <si>
    <t>SBB 28-8</t>
  </si>
  <si>
    <t>SBB 28-9</t>
  </si>
  <si>
    <t>SBB 28-10</t>
  </si>
  <si>
    <t>SBB 28-11</t>
  </si>
  <si>
    <t>SBB 28-12</t>
  </si>
  <si>
    <t>SBB 28-13</t>
  </si>
  <si>
    <t>SBB 29-1</t>
  </si>
  <si>
    <t>SBB 29-2</t>
  </si>
  <si>
    <t>SBB 29-3</t>
  </si>
  <si>
    <t>SBB 29-4</t>
  </si>
  <si>
    <t>SBB 29-5</t>
  </si>
  <si>
    <t>SBB 29-6</t>
  </si>
  <si>
    <t>SBB 29-7</t>
  </si>
  <si>
    <t>SBB 29-8</t>
  </si>
  <si>
    <t>SBB 29-9</t>
  </si>
  <si>
    <t>SBB 29-10</t>
  </si>
  <si>
    <t>SBB 29-11</t>
  </si>
  <si>
    <t>SBB 29-12</t>
  </si>
  <si>
    <t>SBB 29-13</t>
  </si>
  <si>
    <t>SBB 30-1</t>
  </si>
  <si>
    <t>SBB 30-2</t>
  </si>
  <si>
    <t>SBB 30-3</t>
  </si>
  <si>
    <t>SBB 30-4</t>
  </si>
  <si>
    <t>SBB 30-5</t>
  </si>
  <si>
    <t>SBB 30-6</t>
  </si>
  <si>
    <t>SBB 30-7</t>
  </si>
  <si>
    <t>SBB 30-8</t>
  </si>
  <si>
    <t>SBB 30-9</t>
  </si>
  <si>
    <t>SBB 30-10</t>
  </si>
  <si>
    <t>SBB 30-11</t>
  </si>
  <si>
    <t>SBB 30-12</t>
  </si>
  <si>
    <t>SBB 30-13</t>
  </si>
  <si>
    <t>SBB 31-1</t>
  </si>
  <si>
    <t>SBB 31-2</t>
  </si>
  <si>
    <t>SBB 31-3</t>
  </si>
  <si>
    <t>SBB 31-4</t>
  </si>
  <si>
    <t>SBB 31-5</t>
  </si>
  <si>
    <t>SBB 31-6</t>
  </si>
  <si>
    <t>SBB 31-7</t>
  </si>
  <si>
    <t>SBB 31-8</t>
  </si>
  <si>
    <t>SBB 31-9</t>
  </si>
  <si>
    <t>SBB 31-10</t>
  </si>
  <si>
    <t>SBB 31-11</t>
  </si>
  <si>
    <t>SBB 31-12</t>
  </si>
  <si>
    <t>SBB 31-13</t>
  </si>
  <si>
    <t>SBB 32-1 B</t>
  </si>
  <si>
    <t>SBB 32-2 B</t>
  </si>
  <si>
    <t>SBB 32-3 B</t>
  </si>
  <si>
    <t>SBB 32-4 B</t>
  </si>
  <si>
    <t>SBB 32-5 B</t>
  </si>
  <si>
    <t>SBB 32-6 B</t>
  </si>
  <si>
    <t>SBB 32-7 B</t>
  </si>
  <si>
    <t>SBB 32-8 B</t>
  </si>
  <si>
    <t>SBB 32-9 B</t>
  </si>
  <si>
    <t>SBB 32-10 B</t>
  </si>
  <si>
    <t>SBB 32-11 B</t>
  </si>
  <si>
    <t>SBB 32-12 B</t>
  </si>
  <si>
    <t>SBB 32-13 B</t>
  </si>
  <si>
    <t>SBB 33-1 B</t>
  </si>
  <si>
    <t>SBB 33-2 B</t>
  </si>
  <si>
    <t>SBB 33-3 B</t>
  </si>
  <si>
    <t>SBB 33-4 B</t>
  </si>
  <si>
    <t>SBB 33-5 B</t>
  </si>
  <si>
    <t>SBB 33-6 B</t>
  </si>
  <si>
    <t>SBB 33-7 B</t>
  </si>
  <si>
    <t>SBB 33-8 B</t>
  </si>
  <si>
    <t>SBB 33-9 B</t>
  </si>
  <si>
    <t>SBB 33-10 B</t>
  </si>
  <si>
    <t>SBB 33-11 B</t>
  </si>
  <si>
    <t>SBB 33-12 B</t>
  </si>
  <si>
    <t>SBB 33-13 B</t>
  </si>
  <si>
    <t>SBB44-13</t>
  </si>
  <si>
    <t>no trap</t>
  </si>
  <si>
    <t>Figures</t>
  </si>
  <si>
    <t>10/21-22/2024</t>
  </si>
  <si>
    <t>Adjusting zeros and making note of errors</t>
  </si>
  <si>
    <t xml:space="preserve">Figures Bot Trap: </t>
  </si>
  <si>
    <t xml:space="preserve"> </t>
  </si>
  <si>
    <t>finishing graphs</t>
  </si>
  <si>
    <t>made new sheet for data for box plots</t>
  </si>
  <si>
    <t>Sample_ID</t>
  </si>
  <si>
    <t>Date_Open</t>
  </si>
  <si>
    <t>SBB_32-1</t>
  </si>
  <si>
    <t>SBB_32-2</t>
  </si>
  <si>
    <t>SBB_32-3</t>
  </si>
  <si>
    <t>SBB_32-4</t>
  </si>
  <si>
    <t>SBB_32-5</t>
  </si>
  <si>
    <t>SBB_32-6</t>
  </si>
  <si>
    <t>SBB_32-7</t>
  </si>
  <si>
    <t>SBB_32-8</t>
  </si>
  <si>
    <t>SBB_32-9</t>
  </si>
  <si>
    <t>SBB_32-10</t>
  </si>
  <si>
    <t>SBB_32-11</t>
  </si>
  <si>
    <t>SBB_32-12</t>
  </si>
  <si>
    <t>SBB_32-13</t>
  </si>
  <si>
    <t>SBB_33-1_T</t>
  </si>
  <si>
    <t>SBB_33-2_T</t>
  </si>
  <si>
    <t>SBB_33-3_T</t>
  </si>
  <si>
    <t>SBB_33-4_T</t>
  </si>
  <si>
    <t>SBB_33-5_T</t>
  </si>
  <si>
    <t>SBB_33-6_T</t>
  </si>
  <si>
    <t>SBB_33-7_T</t>
  </si>
  <si>
    <t>SBB_33-8_T</t>
  </si>
  <si>
    <t>SBB_33-9_T</t>
  </si>
  <si>
    <t>SBB_33-10_T</t>
  </si>
  <si>
    <t>SBB_33-11_T</t>
  </si>
  <si>
    <t>SBB_33-12_T</t>
  </si>
  <si>
    <t>SBB_33-13_T</t>
  </si>
  <si>
    <t>SBB_34-1</t>
  </si>
  <si>
    <t>SBB_34-2</t>
  </si>
  <si>
    <t>SBB_34-3</t>
  </si>
  <si>
    <t>SBB_34-4</t>
  </si>
  <si>
    <t>SBB_34-5</t>
  </si>
  <si>
    <t>SBB_34-6</t>
  </si>
  <si>
    <t>SBB_34-7</t>
  </si>
  <si>
    <t>SBB_34-8</t>
  </si>
  <si>
    <t>SBB_34-9</t>
  </si>
  <si>
    <t>SBB_34-10</t>
  </si>
  <si>
    <t>SBB_34-11</t>
  </si>
  <si>
    <t>SBB_34-12</t>
  </si>
  <si>
    <t>SBB_34-13</t>
  </si>
  <si>
    <t>SBB_35-1</t>
  </si>
  <si>
    <t>SBB_35-2</t>
  </si>
  <si>
    <t>SBB_35-3</t>
  </si>
  <si>
    <t>SBB_35-4</t>
  </si>
  <si>
    <t>SBB_35-5</t>
  </si>
  <si>
    <t>SBB_35-6</t>
  </si>
  <si>
    <t>SBB_35-7</t>
  </si>
  <si>
    <t>SBB_35-8</t>
  </si>
  <si>
    <t>SBB_35-9</t>
  </si>
  <si>
    <t>SBB_35-10</t>
  </si>
  <si>
    <t>SBB_35-11</t>
  </si>
  <si>
    <t>SBB_35-12</t>
  </si>
  <si>
    <t>SBB_35-13</t>
  </si>
  <si>
    <t>SBB_36-1</t>
  </si>
  <si>
    <t>SBB_36-2</t>
  </si>
  <si>
    <t>SBB_36-3</t>
  </si>
  <si>
    <t>SBB_36-4</t>
  </si>
  <si>
    <t>SBB_36-5</t>
  </si>
  <si>
    <t>SBB_36-6</t>
  </si>
  <si>
    <t>SBB_36-7</t>
  </si>
  <si>
    <t>SBB_36-8</t>
  </si>
  <si>
    <t>SBB_36-9</t>
  </si>
  <si>
    <t>SBB_36-10</t>
  </si>
  <si>
    <t>SBB_36-11</t>
  </si>
  <si>
    <t>SBB_36-12</t>
  </si>
  <si>
    <t>SBB_36-13</t>
  </si>
  <si>
    <t>SBB_37-1</t>
  </si>
  <si>
    <t>SBB_37-2</t>
  </si>
  <si>
    <t>SBB_37-3</t>
  </si>
  <si>
    <t>SBB_37-4</t>
  </si>
  <si>
    <t>SBB_37-5</t>
  </si>
  <si>
    <t>SBB_37-6</t>
  </si>
  <si>
    <t>SBB_37-7</t>
  </si>
  <si>
    <t>SBB_37-8</t>
  </si>
  <si>
    <t>SBB_37-9</t>
  </si>
  <si>
    <t>SBB_37-10</t>
  </si>
  <si>
    <t>SBB_37-11</t>
  </si>
  <si>
    <t>SBB_37-12</t>
  </si>
  <si>
    <t>SBB_37-13</t>
  </si>
  <si>
    <t>SBB_38-1</t>
  </si>
  <si>
    <t>SBB_38-2</t>
  </si>
  <si>
    <t>SBB_38-3</t>
  </si>
  <si>
    <t>SBB_38-4</t>
  </si>
  <si>
    <t>SBB_38-5</t>
  </si>
  <si>
    <t>SBB_38-6</t>
  </si>
  <si>
    <t>SBB_38-7</t>
  </si>
  <si>
    <t>SBB_38-8</t>
  </si>
  <si>
    <t>SBB_38-9</t>
  </si>
  <si>
    <t>SBB_38-10</t>
  </si>
  <si>
    <t>SBB_38-11</t>
  </si>
  <si>
    <t>SBB_38-12</t>
  </si>
  <si>
    <t>SBB_38-13</t>
  </si>
  <si>
    <t>SBB_39-1</t>
  </si>
  <si>
    <t>SBB_39-2</t>
  </si>
  <si>
    <t>SBB_39-3</t>
  </si>
  <si>
    <t>SBB_39-4</t>
  </si>
  <si>
    <t>SBB_39-5</t>
  </si>
  <si>
    <t>SBB_39-6</t>
  </si>
  <si>
    <t>SBB_39-7</t>
  </si>
  <si>
    <t>SBB_39-8</t>
  </si>
  <si>
    <t>SBB_39-9</t>
  </si>
  <si>
    <t>SBB_39-10</t>
  </si>
  <si>
    <t>SBB_39-11</t>
  </si>
  <si>
    <t>SBB_39-12</t>
  </si>
  <si>
    <t>SBB_39-13</t>
  </si>
  <si>
    <t>SBB_40-1</t>
  </si>
  <si>
    <t>SBB_40-2</t>
  </si>
  <si>
    <t>SBB_40-3</t>
  </si>
  <si>
    <t>SBB_40-4</t>
  </si>
  <si>
    <t>SBB_40-5</t>
  </si>
  <si>
    <t>SBB_40-6</t>
  </si>
  <si>
    <t>SBB_40-7</t>
  </si>
  <si>
    <t>SBB_40-8</t>
  </si>
  <si>
    <t>SBB_40-9</t>
  </si>
  <si>
    <t>SBB_40-10</t>
  </si>
  <si>
    <t>SBB_40-11</t>
  </si>
  <si>
    <t>SBB_40-12</t>
  </si>
  <si>
    <t>SBB_40-13</t>
  </si>
  <si>
    <t>SBB_41-1</t>
  </si>
  <si>
    <t>SBB_41-2</t>
  </si>
  <si>
    <t>SBB_41-3</t>
  </si>
  <si>
    <t>SBB_41-4</t>
  </si>
  <si>
    <t>SBB_41-5</t>
  </si>
  <si>
    <t>SBB_41-6</t>
  </si>
  <si>
    <t>SBB_41-7</t>
  </si>
  <si>
    <t>SBB_41-8</t>
  </si>
  <si>
    <t>SBB_41-9</t>
  </si>
  <si>
    <t>SBB_41-10</t>
  </si>
  <si>
    <t>SBB_41-11</t>
  </si>
  <si>
    <t>SBB_41-12</t>
  </si>
  <si>
    <t>SBB_41-13</t>
  </si>
  <si>
    <t>SBB_42-1</t>
  </si>
  <si>
    <t>SBB_42-2</t>
  </si>
  <si>
    <t>SBB_42-3</t>
  </si>
  <si>
    <t>SBB_42-4</t>
  </si>
  <si>
    <t>SBB_42-5</t>
  </si>
  <si>
    <t>SBB_42-6</t>
  </si>
  <si>
    <t>SBB_42-7</t>
  </si>
  <si>
    <t>SBB_42-8</t>
  </si>
  <si>
    <t>SBB_42-9</t>
  </si>
  <si>
    <t>SBB_42-10</t>
  </si>
  <si>
    <t>SBB_42-11</t>
  </si>
  <si>
    <t>SBB_42-12</t>
  </si>
  <si>
    <t>SBB_42-13</t>
  </si>
  <si>
    <t>SBB_43-1</t>
  </si>
  <si>
    <t>SBB_43-2</t>
  </si>
  <si>
    <t>SBB_43-3</t>
  </si>
  <si>
    <t>SBB_43-4</t>
  </si>
  <si>
    <t>SBB_43-5</t>
  </si>
  <si>
    <t>SBB_43-6</t>
  </si>
  <si>
    <t>SBB_43-7</t>
  </si>
  <si>
    <t>SBB_43-8</t>
  </si>
  <si>
    <t>SBB_43-9</t>
  </si>
  <si>
    <t>SBB_43-10</t>
  </si>
  <si>
    <t>SBB_43-11</t>
  </si>
  <si>
    <t>SBB_43-12</t>
  </si>
  <si>
    <t>SBB_43-13</t>
  </si>
  <si>
    <t>SBB_44-1</t>
  </si>
  <si>
    <t>SBB_44-2</t>
  </si>
  <si>
    <t>SBB_44-3</t>
  </si>
  <si>
    <t>SBB_44-4</t>
  </si>
  <si>
    <t>SBB_44-5</t>
  </si>
  <si>
    <t>SBB_44-6</t>
  </si>
  <si>
    <t>SBB_44-7</t>
  </si>
  <si>
    <t>SBB_44-8</t>
  </si>
  <si>
    <t>SBB_44-9</t>
  </si>
  <si>
    <t>SBB_44-10</t>
  </si>
  <si>
    <t>SBB_44-11</t>
  </si>
  <si>
    <t>SBB_44-12</t>
  </si>
  <si>
    <t>SBB_44-13</t>
  </si>
  <si>
    <t>SBB_45-1</t>
  </si>
  <si>
    <t>SBB_45-2</t>
  </si>
  <si>
    <t>SBB_45-3</t>
  </si>
  <si>
    <t>SBB_45-4</t>
  </si>
  <si>
    <t>SBB_45-5</t>
  </si>
  <si>
    <t>SBB_45-6</t>
  </si>
  <si>
    <t>SBB_45-7</t>
  </si>
  <si>
    <t>SBB_45-8</t>
  </si>
  <si>
    <t>SBB_45-9</t>
  </si>
  <si>
    <t>SBB_45-10</t>
  </si>
  <si>
    <t>SBB_45-11</t>
  </si>
  <si>
    <t>SBB_45-12</t>
  </si>
  <si>
    <t>SBB_45-13</t>
  </si>
  <si>
    <t>SBB_46-1</t>
  </si>
  <si>
    <t>SBB_46-2</t>
  </si>
  <si>
    <t>SBB_46-3</t>
  </si>
  <si>
    <t>SBB_46-4</t>
  </si>
  <si>
    <t>SBB_46-5</t>
  </si>
  <si>
    <t>SBB_46-6</t>
  </si>
  <si>
    <t>SBB_46-7</t>
  </si>
  <si>
    <t>SBB_46-8</t>
  </si>
  <si>
    <t>SBB_46-9</t>
  </si>
  <si>
    <t>SBB_46-10</t>
  </si>
  <si>
    <t>SBB_46-11</t>
  </si>
  <si>
    <t>SBB_46-12</t>
  </si>
  <si>
    <t>SBB_46-13</t>
  </si>
  <si>
    <t>SBB_47-1</t>
  </si>
  <si>
    <t>SBB_47-2</t>
  </si>
  <si>
    <t>SBB_47-3</t>
  </si>
  <si>
    <t>SBB_47-4</t>
  </si>
  <si>
    <t>SBB_47-5</t>
  </si>
  <si>
    <t>SBB_47-6</t>
  </si>
  <si>
    <t>SBB_47-7</t>
  </si>
  <si>
    <t>SBB_47-8</t>
  </si>
  <si>
    <t>SBB_47-9</t>
  </si>
  <si>
    <t>SBB_47-10</t>
  </si>
  <si>
    <t>SBB_47-11</t>
  </si>
  <si>
    <t>SBB_47-12</t>
  </si>
  <si>
    <t>SBB_47-13</t>
  </si>
  <si>
    <t>SBB_48-1</t>
  </si>
  <si>
    <t>SBB_48-2</t>
  </si>
  <si>
    <t>SBB_48-3</t>
  </si>
  <si>
    <t>SBB_48-4</t>
  </si>
  <si>
    <t>SBB_48-5</t>
  </si>
  <si>
    <t>SBB_48-6</t>
  </si>
  <si>
    <t>SBB_48-7</t>
  </si>
  <si>
    <t>SBB_48-8</t>
  </si>
  <si>
    <t>SBB_48-9</t>
  </si>
  <si>
    <t>SBB_48-10</t>
  </si>
  <si>
    <t>SBB_48-11</t>
  </si>
  <si>
    <t>SBB_48-12</t>
  </si>
  <si>
    <t>SBB_48-13</t>
  </si>
  <si>
    <t>SBB_49-1</t>
  </si>
  <si>
    <t>SBB_49-2</t>
  </si>
  <si>
    <t>SBB_49-3</t>
  </si>
  <si>
    <t>SBB_49-4</t>
  </si>
  <si>
    <t>SBB_49-5</t>
  </si>
  <si>
    <t>SBB_49-6</t>
  </si>
  <si>
    <t>SBB_49-7</t>
  </si>
  <si>
    <t>SBB_49-8</t>
  </si>
  <si>
    <t>SBB_49-9</t>
  </si>
  <si>
    <t>SBB_49-10</t>
  </si>
  <si>
    <t>SBB_49-11</t>
  </si>
  <si>
    <t>SBB_49-12</t>
  </si>
  <si>
    <t>SBB_49-13</t>
  </si>
  <si>
    <t>SBB_50-1</t>
  </si>
  <si>
    <t>SBB_50-2</t>
  </si>
  <si>
    <t>SBB_50-3</t>
  </si>
  <si>
    <t>SBB_50-4</t>
  </si>
  <si>
    <t>SBB_50-5</t>
  </si>
  <si>
    <t>SBB_50-6</t>
  </si>
  <si>
    <t>SBB_50-7</t>
  </si>
  <si>
    <t>SBB_50-8</t>
  </si>
  <si>
    <t>SBB_50-9</t>
  </si>
  <si>
    <t>SBB_50-10</t>
  </si>
  <si>
    <t>SBB_50-11</t>
  </si>
  <si>
    <t>SBB_50-12</t>
  </si>
  <si>
    <t>SBB_50-13</t>
  </si>
  <si>
    <t>SBB_51-1</t>
  </si>
  <si>
    <t>SBB_51-2</t>
  </si>
  <si>
    <t>SBB_51-3</t>
  </si>
  <si>
    <t>SBB_51-4</t>
  </si>
  <si>
    <t>SBB_51-5</t>
  </si>
  <si>
    <t>SBB_51-6</t>
  </si>
  <si>
    <t>SBB_51-7</t>
  </si>
  <si>
    <t>SBB_51-8</t>
  </si>
  <si>
    <t>SBB_51-9</t>
  </si>
  <si>
    <t>SBB_51-10</t>
  </si>
  <si>
    <t>SBB_51-11</t>
  </si>
  <si>
    <t>SBB_51-12</t>
  </si>
  <si>
    <t>SBB_51-13</t>
  </si>
  <si>
    <t>SBB_52-1</t>
  </si>
  <si>
    <t>SBB_52-2</t>
  </si>
  <si>
    <t>SBB_52-3</t>
  </si>
  <si>
    <t>SBB_52-4</t>
  </si>
  <si>
    <t>SBB_52-5</t>
  </si>
  <si>
    <t>SBB_52-6</t>
  </si>
  <si>
    <t>SBB_52-7</t>
  </si>
  <si>
    <t>SBB_52-8</t>
  </si>
  <si>
    <t>SBB_52-9</t>
  </si>
  <si>
    <t>SBB_52-10</t>
  </si>
  <si>
    <t>SBB_52-11</t>
  </si>
  <si>
    <t>SBB_52-12</t>
  </si>
  <si>
    <t>SBB_52-13</t>
  </si>
  <si>
    <t>SBB_53-1</t>
  </si>
  <si>
    <t>SBB_53-2</t>
  </si>
  <si>
    <t>SBB_53-3</t>
  </si>
  <si>
    <t>SBB_53-4</t>
  </si>
  <si>
    <t>SBB_53-5</t>
  </si>
  <si>
    <t>SBB_53-6</t>
  </si>
  <si>
    <t>SBB_53-7</t>
  </si>
  <si>
    <t>SBB_53-8</t>
  </si>
  <si>
    <t>SBB_53-9</t>
  </si>
  <si>
    <t>SBB_53-10</t>
  </si>
  <si>
    <t>SBB_53-11</t>
  </si>
  <si>
    <t>SBB_53-12</t>
  </si>
  <si>
    <t>SBB_53-13</t>
  </si>
  <si>
    <t>SBB_54-1</t>
  </si>
  <si>
    <t>SBB_54-2</t>
  </si>
  <si>
    <t>SBB_54-3</t>
  </si>
  <si>
    <t>SBB_54-4</t>
  </si>
  <si>
    <t>SBB_54-5</t>
  </si>
  <si>
    <t>SBB_54-6</t>
  </si>
  <si>
    <t>SBB_54-7</t>
  </si>
  <si>
    <t>SBB_54-8</t>
  </si>
  <si>
    <t>SBB_54-9</t>
  </si>
  <si>
    <t>SBB_54-10</t>
  </si>
  <si>
    <t>SBB_54-11</t>
  </si>
  <si>
    <t>SBB_54-12</t>
  </si>
  <si>
    <t>SBB_54-13</t>
  </si>
  <si>
    <t>SBB_55-1</t>
  </si>
  <si>
    <t>SBB_55-2</t>
  </si>
  <si>
    <t>SBB_55-3</t>
  </si>
  <si>
    <t>SBB_55-4</t>
  </si>
  <si>
    <t>SBB_55-5</t>
  </si>
  <si>
    <t>SBB_55-6</t>
  </si>
  <si>
    <t>SBB_55-7</t>
  </si>
  <si>
    <t>SBB_55-8</t>
  </si>
  <si>
    <t>SBB_55-9</t>
  </si>
  <si>
    <t>SBB_55-10</t>
  </si>
  <si>
    <t>SBB_55-11</t>
  </si>
  <si>
    <t>SBB_55-12</t>
  </si>
  <si>
    <t>SBB_55-13</t>
  </si>
  <si>
    <t>SBB_56-1</t>
  </si>
  <si>
    <t>SBB_56-2</t>
  </si>
  <si>
    <t>SBB_56-3</t>
  </si>
  <si>
    <t>SBB_56-4</t>
  </si>
  <si>
    <t>SBB_56-5</t>
  </si>
  <si>
    <t>SBB_56-6</t>
  </si>
  <si>
    <t>SBB_56-7</t>
  </si>
  <si>
    <t>SBB_56-8</t>
  </si>
  <si>
    <t>SBB_56-9</t>
  </si>
  <si>
    <t>SBB_56-10</t>
  </si>
  <si>
    <t>SBB_56-11</t>
  </si>
  <si>
    <t>SBB_56-12</t>
  </si>
  <si>
    <t>SBB_56-13</t>
  </si>
  <si>
    <t>SBB_57-1</t>
  </si>
  <si>
    <t>SBB_57-2</t>
  </si>
  <si>
    <t>SBB_57-3</t>
  </si>
  <si>
    <t>SBB_57-4</t>
  </si>
  <si>
    <t>SBB_57-5</t>
  </si>
  <si>
    <t>SBB_57-6</t>
  </si>
  <si>
    <t>SBB_57-7</t>
  </si>
  <si>
    <t>SBB_57-8</t>
  </si>
  <si>
    <t>SBB_57-9</t>
  </si>
  <si>
    <t>SBB_57-10</t>
  </si>
  <si>
    <t>SBB_57-11</t>
  </si>
  <si>
    <t>SBB_57-12</t>
  </si>
  <si>
    <t>SBB_57-13</t>
  </si>
  <si>
    <t>SBB_58-1</t>
  </si>
  <si>
    <t>SBB_58-2</t>
  </si>
  <si>
    <t>SBB_58-3</t>
  </si>
  <si>
    <t>SBB_58-4</t>
  </si>
  <si>
    <t>SBB_58-5</t>
  </si>
  <si>
    <t>SBB_58-6</t>
  </si>
  <si>
    <t>SBB_58-7</t>
  </si>
  <si>
    <t>SBB_58-8</t>
  </si>
  <si>
    <t>SBB_58-9</t>
  </si>
  <si>
    <t>SBB_58-10</t>
  </si>
  <si>
    <t>SBB_58-11</t>
  </si>
  <si>
    <t>SBB_58-12</t>
  </si>
  <si>
    <t>SBB_58-13</t>
  </si>
  <si>
    <t>created ratio graphs</t>
  </si>
  <si>
    <t>Boxplots bot</t>
  </si>
  <si>
    <t xml:space="preserve">NC </t>
  </si>
  <si>
    <t>Boxplots (moles)</t>
  </si>
  <si>
    <t xml:space="preserve">Total_Mass_Flux_g_m2_day </t>
  </si>
  <si>
    <t xml:space="preserve">Terrigenous_Flux_g_m2_day </t>
  </si>
  <si>
    <t>PON_Flux_mmoles_m2_day</t>
  </si>
  <si>
    <t>POC_Flux_mmoles_m2_day</t>
  </si>
  <si>
    <t>CaCO3_Flux_mmoles_m2_day</t>
  </si>
  <si>
    <t>OPAL_Flux_mmoles_m2_day</t>
  </si>
  <si>
    <t>TPP_Flux_umolesP_m2_day</t>
  </si>
  <si>
    <t>PIP_Flux_umolesP_m2_day</t>
  </si>
  <si>
    <t>POP_Flux_umolesP_m2_day</t>
  </si>
  <si>
    <t>Month</t>
  </si>
  <si>
    <t>Mid_Julian</t>
  </si>
  <si>
    <t>Duration_days</t>
  </si>
  <si>
    <r>
      <t>(g m</t>
    </r>
    <r>
      <rPr>
        <b/>
        <vertAlign val="superscript"/>
        <sz val="10"/>
        <color rgb="FFFF0000"/>
        <rFont val="Arial"/>
        <family val="2"/>
      </rPr>
      <t>-2</t>
    </r>
    <r>
      <rPr>
        <b/>
        <sz val="10"/>
        <color rgb="FFFF0000"/>
        <rFont val="Arial"/>
        <family val="2"/>
      </rPr>
      <t xml:space="preserve"> d</t>
    </r>
    <r>
      <rPr>
        <b/>
        <vertAlign val="superscript"/>
        <sz val="10"/>
        <color rgb="FFFF0000"/>
        <rFont val="Arial"/>
        <family val="2"/>
      </rPr>
      <t>-1</t>
    </r>
    <r>
      <rPr>
        <b/>
        <sz val="10"/>
        <color rgb="FFFF0000"/>
        <rFont val="Arial"/>
        <family val="2"/>
      </rPr>
      <t>)</t>
    </r>
  </si>
  <si>
    <r>
      <t>CaCO</t>
    </r>
    <r>
      <rPr>
        <b/>
        <vertAlign val="subscript"/>
        <sz val="10"/>
        <color rgb="FFFF0000"/>
        <rFont val="Arial"/>
        <family val="2"/>
      </rPr>
      <t>3</t>
    </r>
    <r>
      <rPr>
        <b/>
        <sz val="10"/>
        <color rgb="FFFF0000"/>
        <rFont val="Arial"/>
        <family val="2"/>
      </rPr>
      <t xml:space="preserve"> Flux</t>
    </r>
  </si>
  <si>
    <r>
      <t>(µmoles m</t>
    </r>
    <r>
      <rPr>
        <b/>
        <vertAlign val="superscript"/>
        <sz val="10"/>
        <color rgb="FFFF0000"/>
        <rFont val="Arial"/>
        <family val="2"/>
      </rPr>
      <t>-2</t>
    </r>
    <r>
      <rPr>
        <b/>
        <sz val="10"/>
        <color rgb="FFFF0000"/>
        <rFont val="Arial"/>
        <family val="2"/>
      </rPr>
      <t xml:space="preserve"> d</t>
    </r>
    <r>
      <rPr>
        <b/>
        <vertAlign val="superscript"/>
        <sz val="10"/>
        <color rgb="FFFF0000"/>
        <rFont val="Arial"/>
        <family val="2"/>
      </rPr>
      <t>-1</t>
    </r>
    <r>
      <rPr>
        <b/>
        <sz val="10"/>
        <color rgb="FFFF0000"/>
        <rFont val="Arial"/>
        <family val="2"/>
      </rPr>
      <t>)</t>
    </r>
  </si>
  <si>
    <t>changed flux (g) of Nitrogen in SBB Top 34 to Eric's data --&gt; also changes umoles flux (likely due to copy problem</t>
  </si>
  <si>
    <t>changed terrig flux (g) in SBB Top 32 and 34 to reflect Eric's data (likely copying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</si>
</sst>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409]d\-mmm\-yy;@"/>
    <numFmt numFmtId="166" formatCode="0.0"/>
    <numFmt numFmtId="167" formatCode="0.0000"/>
    <numFmt numFmtId="168" formatCode="0.000000"/>
    <numFmt numFmtId="169" formatCode="_(* #,##0_);_(* \(#,##0\);_(* &quot;-&quot;??_);_(@_)"/>
    <numFmt numFmtId="170" formatCode="yyyymmdd"/>
    <numFmt numFmtId="171" formatCode="0.0%"/>
    <numFmt numFmtId="172" formatCode="_(* #,##0.00000_);_(* \(#,##0.00000\);_(* &quot;-&quot;??_);_(@_)"/>
    <numFmt numFmtId="173" formatCode="_(* #,##0.00000000_);_(* \(#,##0.00000000\);_(* &quot;-&quot;??_);_(@_)"/>
    <numFmt numFmtId="174" formatCode="yyyy\-mm\-dd;@"/>
  </numFmts>
  <fonts count="48" x14ac:knownFonts="1">
    <font>
      <sz val="10"/>
      <name val="Arial"/>
    </font>
    <font>
      <sz val="10"/>
      <name val="Arial"/>
      <family val="2"/>
    </font>
    <font>
      <sz val="8"/>
      <name val="Arial"/>
      <family val="2"/>
    </font>
    <font>
      <vertAlign val="superscript"/>
      <sz val="10"/>
      <name val="Arial"/>
      <family val="2"/>
    </font>
    <font>
      <b/>
      <sz val="10"/>
      <name val="Arial"/>
      <family val="2"/>
    </font>
    <font>
      <sz val="11"/>
      <name val="Arial"/>
      <family val="2"/>
    </font>
    <font>
      <b/>
      <sz val="8"/>
      <color indexed="81"/>
      <name val="Tahoma"/>
      <family val="2"/>
    </font>
    <font>
      <sz val="8"/>
      <color indexed="81"/>
      <name val="Tahoma"/>
      <family val="2"/>
    </font>
    <font>
      <vertAlign val="subscript"/>
      <sz val="10"/>
      <name val="Arial"/>
      <family val="2"/>
    </font>
    <font>
      <i/>
      <sz val="10"/>
      <name val="Arial"/>
      <family val="2"/>
    </font>
    <font>
      <b/>
      <vertAlign val="superscript"/>
      <sz val="10"/>
      <name val="Arial"/>
      <family val="2"/>
    </font>
    <font>
      <b/>
      <i/>
      <sz val="10"/>
      <name val="Arial"/>
      <family val="2"/>
    </font>
    <font>
      <b/>
      <vertAlign val="subscript"/>
      <sz val="10"/>
      <name val="Arial"/>
      <family val="2"/>
    </font>
    <font>
      <sz val="11"/>
      <name val="Calibri"/>
      <family val="2"/>
    </font>
    <font>
      <sz val="9"/>
      <color indexed="81"/>
      <name val="Tahoma"/>
      <family val="2"/>
    </font>
    <font>
      <b/>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sz val="10"/>
      <color theme="8" tint="-0.249977111117893"/>
      <name val="Arial"/>
      <family val="2"/>
    </font>
    <font>
      <b/>
      <sz val="10"/>
      <color theme="8" tint="-0.249977111117893"/>
      <name val="Arial"/>
      <family val="2"/>
    </font>
    <font>
      <sz val="10"/>
      <color theme="4"/>
      <name val="Arial"/>
      <family val="2"/>
    </font>
    <font>
      <sz val="11"/>
      <name val="Calibri"/>
      <family val="2"/>
      <scheme val="minor"/>
    </font>
    <font>
      <sz val="10"/>
      <color rgb="FF000000"/>
      <name val="Arial"/>
      <family val="2"/>
    </font>
    <font>
      <sz val="12"/>
      <name val="Arial"/>
      <family val="2"/>
    </font>
    <font>
      <sz val="10"/>
      <color rgb="FFFF0000"/>
      <name val="Arial"/>
      <family val="2"/>
    </font>
    <font>
      <b/>
      <sz val="10"/>
      <color rgb="FFFF0000"/>
      <name val="Arial"/>
      <family val="2"/>
    </font>
    <font>
      <sz val="24"/>
      <name val="Arial"/>
      <family val="2"/>
    </font>
    <font>
      <b/>
      <sz val="20"/>
      <name val="Arial"/>
      <family val="2"/>
    </font>
    <font>
      <b/>
      <vertAlign val="superscript"/>
      <sz val="10"/>
      <color rgb="FFFF0000"/>
      <name val="Arial"/>
      <family val="2"/>
    </font>
    <font>
      <b/>
      <vertAlign val="subscript"/>
      <sz val="10"/>
      <color rgb="FFFF0000"/>
      <name val="Arial"/>
      <family val="2"/>
    </font>
    <font>
      <sz val="10"/>
      <color rgb="FF242424"/>
      <name val="Arial"/>
      <family val="2"/>
    </font>
    <font>
      <sz val="10"/>
      <name val="Aptos Narrow"/>
      <family val="2"/>
    </font>
  </fonts>
  <fills count="6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10"/>
        <bgColor indexed="64"/>
      </patternFill>
    </fill>
    <fill>
      <patternFill patternType="solid">
        <fgColor indexed="34"/>
        <bgColor indexed="64"/>
      </patternFill>
    </fill>
    <fill>
      <patternFill patternType="solid">
        <fgColor indexed="47"/>
        <bgColor indexed="64"/>
      </patternFill>
    </fill>
    <fill>
      <patternFill patternType="solid">
        <fgColor indexed="44"/>
        <bgColor indexed="64"/>
      </patternFill>
    </fill>
    <fill>
      <patternFill patternType="solid">
        <fgColor indexed="19"/>
        <bgColor indexed="64"/>
      </patternFill>
    </fill>
    <fill>
      <patternFill patternType="solid">
        <fgColor indexed="41"/>
        <bgColor indexed="64"/>
      </patternFill>
    </fill>
    <fill>
      <patternFill patternType="solid">
        <fgColor indexed="22"/>
        <bgColor indexed="33"/>
      </patternFill>
    </fill>
    <fill>
      <patternFill patternType="solid">
        <fgColor indexed="11"/>
        <bgColor indexed="64"/>
      </patternFill>
    </fill>
    <fill>
      <patternFill patternType="solid">
        <fgColor indexed="55"/>
        <bgColor indexed="64"/>
      </patternFill>
    </fill>
    <fill>
      <patternFill patternType="solid">
        <fgColor indexed="21"/>
        <bgColor indexed="64"/>
      </patternFill>
    </fill>
    <fill>
      <patternFill patternType="solid">
        <fgColor indexed="13"/>
        <bgColor indexed="64"/>
      </patternFill>
    </fill>
    <fill>
      <patternFill patternType="solid">
        <fgColor indexed="9"/>
        <bgColor indexed="64"/>
      </patternFill>
    </fill>
    <fill>
      <patternFill patternType="solid">
        <fgColor indexed="53"/>
        <bgColor indexed="64"/>
      </patternFill>
    </fill>
    <fill>
      <patternFill patternType="solid">
        <fgColor indexed="5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B0F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tint="-0.249977111117893"/>
        <bgColor indexed="64"/>
      </patternFill>
    </fill>
  </fills>
  <borders count="108">
    <border>
      <left/>
      <right/>
      <top/>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medium">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rgb="FF000000"/>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indexed="64"/>
      </right>
      <top style="thin">
        <color indexed="64"/>
      </top>
      <bottom/>
      <diagonal/>
    </border>
    <border>
      <left style="thin">
        <color rgb="FF000000"/>
      </left>
      <right style="thin">
        <color rgb="FF000000"/>
      </right>
      <top style="thin">
        <color rgb="FF000000"/>
      </top>
      <bottom style="medium">
        <color rgb="FF000000"/>
      </bottom>
      <diagonal/>
    </border>
    <border>
      <left style="thin">
        <color indexed="64"/>
      </left>
      <right/>
      <top/>
      <bottom style="thin">
        <color indexed="64"/>
      </bottom>
      <diagonal/>
    </border>
    <border>
      <left style="thin">
        <color indexed="64"/>
      </left>
      <right style="medium">
        <color indexed="64"/>
      </right>
      <top style="thin">
        <color rgb="FF000000"/>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top/>
      <bottom/>
      <diagonal/>
    </border>
    <border>
      <left style="thin">
        <color indexed="64"/>
      </left>
      <right style="thin">
        <color rgb="FF000000"/>
      </right>
      <top/>
      <bottom/>
      <diagonal/>
    </border>
    <border>
      <left style="thin">
        <color indexed="64"/>
      </left>
      <right style="thin">
        <color indexed="64"/>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indexed="64"/>
      </left>
      <right style="thin">
        <color indexed="64"/>
      </right>
      <top/>
      <bottom style="medium">
        <color rgb="FF000000"/>
      </bottom>
      <diagonal/>
    </border>
    <border>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right style="thin">
        <color rgb="FF000000"/>
      </right>
      <top style="thin">
        <color indexed="64"/>
      </top>
      <bottom style="thin">
        <color rgb="FF000000"/>
      </bottom>
      <diagonal/>
    </border>
    <border>
      <left style="thin">
        <color rgb="FF000000"/>
      </left>
      <right/>
      <top style="thin">
        <color indexed="64"/>
      </top>
      <bottom style="medium">
        <color indexed="64"/>
      </bottom>
      <diagonal/>
    </border>
    <border>
      <left/>
      <right/>
      <top style="thin">
        <color indexed="64"/>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medium">
        <color indexed="64"/>
      </bottom>
      <diagonal/>
    </border>
    <border>
      <left/>
      <right style="thin">
        <color rgb="FF000000"/>
      </right>
      <top style="thin">
        <color rgb="FF000000"/>
      </top>
      <bottom style="medium">
        <color indexed="64"/>
      </bottom>
      <diagonal/>
    </border>
    <border>
      <left/>
      <right/>
      <top style="thin">
        <color rgb="FF000000"/>
      </top>
      <bottom style="thin">
        <color indexed="64"/>
      </bottom>
      <diagonal/>
    </border>
    <border>
      <left style="thin">
        <color rgb="FF000000"/>
      </left>
      <right style="thin">
        <color indexed="64"/>
      </right>
      <top/>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style="thin">
        <color indexed="64"/>
      </left>
      <right/>
      <top style="thin">
        <color rgb="FF000000"/>
      </top>
      <bottom/>
      <diagonal/>
    </border>
    <border>
      <left style="medium">
        <color indexed="64"/>
      </left>
      <right style="medium">
        <color indexed="64"/>
      </right>
      <top/>
      <bottom style="medium">
        <color indexed="64"/>
      </bottom>
      <diagonal/>
    </border>
  </borders>
  <cellStyleXfs count="46">
    <xf numFmtId="0" fontId="0" fillId="0" borderId="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8" fillId="42" borderId="0" applyNumberFormat="0" applyBorder="0" applyAlignment="0" applyProtection="0"/>
    <xf numFmtId="0" fontId="19" fillId="43" borderId="48" applyNumberFormat="0" applyAlignment="0" applyProtection="0"/>
    <xf numFmtId="0" fontId="20" fillId="44" borderId="49" applyNumberFormat="0" applyAlignment="0" applyProtection="0"/>
    <xf numFmtId="43" fontId="1" fillId="0" borderId="0" applyFont="0" applyFill="0" applyBorder="0" applyAlignment="0" applyProtection="0"/>
    <xf numFmtId="0" fontId="21" fillId="0" borderId="0" applyNumberFormat="0" applyFill="0" applyBorder="0" applyAlignment="0" applyProtection="0"/>
    <xf numFmtId="0" fontId="22" fillId="45" borderId="0" applyNumberFormat="0" applyBorder="0" applyAlignment="0" applyProtection="0"/>
    <xf numFmtId="0" fontId="23" fillId="0" borderId="50" applyNumberFormat="0" applyFill="0" applyAlignment="0" applyProtection="0"/>
    <xf numFmtId="0" fontId="24" fillId="0" borderId="51" applyNumberFormat="0" applyFill="0" applyAlignment="0" applyProtection="0"/>
    <xf numFmtId="0" fontId="25" fillId="0" borderId="52" applyNumberFormat="0" applyFill="0" applyAlignment="0" applyProtection="0"/>
    <xf numFmtId="0" fontId="25" fillId="0" borderId="0" applyNumberFormat="0" applyFill="0" applyBorder="0" applyAlignment="0" applyProtection="0"/>
    <xf numFmtId="0" fontId="26" fillId="46" borderId="48" applyNumberFormat="0" applyAlignment="0" applyProtection="0"/>
    <xf numFmtId="0" fontId="27" fillId="0" borderId="53" applyNumberFormat="0" applyFill="0" applyAlignment="0" applyProtection="0"/>
    <xf numFmtId="0" fontId="28" fillId="47" borderId="0" applyNumberFormat="0" applyBorder="0" applyAlignment="0" applyProtection="0"/>
    <xf numFmtId="0" fontId="1" fillId="0" borderId="0"/>
    <xf numFmtId="0" fontId="16" fillId="0" borderId="0"/>
    <xf numFmtId="0" fontId="16" fillId="48" borderId="54" applyNumberFormat="0" applyFont="0" applyAlignment="0" applyProtection="0"/>
    <xf numFmtId="0" fontId="29" fillId="43" borderId="55" applyNumberFormat="0" applyAlignment="0" applyProtection="0"/>
    <xf numFmtId="9" fontId="1" fillId="0" borderId="0" applyFont="0" applyFill="0" applyBorder="0" applyAlignment="0" applyProtection="0"/>
    <xf numFmtId="0" fontId="30" fillId="0" borderId="0" applyNumberFormat="0" applyFill="0" applyBorder="0" applyAlignment="0" applyProtection="0"/>
    <xf numFmtId="0" fontId="31" fillId="0" borderId="56" applyNumberFormat="0" applyFill="0" applyAlignment="0" applyProtection="0"/>
    <xf numFmtId="0" fontId="32" fillId="0" borderId="0" applyNumberFormat="0" applyFill="0" applyBorder="0" applyAlignment="0" applyProtection="0"/>
  </cellStyleXfs>
  <cellXfs count="925">
    <xf numFmtId="0" fontId="0" fillId="0" borderId="0" xfId="0"/>
    <xf numFmtId="0" fontId="4" fillId="0" borderId="0" xfId="0" applyFont="1" applyAlignment="1">
      <alignment horizontal="center"/>
    </xf>
    <xf numFmtId="0" fontId="4" fillId="0" borderId="0" xfId="0" applyFont="1" applyAlignment="1">
      <alignment horizontal="left"/>
    </xf>
    <xf numFmtId="164" fontId="5" fillId="0" borderId="0" xfId="0" applyNumberFormat="1" applyFont="1" applyAlignment="1">
      <alignment horizontal="center" vertical="center"/>
    </xf>
    <xf numFmtId="0" fontId="4" fillId="0" borderId="1" xfId="0" applyFont="1" applyBorder="1" applyAlignment="1">
      <alignment horizontal="center"/>
    </xf>
    <xf numFmtId="0" fontId="4" fillId="0" borderId="2" xfId="0" applyFont="1" applyBorder="1" applyAlignment="1">
      <alignment horizontal="center"/>
    </xf>
    <xf numFmtId="166" fontId="4" fillId="0" borderId="2" xfId="0" applyNumberFormat="1" applyFont="1" applyBorder="1" applyAlignment="1">
      <alignment horizontal="center"/>
    </xf>
    <xf numFmtId="166" fontId="4" fillId="0" borderId="3" xfId="0" applyNumberFormat="1" applyFont="1" applyBorder="1" applyAlignment="1">
      <alignment horizontal="center"/>
    </xf>
    <xf numFmtId="166" fontId="4" fillId="2" borderId="4" xfId="0" applyNumberFormat="1" applyFont="1" applyFill="1" applyBorder="1" applyAlignment="1">
      <alignment horizontal="center"/>
    </xf>
    <xf numFmtId="166" fontId="4" fillId="3" borderId="2" xfId="0" applyNumberFormat="1" applyFont="1" applyFill="1" applyBorder="1" applyAlignment="1">
      <alignment horizontal="center"/>
    </xf>
    <xf numFmtId="166" fontId="4" fillId="3" borderId="4" xfId="0" applyNumberFormat="1" applyFont="1" applyFill="1" applyBorder="1" applyAlignment="1">
      <alignment horizontal="center"/>
    </xf>
    <xf numFmtId="166" fontId="4" fillId="4" borderId="2" xfId="0" applyNumberFormat="1" applyFont="1" applyFill="1" applyBorder="1" applyAlignment="1">
      <alignment horizontal="center"/>
    </xf>
    <xf numFmtId="166" fontId="4" fillId="2" borderId="3" xfId="0" applyNumberFormat="1" applyFont="1" applyFill="1" applyBorder="1" applyAlignment="1">
      <alignment horizontal="center"/>
    </xf>
    <xf numFmtId="166" fontId="4" fillId="2" borderId="2" xfId="0" applyNumberFormat="1" applyFont="1" applyFill="1" applyBorder="1" applyAlignment="1">
      <alignment horizontal="center"/>
    </xf>
    <xf numFmtId="166" fontId="4" fillId="4" borderId="3" xfId="0" applyNumberFormat="1" applyFont="1" applyFill="1" applyBorder="1" applyAlignment="1">
      <alignment horizontal="center"/>
    </xf>
    <xf numFmtId="166" fontId="4" fillId="0" borderId="4" xfId="0" applyNumberFormat="1" applyFont="1" applyBorder="1" applyAlignment="1">
      <alignment horizontal="center"/>
    </xf>
    <xf numFmtId="166" fontId="4" fillId="3" borderId="3" xfId="0" applyNumberFormat="1" applyFont="1" applyFill="1" applyBorder="1" applyAlignment="1">
      <alignment horizontal="center"/>
    </xf>
    <xf numFmtId="166" fontId="4" fillId="4" borderId="4" xfId="0" applyNumberFormat="1" applyFont="1" applyFill="1" applyBorder="1" applyAlignment="1">
      <alignment horizontal="center"/>
    </xf>
    <xf numFmtId="166" fontId="4" fillId="5" borderId="2" xfId="0" applyNumberFormat="1" applyFont="1" applyFill="1" applyBorder="1" applyAlignment="1">
      <alignment horizontal="center"/>
    </xf>
    <xf numFmtId="0" fontId="4" fillId="0" borderId="5" xfId="0" applyFont="1" applyBorder="1" applyAlignment="1">
      <alignment horizontal="center"/>
    </xf>
    <xf numFmtId="0" fontId="9" fillId="0" borderId="1" xfId="0" applyFont="1" applyBorder="1" applyAlignment="1">
      <alignment horizontal="center"/>
    </xf>
    <xf numFmtId="0" fontId="4" fillId="6" borderId="6" xfId="0" applyFont="1" applyFill="1" applyBorder="1" applyAlignment="1">
      <alignment horizontal="center"/>
    </xf>
    <xf numFmtId="0" fontId="4" fillId="6" borderId="2" xfId="0" applyFont="1" applyFill="1" applyBorder="1" applyAlignment="1">
      <alignment horizontal="center"/>
    </xf>
    <xf numFmtId="0" fontId="4" fillId="6" borderId="7" xfId="0" applyFont="1" applyFill="1" applyBorder="1" applyAlignment="1">
      <alignment horizontal="center"/>
    </xf>
    <xf numFmtId="0" fontId="4" fillId="6" borderId="3"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wrapText="1"/>
    </xf>
    <xf numFmtId="0" fontId="4" fillId="6" borderId="3" xfId="0" applyFont="1" applyFill="1" applyBorder="1" applyAlignment="1">
      <alignment horizontal="center" wrapText="1"/>
    </xf>
    <xf numFmtId="0" fontId="4" fillId="6" borderId="7" xfId="0" applyFont="1" applyFill="1" applyBorder="1" applyAlignment="1">
      <alignment horizontal="center" wrapText="1"/>
    </xf>
    <xf numFmtId="0" fontId="4" fillId="6" borderId="2" xfId="0" applyFont="1" applyFill="1" applyBorder="1" applyAlignment="1">
      <alignment horizontal="center" wrapText="1"/>
    </xf>
    <xf numFmtId="0" fontId="4" fillId="6" borderId="10" xfId="0" applyFont="1" applyFill="1" applyBorder="1" applyAlignment="1">
      <alignment horizontal="center"/>
    </xf>
    <xf numFmtId="0" fontId="1" fillId="0" borderId="0" xfId="0" applyFont="1" applyAlignment="1">
      <alignment horizontal="center"/>
    </xf>
    <xf numFmtId="0" fontId="11" fillId="0" borderId="1" xfId="0" applyFont="1" applyBorder="1" applyAlignment="1">
      <alignment horizontal="center"/>
    </xf>
    <xf numFmtId="170" fontId="1" fillId="0" borderId="0" xfId="0" applyNumberFormat="1" applyFont="1" applyAlignment="1">
      <alignment horizontal="center"/>
    </xf>
    <xf numFmtId="170" fontId="1" fillId="0" borderId="4" xfId="0" applyNumberFormat="1" applyFont="1" applyBorder="1" applyAlignment="1">
      <alignment horizontal="center"/>
    </xf>
    <xf numFmtId="170" fontId="1" fillId="3" borderId="0" xfId="0" applyNumberFormat="1" applyFont="1" applyFill="1" applyAlignment="1">
      <alignment horizontal="center"/>
    </xf>
    <xf numFmtId="170" fontId="1" fillId="3" borderId="4" xfId="0" applyNumberFormat="1" applyFont="1" applyFill="1" applyBorder="1" applyAlignment="1">
      <alignment horizontal="center"/>
    </xf>
    <xf numFmtId="0" fontId="1" fillId="0" borderId="1" xfId="0" applyFont="1" applyBorder="1" applyAlignment="1">
      <alignment horizontal="center"/>
    </xf>
    <xf numFmtId="0" fontId="1" fillId="7" borderId="2" xfId="0" applyFont="1" applyFill="1" applyBorder="1" applyAlignment="1">
      <alignment horizontal="left"/>
    </xf>
    <xf numFmtId="0" fontId="1" fillId="8" borderId="11" xfId="0" applyFont="1" applyFill="1" applyBorder="1" applyAlignment="1">
      <alignment horizontal="left"/>
    </xf>
    <xf numFmtId="165" fontId="1" fillId="0" borderId="3" xfId="0" applyNumberFormat="1" applyFont="1" applyBorder="1" applyAlignment="1">
      <alignment horizontal="center"/>
    </xf>
    <xf numFmtId="165" fontId="1" fillId="0" borderId="2" xfId="0" applyNumberFormat="1" applyFont="1" applyBorder="1" applyAlignment="1">
      <alignment horizontal="center"/>
    </xf>
    <xf numFmtId="165" fontId="1" fillId="0" borderId="4" xfId="0" applyNumberFormat="1" applyFont="1" applyBorder="1" applyAlignment="1">
      <alignment horizontal="center"/>
    </xf>
    <xf numFmtId="0" fontId="9"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vertical="center"/>
    </xf>
    <xf numFmtId="169" fontId="1" fillId="0" borderId="0" xfId="28" applyNumberFormat="1" applyFont="1" applyFill="1" applyBorder="1" applyAlignment="1">
      <alignment horizontal="center"/>
    </xf>
    <xf numFmtId="0" fontId="1" fillId="0" borderId="0" xfId="28" applyNumberFormat="1" applyFont="1" applyFill="1" applyBorder="1" applyAlignment="1">
      <alignment horizontal="center"/>
    </xf>
    <xf numFmtId="172" fontId="1" fillId="0" borderId="0" xfId="42" applyNumberFormat="1" applyFont="1" applyFill="1" applyBorder="1" applyAlignment="1">
      <alignment horizontal="center"/>
    </xf>
    <xf numFmtId="0" fontId="1" fillId="0" borderId="0" xfId="42" applyNumberFormat="1" applyFont="1" applyFill="1" applyBorder="1" applyAlignment="1">
      <alignment horizontal="center"/>
    </xf>
    <xf numFmtId="164" fontId="1" fillId="0" borderId="0" xfId="0" applyNumberFormat="1" applyFont="1" applyAlignment="1">
      <alignment horizontal="center"/>
    </xf>
    <xf numFmtId="0" fontId="1" fillId="0" borderId="0" xfId="0" applyFont="1" applyAlignment="1">
      <alignment horizontal="left"/>
    </xf>
    <xf numFmtId="0" fontId="1" fillId="0" borderId="2" xfId="0" applyFont="1" applyBorder="1" applyAlignment="1">
      <alignment horizontal="left" vertical="center"/>
    </xf>
    <xf numFmtId="0" fontId="1" fillId="0" borderId="2" xfId="0" applyFont="1" applyBorder="1" applyAlignment="1">
      <alignment horizontal="left"/>
    </xf>
    <xf numFmtId="0" fontId="1" fillId="0" borderId="12" xfId="0" applyFont="1" applyBorder="1" applyAlignment="1">
      <alignment horizontal="left"/>
    </xf>
    <xf numFmtId="0" fontId="1" fillId="0" borderId="13" xfId="0" applyFont="1" applyBorder="1" applyAlignment="1">
      <alignment horizontal="center" wrapText="1"/>
    </xf>
    <xf numFmtId="0" fontId="1" fillId="0" borderId="2" xfId="0" applyFont="1" applyBorder="1" applyAlignment="1">
      <alignment horizontal="center"/>
    </xf>
    <xf numFmtId="1" fontId="1" fillId="0" borderId="2" xfId="0" applyNumberFormat="1" applyFont="1" applyBorder="1" applyAlignment="1">
      <alignment horizontal="center"/>
    </xf>
    <xf numFmtId="164" fontId="1" fillId="0" borderId="2" xfId="0" applyNumberFormat="1" applyFont="1" applyBorder="1" applyAlignment="1">
      <alignment horizontal="center"/>
    </xf>
    <xf numFmtId="168" fontId="1" fillId="0" borderId="2" xfId="0" applyNumberFormat="1" applyFont="1" applyBorder="1" applyAlignment="1">
      <alignment horizontal="center"/>
    </xf>
    <xf numFmtId="3" fontId="1" fillId="0" borderId="2" xfId="0" applyNumberFormat="1" applyFont="1" applyBorder="1" applyAlignment="1">
      <alignment horizontal="center"/>
    </xf>
    <xf numFmtId="17" fontId="1" fillId="0" borderId="0" xfId="0" applyNumberFormat="1" applyFont="1" applyAlignment="1">
      <alignment horizontal="center"/>
    </xf>
    <xf numFmtId="1" fontId="1" fillId="0" borderId="4" xfId="0" applyNumberFormat="1"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1" fontId="1" fillId="0" borderId="3" xfId="0" applyNumberFormat="1" applyFont="1" applyBorder="1" applyAlignment="1">
      <alignment horizontal="center"/>
    </xf>
    <xf numFmtId="164" fontId="1" fillId="0" borderId="3" xfId="0" applyNumberFormat="1" applyFont="1" applyBorder="1" applyAlignment="1">
      <alignment horizontal="center"/>
    </xf>
    <xf numFmtId="168" fontId="1" fillId="0" borderId="3" xfId="0" applyNumberFormat="1" applyFont="1" applyBorder="1" applyAlignment="1">
      <alignment horizontal="center"/>
    </xf>
    <xf numFmtId="3" fontId="1" fillId="0" borderId="3" xfId="0" applyNumberFormat="1" applyFont="1" applyBorder="1" applyAlignment="1">
      <alignment horizontal="center"/>
    </xf>
    <xf numFmtId="2" fontId="1" fillId="9" borderId="0" xfId="0" applyNumberFormat="1" applyFont="1" applyFill="1"/>
    <xf numFmtId="0" fontId="1" fillId="2" borderId="4" xfId="0" applyFont="1" applyFill="1" applyBorder="1" applyAlignment="1">
      <alignment horizontal="center"/>
    </xf>
    <xf numFmtId="164" fontId="1" fillId="0" borderId="4" xfId="0" applyNumberFormat="1" applyFont="1" applyBorder="1" applyAlignment="1">
      <alignment horizontal="center"/>
    </xf>
    <xf numFmtId="164" fontId="1" fillId="2" borderId="4" xfId="0" applyNumberFormat="1" applyFont="1" applyFill="1" applyBorder="1" applyAlignment="1">
      <alignment horizontal="center"/>
    </xf>
    <xf numFmtId="1" fontId="1" fillId="2" borderId="4" xfId="0" applyNumberFormat="1" applyFont="1" applyFill="1" applyBorder="1" applyAlignment="1">
      <alignment horizontal="center"/>
    </xf>
    <xf numFmtId="3" fontId="1" fillId="0" borderId="4" xfId="0" applyNumberFormat="1" applyFont="1" applyBorder="1" applyAlignment="1">
      <alignment horizontal="center"/>
    </xf>
    <xf numFmtId="0" fontId="1" fillId="3" borderId="2" xfId="0" applyFont="1" applyFill="1" applyBorder="1" applyAlignment="1">
      <alignment horizontal="center"/>
    </xf>
    <xf numFmtId="165" fontId="1" fillId="3" borderId="2" xfId="0" applyNumberFormat="1" applyFont="1" applyFill="1" applyBorder="1" applyAlignment="1">
      <alignment horizontal="center"/>
    </xf>
    <xf numFmtId="1" fontId="1" fillId="3" borderId="2" xfId="0" applyNumberFormat="1" applyFont="1" applyFill="1" applyBorder="1" applyAlignment="1">
      <alignment horizontal="center"/>
    </xf>
    <xf numFmtId="164" fontId="1" fillId="3" borderId="2" xfId="0" applyNumberFormat="1" applyFont="1" applyFill="1" applyBorder="1" applyAlignment="1">
      <alignment horizontal="center"/>
    </xf>
    <xf numFmtId="3" fontId="1" fillId="3" borderId="2" xfId="0" applyNumberFormat="1" applyFont="1" applyFill="1" applyBorder="1" applyAlignment="1">
      <alignment horizontal="center"/>
    </xf>
    <xf numFmtId="0" fontId="1" fillId="10" borderId="2" xfId="0" applyFont="1" applyFill="1" applyBorder="1" applyAlignment="1">
      <alignment horizontal="center"/>
    </xf>
    <xf numFmtId="165" fontId="1" fillId="10" borderId="2" xfId="0" applyNumberFormat="1" applyFont="1" applyFill="1" applyBorder="1" applyAlignment="1">
      <alignment horizontal="center"/>
    </xf>
    <xf numFmtId="0" fontId="1" fillId="3" borderId="14" xfId="0" applyFont="1" applyFill="1" applyBorder="1" applyAlignment="1">
      <alignment horizontal="center"/>
    </xf>
    <xf numFmtId="0" fontId="1" fillId="10" borderId="4" xfId="0" applyFont="1" applyFill="1" applyBorder="1" applyAlignment="1">
      <alignment horizontal="center"/>
    </xf>
    <xf numFmtId="0" fontId="1" fillId="3" borderId="4" xfId="0" applyFont="1" applyFill="1" applyBorder="1" applyAlignment="1">
      <alignment horizontal="center"/>
    </xf>
    <xf numFmtId="165" fontId="1" fillId="10" borderId="4" xfId="0" applyNumberFormat="1" applyFont="1" applyFill="1" applyBorder="1" applyAlignment="1">
      <alignment horizontal="center"/>
    </xf>
    <xf numFmtId="165" fontId="1" fillId="3" borderId="4" xfId="0" applyNumberFormat="1" applyFont="1" applyFill="1" applyBorder="1" applyAlignment="1">
      <alignment horizontal="center"/>
    </xf>
    <xf numFmtId="1" fontId="1" fillId="3" borderId="4" xfId="0" applyNumberFormat="1" applyFont="1" applyFill="1" applyBorder="1" applyAlignment="1">
      <alignment horizontal="center"/>
    </xf>
    <xf numFmtId="164" fontId="1" fillId="3" borderId="4" xfId="0" applyNumberFormat="1" applyFont="1" applyFill="1" applyBorder="1" applyAlignment="1">
      <alignment horizontal="center"/>
    </xf>
    <xf numFmtId="3" fontId="1" fillId="3" borderId="4" xfId="0" applyNumberFormat="1" applyFont="1" applyFill="1" applyBorder="1" applyAlignment="1">
      <alignment horizontal="center"/>
    </xf>
    <xf numFmtId="0" fontId="1" fillId="4" borderId="2" xfId="0" applyFont="1" applyFill="1" applyBorder="1" applyAlignment="1">
      <alignment horizontal="center"/>
    </xf>
    <xf numFmtId="3" fontId="1" fillId="4" borderId="2" xfId="0" applyNumberFormat="1" applyFont="1" applyFill="1" applyBorder="1" applyAlignment="1">
      <alignment horizontal="center"/>
    </xf>
    <xf numFmtId="164" fontId="1" fillId="4" borderId="2" xfId="0" applyNumberFormat="1" applyFont="1" applyFill="1" applyBorder="1" applyAlignment="1">
      <alignment horizontal="center"/>
    </xf>
    <xf numFmtId="1" fontId="1" fillId="4" borderId="2" xfId="0" applyNumberFormat="1" applyFont="1" applyFill="1" applyBorder="1" applyAlignment="1">
      <alignment horizontal="center"/>
    </xf>
    <xf numFmtId="3" fontId="1" fillId="2" borderId="2" xfId="0" applyNumberFormat="1" applyFont="1" applyFill="1" applyBorder="1" applyAlignment="1">
      <alignment horizontal="center"/>
    </xf>
    <xf numFmtId="0" fontId="1" fillId="2" borderId="3" xfId="0" applyFont="1" applyFill="1" applyBorder="1" applyAlignment="1">
      <alignment horizontal="center"/>
    </xf>
    <xf numFmtId="164" fontId="1" fillId="2" borderId="3" xfId="0" applyNumberFormat="1" applyFont="1" applyFill="1" applyBorder="1" applyAlignment="1">
      <alignment horizontal="center"/>
    </xf>
    <xf numFmtId="1" fontId="1" fillId="2" borderId="3" xfId="0" applyNumberFormat="1" applyFont="1" applyFill="1" applyBorder="1" applyAlignment="1">
      <alignment horizontal="center"/>
    </xf>
    <xf numFmtId="3" fontId="1" fillId="2" borderId="3" xfId="0" applyNumberFormat="1" applyFont="1" applyFill="1" applyBorder="1" applyAlignment="1">
      <alignment horizontal="center"/>
    </xf>
    <xf numFmtId="0" fontId="1" fillId="2" borderId="2" xfId="0" applyFont="1" applyFill="1" applyBorder="1" applyAlignment="1">
      <alignment horizontal="center"/>
    </xf>
    <xf numFmtId="164" fontId="1" fillId="2" borderId="2" xfId="0" applyNumberFormat="1" applyFont="1" applyFill="1" applyBorder="1" applyAlignment="1">
      <alignment horizontal="center"/>
    </xf>
    <xf numFmtId="1" fontId="1" fillId="2" borderId="2" xfId="0" applyNumberFormat="1" applyFont="1" applyFill="1" applyBorder="1" applyAlignment="1">
      <alignment horizontal="center"/>
    </xf>
    <xf numFmtId="167" fontId="1" fillId="0" borderId="2" xfId="0" applyNumberFormat="1" applyFont="1" applyBorder="1" applyAlignment="1">
      <alignment horizontal="center"/>
    </xf>
    <xf numFmtId="164" fontId="1" fillId="4" borderId="3" xfId="0" applyNumberFormat="1" applyFont="1" applyFill="1" applyBorder="1" applyAlignment="1">
      <alignment horizontal="center"/>
    </xf>
    <xf numFmtId="0" fontId="1" fillId="4" borderId="3" xfId="0" applyFont="1" applyFill="1" applyBorder="1" applyAlignment="1">
      <alignment horizontal="center"/>
    </xf>
    <xf numFmtId="1" fontId="1" fillId="4" borderId="3" xfId="0" applyNumberFormat="1" applyFont="1" applyFill="1" applyBorder="1" applyAlignment="1">
      <alignment horizontal="center"/>
    </xf>
    <xf numFmtId="168" fontId="1" fillId="0" borderId="4" xfId="0" applyNumberFormat="1" applyFont="1" applyBorder="1" applyAlignment="1">
      <alignment horizontal="center"/>
    </xf>
    <xf numFmtId="0" fontId="1" fillId="3" borderId="3" xfId="0" applyFont="1" applyFill="1" applyBorder="1" applyAlignment="1">
      <alignment horizontal="center"/>
    </xf>
    <xf numFmtId="165" fontId="1" fillId="3" borderId="3" xfId="0" applyNumberFormat="1" applyFont="1" applyFill="1" applyBorder="1" applyAlignment="1">
      <alignment horizontal="center"/>
    </xf>
    <xf numFmtId="1" fontId="1" fillId="3" borderId="3" xfId="0" applyNumberFormat="1" applyFont="1" applyFill="1" applyBorder="1" applyAlignment="1">
      <alignment horizontal="center"/>
    </xf>
    <xf numFmtId="164" fontId="1" fillId="3" borderId="3" xfId="0" applyNumberFormat="1" applyFont="1" applyFill="1" applyBorder="1" applyAlignment="1">
      <alignment horizontal="center"/>
    </xf>
    <xf numFmtId="3" fontId="1" fillId="3" borderId="3" xfId="0" applyNumberFormat="1" applyFont="1" applyFill="1" applyBorder="1" applyAlignment="1">
      <alignment horizontal="center"/>
    </xf>
    <xf numFmtId="0" fontId="1" fillId="4" borderId="4" xfId="0" applyFont="1" applyFill="1" applyBorder="1" applyAlignment="1">
      <alignment horizontal="center"/>
    </xf>
    <xf numFmtId="0" fontId="1" fillId="4" borderId="15" xfId="0" applyFont="1" applyFill="1" applyBorder="1" applyAlignment="1">
      <alignment horizontal="center"/>
    </xf>
    <xf numFmtId="0" fontId="1" fillId="9" borderId="2" xfId="0" applyFont="1" applyFill="1" applyBorder="1" applyAlignment="1">
      <alignment horizontal="center"/>
    </xf>
    <xf numFmtId="164" fontId="1" fillId="9" borderId="2" xfId="0" applyNumberFormat="1" applyFont="1" applyFill="1" applyBorder="1" applyAlignment="1">
      <alignment horizontal="center"/>
    </xf>
    <xf numFmtId="1" fontId="1" fillId="9" borderId="2" xfId="0" applyNumberFormat="1" applyFont="1" applyFill="1" applyBorder="1" applyAlignment="1">
      <alignment horizontal="center"/>
    </xf>
    <xf numFmtId="164" fontId="1" fillId="4" borderId="4" xfId="0" applyNumberFormat="1" applyFont="1" applyFill="1" applyBorder="1" applyAlignment="1">
      <alignment horizontal="center"/>
    </xf>
    <xf numFmtId="1" fontId="1" fillId="4" borderId="4" xfId="0" applyNumberFormat="1" applyFont="1" applyFill="1" applyBorder="1" applyAlignment="1">
      <alignment horizontal="center"/>
    </xf>
    <xf numFmtId="3" fontId="1" fillId="2" borderId="4" xfId="0" applyNumberFormat="1" applyFont="1" applyFill="1" applyBorder="1" applyAlignment="1">
      <alignment horizontal="center"/>
    </xf>
    <xf numFmtId="164" fontId="1" fillId="11" borderId="2" xfId="0" applyNumberFormat="1" applyFont="1" applyFill="1" applyBorder="1" applyAlignment="1">
      <alignment horizontal="center"/>
    </xf>
    <xf numFmtId="164" fontId="1" fillId="11" borderId="3" xfId="0" applyNumberFormat="1" applyFont="1" applyFill="1" applyBorder="1" applyAlignment="1">
      <alignment horizontal="center"/>
    </xf>
    <xf numFmtId="169" fontId="1" fillId="0" borderId="3" xfId="28" applyNumberFormat="1" applyFont="1" applyFill="1" applyBorder="1" applyAlignment="1">
      <alignment horizontal="center"/>
    </xf>
    <xf numFmtId="169" fontId="1" fillId="0" borderId="2" xfId="28" applyNumberFormat="1" applyFont="1" applyFill="1" applyBorder="1" applyAlignment="1">
      <alignment horizontal="center"/>
    </xf>
    <xf numFmtId="3" fontId="1" fillId="0" borderId="2" xfId="0" applyNumberFormat="1" applyFont="1" applyBorder="1" applyAlignment="1">
      <alignment horizontal="right" vertical="center"/>
    </xf>
    <xf numFmtId="164" fontId="1" fillId="11" borderId="4" xfId="0" applyNumberFormat="1" applyFont="1" applyFill="1" applyBorder="1" applyAlignment="1">
      <alignment horizontal="center"/>
    </xf>
    <xf numFmtId="169" fontId="1" fillId="0" borderId="4" xfId="28" applyNumberFormat="1" applyFont="1" applyFill="1" applyBorder="1" applyAlignment="1">
      <alignment horizontal="center"/>
    </xf>
    <xf numFmtId="164" fontId="1" fillId="11" borderId="2" xfId="38" applyNumberFormat="1" applyFill="1" applyBorder="1" applyAlignment="1">
      <alignment horizontal="center"/>
    </xf>
    <xf numFmtId="164" fontId="1" fillId="5" borderId="2" xfId="0" applyNumberFormat="1" applyFont="1" applyFill="1" applyBorder="1" applyAlignment="1">
      <alignment horizontal="center"/>
    </xf>
    <xf numFmtId="168" fontId="1" fillId="5" borderId="2" xfId="0" applyNumberFormat="1" applyFont="1" applyFill="1" applyBorder="1" applyAlignment="1">
      <alignment horizontal="center"/>
    </xf>
    <xf numFmtId="1" fontId="1" fillId="5" borderId="2" xfId="0" applyNumberFormat="1" applyFont="1" applyFill="1" applyBorder="1" applyAlignment="1">
      <alignment horizontal="center"/>
    </xf>
    <xf numFmtId="0" fontId="1" fillId="12" borderId="2" xfId="0" applyFont="1" applyFill="1" applyBorder="1" applyAlignment="1">
      <alignment horizontal="center"/>
    </xf>
    <xf numFmtId="0" fontId="4" fillId="12" borderId="2" xfId="0" applyFont="1" applyFill="1" applyBorder="1" applyAlignment="1">
      <alignment horizontal="center"/>
    </xf>
    <xf numFmtId="164" fontId="1" fillId="12" borderId="2" xfId="0" applyNumberFormat="1" applyFont="1" applyFill="1" applyBorder="1" applyAlignment="1">
      <alignment horizontal="center"/>
    </xf>
    <xf numFmtId="166" fontId="1" fillId="3" borderId="3" xfId="0" applyNumberFormat="1" applyFont="1" applyFill="1" applyBorder="1" applyAlignment="1">
      <alignment horizontal="left"/>
    </xf>
    <xf numFmtId="164" fontId="1" fillId="3" borderId="3" xfId="0" applyNumberFormat="1" applyFont="1" applyFill="1" applyBorder="1" applyAlignment="1">
      <alignment horizontal="left"/>
    </xf>
    <xf numFmtId="164" fontId="1" fillId="11" borderId="3" xfId="38" applyNumberFormat="1" applyFill="1" applyBorder="1" applyAlignment="1">
      <alignment horizontal="center"/>
    </xf>
    <xf numFmtId="166" fontId="1" fillId="3" borderId="2" xfId="0" applyNumberFormat="1" applyFont="1" applyFill="1" applyBorder="1" applyAlignment="1">
      <alignment horizontal="left"/>
    </xf>
    <xf numFmtId="164" fontId="1" fillId="3" borderId="2" xfId="0" applyNumberFormat="1" applyFont="1" applyFill="1" applyBorder="1" applyAlignment="1">
      <alignment horizontal="left"/>
    </xf>
    <xf numFmtId="0" fontId="1" fillId="12" borderId="4" xfId="0" applyFont="1" applyFill="1" applyBorder="1" applyAlignment="1">
      <alignment horizontal="center"/>
    </xf>
    <xf numFmtId="164" fontId="1" fillId="12" borderId="4" xfId="0" applyNumberFormat="1" applyFont="1" applyFill="1" applyBorder="1" applyAlignment="1">
      <alignment horizontal="center"/>
    </xf>
    <xf numFmtId="164" fontId="13" fillId="11" borderId="2" xfId="27" applyNumberFormat="1" applyFont="1" applyFill="1" applyBorder="1" applyAlignment="1">
      <alignment horizontal="center"/>
    </xf>
    <xf numFmtId="169" fontId="1" fillId="0" borderId="2" xfId="28" applyNumberFormat="1" applyFont="1" applyBorder="1" applyAlignment="1">
      <alignment horizontal="center"/>
    </xf>
    <xf numFmtId="0" fontId="1" fillId="0" borderId="2" xfId="0" applyFont="1" applyBorder="1" applyAlignment="1">
      <alignment horizontal="center" vertical="center"/>
    </xf>
    <xf numFmtId="164" fontId="1" fillId="13" borderId="2" xfId="0" applyNumberFormat="1" applyFont="1" applyFill="1" applyBorder="1" applyAlignment="1">
      <alignment horizontal="center"/>
    </xf>
    <xf numFmtId="0" fontId="1" fillId="0" borderId="4" xfId="0" applyFont="1" applyBorder="1" applyAlignment="1">
      <alignment horizontal="center" vertical="center"/>
    </xf>
    <xf numFmtId="1" fontId="1" fillId="0" borderId="0" xfId="0" applyNumberFormat="1" applyFont="1" applyAlignment="1">
      <alignment horizontal="center"/>
    </xf>
    <xf numFmtId="166" fontId="1" fillId="0" borderId="12" xfId="0" applyNumberFormat="1" applyFont="1" applyBorder="1" applyAlignment="1">
      <alignment horizontal="left"/>
    </xf>
    <xf numFmtId="0" fontId="1" fillId="0" borderId="0" xfId="0" applyFont="1"/>
    <xf numFmtId="0" fontId="1" fillId="0" borderId="0" xfId="0" applyFont="1" applyAlignment="1">
      <alignment horizontal="center" wrapText="1"/>
    </xf>
    <xf numFmtId="166" fontId="1" fillId="0" borderId="0" xfId="0" applyNumberFormat="1" applyFont="1" applyAlignment="1">
      <alignment horizontal="left"/>
    </xf>
    <xf numFmtId="166" fontId="9" fillId="0" borderId="1" xfId="0" applyNumberFormat="1" applyFont="1" applyBorder="1" applyAlignment="1">
      <alignment horizontal="center"/>
    </xf>
    <xf numFmtId="166" fontId="4" fillId="0" borderId="0" xfId="0" applyNumberFormat="1" applyFont="1" applyAlignment="1">
      <alignment horizontal="center"/>
    </xf>
    <xf numFmtId="166" fontId="1" fillId="6" borderId="0" xfId="0" applyNumberFormat="1" applyFont="1" applyFill="1" applyAlignment="1">
      <alignment horizontal="center"/>
    </xf>
    <xf numFmtId="166" fontId="1" fillId="6" borderId="7" xfId="0" applyNumberFormat="1" applyFont="1" applyFill="1" applyBorder="1" applyAlignment="1">
      <alignment horizontal="center"/>
    </xf>
    <xf numFmtId="166" fontId="1" fillId="6" borderId="12" xfId="0" applyNumberFormat="1" applyFont="1" applyFill="1" applyBorder="1" applyAlignment="1">
      <alignment horizontal="center"/>
    </xf>
    <xf numFmtId="166" fontId="1" fillId="6" borderId="16" xfId="0" applyNumberFormat="1" applyFont="1" applyFill="1" applyBorder="1" applyAlignment="1">
      <alignment horizontal="center"/>
    </xf>
    <xf numFmtId="166" fontId="1" fillId="3" borderId="12" xfId="0" applyNumberFormat="1" applyFont="1" applyFill="1" applyBorder="1" applyAlignment="1">
      <alignment horizontal="center"/>
    </xf>
    <xf numFmtId="166" fontId="1" fillId="3" borderId="16" xfId="0" applyNumberFormat="1" applyFont="1" applyFill="1" applyBorder="1" applyAlignment="1">
      <alignment horizontal="center"/>
    </xf>
    <xf numFmtId="166" fontId="1" fillId="3" borderId="7" xfId="0" applyNumberFormat="1" applyFont="1" applyFill="1" applyBorder="1" applyAlignment="1">
      <alignment horizontal="center"/>
    </xf>
    <xf numFmtId="166" fontId="1" fillId="9" borderId="12" xfId="0" applyNumberFormat="1" applyFont="1" applyFill="1" applyBorder="1" applyAlignment="1">
      <alignment horizontal="center"/>
    </xf>
    <xf numFmtId="166" fontId="1" fillId="0" borderId="7" xfId="0" applyNumberFormat="1" applyFont="1" applyBorder="1" applyAlignment="1">
      <alignment horizontal="center" vertical="center"/>
    </xf>
    <xf numFmtId="166" fontId="1" fillId="0" borderId="3" xfId="0" applyNumberFormat="1" applyFont="1" applyBorder="1" applyAlignment="1">
      <alignment horizontal="center" vertical="center"/>
    </xf>
    <xf numFmtId="166" fontId="1" fillId="0" borderId="12" xfId="0" applyNumberFormat="1" applyFont="1" applyBorder="1" applyAlignment="1">
      <alignment horizontal="center" vertical="center"/>
    </xf>
    <xf numFmtId="166" fontId="1" fillId="0" borderId="16" xfId="0" applyNumberFormat="1" applyFont="1" applyBorder="1" applyAlignment="1">
      <alignment horizontal="center" vertical="center"/>
    </xf>
    <xf numFmtId="166" fontId="1" fillId="3" borderId="12" xfId="0" applyNumberFormat="1" applyFont="1" applyFill="1" applyBorder="1" applyAlignment="1">
      <alignment horizontal="center" vertical="center"/>
    </xf>
    <xf numFmtId="166" fontId="1" fillId="4" borderId="12" xfId="0" applyNumberFormat="1" applyFont="1" applyFill="1" applyBorder="1" applyAlignment="1">
      <alignment horizontal="center" vertical="center"/>
    </xf>
    <xf numFmtId="166" fontId="1" fillId="0" borderId="4" xfId="0" applyNumberFormat="1" applyFont="1" applyBorder="1" applyAlignment="1">
      <alignment horizontal="center" vertical="center"/>
    </xf>
    <xf numFmtId="166" fontId="1" fillId="0" borderId="7" xfId="0" applyNumberFormat="1" applyFont="1" applyBorder="1" applyAlignment="1">
      <alignment horizontal="center"/>
    </xf>
    <xf numFmtId="166" fontId="1" fillId="0" borderId="12" xfId="0" applyNumberFormat="1" applyFont="1" applyBorder="1" applyAlignment="1">
      <alignment horizontal="center"/>
    </xf>
    <xf numFmtId="166" fontId="1" fillId="12" borderId="12" xfId="0" applyNumberFormat="1" applyFont="1" applyFill="1" applyBorder="1" applyAlignment="1">
      <alignment horizontal="center"/>
    </xf>
    <xf numFmtId="166" fontId="1" fillId="3" borderId="7" xfId="0" applyNumberFormat="1" applyFont="1" applyFill="1" applyBorder="1" applyAlignment="1">
      <alignment horizontal="left"/>
    </xf>
    <xf numFmtId="166" fontId="1" fillId="3" borderId="12" xfId="0" applyNumberFormat="1" applyFont="1" applyFill="1" applyBorder="1" applyAlignment="1">
      <alignment horizontal="left"/>
    </xf>
    <xf numFmtId="166" fontId="1" fillId="12" borderId="16" xfId="0" applyNumberFormat="1" applyFont="1" applyFill="1" applyBorder="1" applyAlignment="1">
      <alignment horizontal="center"/>
    </xf>
    <xf numFmtId="166" fontId="1" fillId="0" borderId="2" xfId="0" applyNumberFormat="1" applyFont="1" applyBorder="1" applyAlignment="1">
      <alignment horizontal="center"/>
    </xf>
    <xf numFmtId="166" fontId="1" fillId="5" borderId="12" xfId="0" applyNumberFormat="1" applyFont="1" applyFill="1" applyBorder="1" applyAlignment="1">
      <alignment horizontal="center"/>
    </xf>
    <xf numFmtId="166" fontId="1" fillId="0" borderId="0" xfId="0" applyNumberFormat="1" applyFont="1" applyAlignment="1">
      <alignment horizontal="center"/>
    </xf>
    <xf numFmtId="166" fontId="4" fillId="0" borderId="0" xfId="0" applyNumberFormat="1" applyFont="1" applyAlignment="1">
      <alignment horizontal="left"/>
    </xf>
    <xf numFmtId="166" fontId="1" fillId="0" borderId="0" xfId="0" applyNumberFormat="1" applyFont="1" applyAlignment="1">
      <alignment horizontal="center" vertical="center"/>
    </xf>
    <xf numFmtId="166" fontId="1" fillId="0" borderId="2" xfId="0" applyNumberFormat="1" applyFont="1" applyBorder="1" applyAlignment="1">
      <alignment horizontal="center" vertical="center"/>
    </xf>
    <xf numFmtId="166" fontId="1" fillId="0" borderId="14" xfId="0" applyNumberFormat="1" applyFont="1" applyBorder="1" applyAlignment="1">
      <alignment horizontal="center" vertical="center"/>
    </xf>
    <xf numFmtId="166" fontId="1" fillId="3" borderId="2" xfId="0" applyNumberFormat="1" applyFont="1" applyFill="1" applyBorder="1" applyAlignment="1">
      <alignment horizontal="center"/>
    </xf>
    <xf numFmtId="166" fontId="1" fillId="3" borderId="14" xfId="0" applyNumberFormat="1" applyFont="1" applyFill="1" applyBorder="1" applyAlignment="1">
      <alignment horizontal="center"/>
    </xf>
    <xf numFmtId="166" fontId="1" fillId="0" borderId="3" xfId="0" applyNumberFormat="1" applyFont="1" applyBorder="1" applyAlignment="1">
      <alignment horizontal="center"/>
    </xf>
    <xf numFmtId="166" fontId="1" fillId="3" borderId="4" xfId="0" applyNumberFormat="1" applyFont="1" applyFill="1" applyBorder="1" applyAlignment="1">
      <alignment horizontal="center"/>
    </xf>
    <xf numFmtId="166" fontId="1" fillId="3" borderId="15" xfId="0" applyNumberFormat="1" applyFont="1" applyFill="1" applyBorder="1" applyAlignment="1">
      <alignment horizontal="center"/>
    </xf>
    <xf numFmtId="166" fontId="1" fillId="4" borderId="12" xfId="0" applyNumberFormat="1" applyFont="1" applyFill="1" applyBorder="1" applyAlignment="1">
      <alignment horizontal="center"/>
    </xf>
    <xf numFmtId="166" fontId="1" fillId="4" borderId="2" xfId="0" applyNumberFormat="1" applyFont="1" applyFill="1" applyBorder="1" applyAlignment="1">
      <alignment horizontal="center"/>
    </xf>
    <xf numFmtId="166" fontId="1" fillId="4" borderId="14" xfId="0" applyNumberFormat="1" applyFont="1" applyFill="1" applyBorder="1" applyAlignment="1">
      <alignment horizontal="center"/>
    </xf>
    <xf numFmtId="166" fontId="1" fillId="4" borderId="7" xfId="0" applyNumberFormat="1" applyFont="1" applyFill="1" applyBorder="1" applyAlignment="1">
      <alignment horizontal="center"/>
    </xf>
    <xf numFmtId="166" fontId="1" fillId="4" borderId="3" xfId="0" applyNumberFormat="1" applyFont="1" applyFill="1" applyBorder="1" applyAlignment="1">
      <alignment horizontal="center"/>
    </xf>
    <xf numFmtId="166" fontId="1" fillId="4" borderId="17" xfId="0" applyNumberFormat="1" applyFont="1" applyFill="1" applyBorder="1" applyAlignment="1">
      <alignment horizontal="center"/>
    </xf>
    <xf numFmtId="166" fontId="1" fillId="0" borderId="16" xfId="0" applyNumberFormat="1" applyFont="1" applyBorder="1" applyAlignment="1">
      <alignment horizontal="center"/>
    </xf>
    <xf numFmtId="166" fontId="1" fillId="0" borderId="4" xfId="0" applyNumberFormat="1" applyFont="1" applyBorder="1" applyAlignment="1">
      <alignment horizontal="center"/>
    </xf>
    <xf numFmtId="166" fontId="1" fillId="3" borderId="3" xfId="0" applyNumberFormat="1" applyFont="1" applyFill="1" applyBorder="1" applyAlignment="1">
      <alignment horizontal="center"/>
    </xf>
    <xf numFmtId="166" fontId="1" fillId="3" borderId="17" xfId="0" applyNumberFormat="1" applyFont="1" applyFill="1" applyBorder="1" applyAlignment="1">
      <alignment horizontal="center"/>
    </xf>
    <xf numFmtId="166" fontId="1" fillId="4" borderId="16" xfId="0" applyNumberFormat="1" applyFont="1" applyFill="1" applyBorder="1" applyAlignment="1">
      <alignment horizontal="center"/>
    </xf>
    <xf numFmtId="166" fontId="1" fillId="4" borderId="4" xfId="0" applyNumberFormat="1" applyFont="1" applyFill="1" applyBorder="1" applyAlignment="1">
      <alignment horizontal="center"/>
    </xf>
    <xf numFmtId="166" fontId="1" fillId="4" borderId="15" xfId="0" applyNumberFormat="1" applyFont="1" applyFill="1" applyBorder="1" applyAlignment="1">
      <alignment horizontal="center"/>
    </xf>
    <xf numFmtId="166" fontId="1" fillId="2" borderId="12" xfId="0" applyNumberFormat="1" applyFont="1" applyFill="1" applyBorder="1" applyAlignment="1">
      <alignment horizontal="center"/>
    </xf>
    <xf numFmtId="166" fontId="1" fillId="2" borderId="2" xfId="0" applyNumberFormat="1" applyFont="1" applyFill="1" applyBorder="1" applyAlignment="1">
      <alignment horizontal="center"/>
    </xf>
    <xf numFmtId="166" fontId="1" fillId="2" borderId="14" xfId="0" applyNumberFormat="1" applyFont="1" applyFill="1" applyBorder="1" applyAlignment="1">
      <alignment horizontal="center"/>
    </xf>
    <xf numFmtId="166" fontId="1" fillId="12" borderId="2" xfId="0" applyNumberFormat="1" applyFont="1" applyFill="1" applyBorder="1" applyAlignment="1">
      <alignment horizontal="center"/>
    </xf>
    <xf numFmtId="166" fontId="1" fillId="12" borderId="14" xfId="0" applyNumberFormat="1" applyFont="1" applyFill="1" applyBorder="1" applyAlignment="1">
      <alignment horizontal="center"/>
    </xf>
    <xf numFmtId="166" fontId="1" fillId="3" borderId="17" xfId="0" applyNumberFormat="1" applyFont="1" applyFill="1" applyBorder="1" applyAlignment="1">
      <alignment horizontal="left"/>
    </xf>
    <xf numFmtId="166" fontId="1" fillId="3" borderId="14" xfId="0" applyNumberFormat="1" applyFont="1" applyFill="1" applyBorder="1" applyAlignment="1">
      <alignment horizontal="left"/>
    </xf>
    <xf numFmtId="166" fontId="1" fillId="12" borderId="4" xfId="0" applyNumberFormat="1" applyFont="1" applyFill="1" applyBorder="1" applyAlignment="1">
      <alignment horizontal="center"/>
    </xf>
    <xf numFmtId="166" fontId="1" fillId="12" borderId="15" xfId="0" applyNumberFormat="1" applyFont="1" applyFill="1" applyBorder="1" applyAlignment="1">
      <alignment horizontal="center"/>
    </xf>
    <xf numFmtId="166" fontId="1" fillId="5" borderId="12" xfId="0" applyNumberFormat="1" applyFont="1" applyFill="1" applyBorder="1" applyAlignment="1">
      <alignment horizontal="left"/>
    </xf>
    <xf numFmtId="166" fontId="1" fillId="5" borderId="2" xfId="0" applyNumberFormat="1" applyFont="1" applyFill="1" applyBorder="1" applyAlignment="1">
      <alignment horizontal="left"/>
    </xf>
    <xf numFmtId="166" fontId="1" fillId="5" borderId="14" xfId="0" applyNumberFormat="1" applyFont="1" applyFill="1" applyBorder="1" applyAlignment="1">
      <alignment horizontal="left"/>
    </xf>
    <xf numFmtId="164" fontId="1" fillId="0" borderId="17" xfId="0" applyNumberFormat="1" applyFont="1" applyBorder="1" applyAlignment="1">
      <alignment horizontal="center"/>
    </xf>
    <xf numFmtId="164" fontId="1" fillId="0" borderId="14" xfId="0" applyNumberFormat="1" applyFont="1" applyBorder="1" applyAlignment="1">
      <alignment horizontal="center"/>
    </xf>
    <xf numFmtId="164" fontId="1" fillId="0" borderId="15" xfId="0" applyNumberFormat="1" applyFont="1" applyBorder="1" applyAlignment="1">
      <alignment horizontal="center"/>
    </xf>
    <xf numFmtId="166" fontId="1" fillId="0" borderId="7" xfId="0" applyNumberFormat="1" applyFont="1" applyBorder="1" applyAlignment="1">
      <alignment horizontal="left"/>
    </xf>
    <xf numFmtId="166" fontId="1" fillId="0" borderId="16" xfId="0" applyNumberFormat="1" applyFont="1" applyBorder="1" applyAlignment="1">
      <alignment horizontal="left"/>
    </xf>
    <xf numFmtId="166" fontId="1" fillId="0" borderId="3" xfId="0" applyNumberFormat="1" applyFont="1" applyBorder="1" applyAlignment="1">
      <alignment horizontal="left"/>
    </xf>
    <xf numFmtId="166" fontId="1" fillId="0" borderId="2" xfId="0" applyNumberFormat="1" applyFont="1" applyBorder="1" applyAlignment="1">
      <alignment horizontal="left"/>
    </xf>
    <xf numFmtId="166" fontId="1" fillId="0" borderId="4" xfId="0" applyNumberFormat="1" applyFont="1" applyBorder="1" applyAlignment="1">
      <alignment horizontal="left"/>
    </xf>
    <xf numFmtId="166" fontId="1" fillId="3" borderId="0" xfId="0" applyNumberFormat="1" applyFont="1" applyFill="1" applyAlignment="1">
      <alignment horizontal="center" vertical="center"/>
    </xf>
    <xf numFmtId="166" fontId="1" fillId="3" borderId="2" xfId="0" applyNumberFormat="1" applyFont="1" applyFill="1" applyBorder="1" applyAlignment="1">
      <alignment horizontal="center" vertical="center"/>
    </xf>
    <xf numFmtId="166" fontId="1" fillId="4" borderId="4" xfId="0" applyNumberFormat="1" applyFont="1" applyFill="1" applyBorder="1" applyAlignment="1">
      <alignment horizontal="center" vertical="center"/>
    </xf>
    <xf numFmtId="166" fontId="1" fillId="4" borderId="1" xfId="0" applyNumberFormat="1" applyFont="1" applyFill="1" applyBorder="1" applyAlignment="1">
      <alignment horizontal="center" vertical="center"/>
    </xf>
    <xf numFmtId="0" fontId="1" fillId="49" borderId="2" xfId="0" applyFont="1" applyFill="1" applyBorder="1" applyAlignment="1">
      <alignment horizontal="left"/>
    </xf>
    <xf numFmtId="166" fontId="1" fillId="5" borderId="4" xfId="0" applyNumberFormat="1" applyFont="1" applyFill="1" applyBorder="1" applyAlignment="1">
      <alignment horizontal="center"/>
    </xf>
    <xf numFmtId="166" fontId="1" fillId="5" borderId="4" xfId="0" applyNumberFormat="1" applyFont="1" applyFill="1" applyBorder="1" applyAlignment="1">
      <alignment horizontal="left"/>
    </xf>
    <xf numFmtId="166" fontId="1" fillId="5" borderId="16" xfId="0" applyNumberFormat="1" applyFont="1" applyFill="1" applyBorder="1" applyAlignment="1">
      <alignment horizontal="left"/>
    </xf>
    <xf numFmtId="164" fontId="1" fillId="5" borderId="4" xfId="0" applyNumberFormat="1" applyFont="1" applyFill="1" applyBorder="1" applyAlignment="1">
      <alignment horizontal="center"/>
    </xf>
    <xf numFmtId="164" fontId="13" fillId="11" borderId="4" xfId="27" applyNumberFormat="1" applyFont="1" applyFill="1" applyBorder="1" applyAlignment="1">
      <alignment horizontal="center"/>
    </xf>
    <xf numFmtId="0" fontId="1" fillId="5" borderId="4" xfId="0" applyFont="1" applyFill="1" applyBorder="1" applyAlignment="1">
      <alignment horizontal="center"/>
    </xf>
    <xf numFmtId="168" fontId="1" fillId="5" borderId="4" xfId="0" applyNumberFormat="1" applyFont="1" applyFill="1" applyBorder="1" applyAlignment="1">
      <alignment horizontal="center"/>
    </xf>
    <xf numFmtId="1" fontId="1" fillId="5" borderId="4" xfId="0" applyNumberFormat="1" applyFont="1" applyFill="1" applyBorder="1" applyAlignment="1">
      <alignment horizontal="center"/>
    </xf>
    <xf numFmtId="169" fontId="1" fillId="0" borderId="4" xfId="28" applyNumberFormat="1" applyFont="1" applyBorder="1" applyAlignment="1">
      <alignment horizontal="center"/>
    </xf>
    <xf numFmtId="164" fontId="4" fillId="6" borderId="3" xfId="0" applyNumberFormat="1" applyFont="1" applyFill="1" applyBorder="1" applyAlignment="1">
      <alignment horizontal="center"/>
    </xf>
    <xf numFmtId="166" fontId="1" fillId="50" borderId="2" xfId="0" applyNumberFormat="1" applyFont="1" applyFill="1" applyBorder="1" applyAlignment="1">
      <alignment horizontal="center" vertical="center"/>
    </xf>
    <xf numFmtId="166" fontId="1" fillId="50" borderId="4" xfId="0" applyNumberFormat="1" applyFont="1" applyFill="1" applyBorder="1" applyAlignment="1">
      <alignment horizontal="center" vertical="center"/>
    </xf>
    <xf numFmtId="0" fontId="5" fillId="0" borderId="18" xfId="0" applyFont="1" applyBorder="1"/>
    <xf numFmtId="0" fontId="5" fillId="0" borderId="0" xfId="0" applyFont="1"/>
    <xf numFmtId="0" fontId="5" fillId="0" borderId="19" xfId="0" applyFont="1" applyBorder="1"/>
    <xf numFmtId="0" fontId="5" fillId="0" borderId="20" xfId="0" applyFont="1" applyBorder="1"/>
    <xf numFmtId="0" fontId="5" fillId="0" borderId="21" xfId="0" applyFont="1" applyBorder="1"/>
    <xf numFmtId="0" fontId="5" fillId="0" borderId="1" xfId="0" applyFont="1" applyBorder="1"/>
    <xf numFmtId="0" fontId="5" fillId="0" borderId="13" xfId="0" applyFont="1" applyBorder="1"/>
    <xf numFmtId="166" fontId="1" fillId="0" borderId="0" xfId="0" applyNumberFormat="1" applyFont="1" applyAlignment="1">
      <alignment horizontal="left" vertical="center" wrapText="1"/>
    </xf>
    <xf numFmtId="0" fontId="1" fillId="0" borderId="0" xfId="0" applyFont="1" applyAlignment="1">
      <alignment horizontal="left" vertical="center" wrapText="1"/>
    </xf>
    <xf numFmtId="0" fontId="4" fillId="6" borderId="12" xfId="0" applyFont="1" applyFill="1" applyBorder="1" applyAlignment="1">
      <alignment horizontal="center" wrapText="1"/>
    </xf>
    <xf numFmtId="164" fontId="4" fillId="6" borderId="2" xfId="0" applyNumberFormat="1" applyFont="1" applyFill="1" applyBorder="1" applyAlignment="1">
      <alignment horizontal="center"/>
    </xf>
    <xf numFmtId="0" fontId="1" fillId="0" borderId="22" xfId="0" applyFont="1" applyBorder="1" applyAlignment="1">
      <alignment horizontal="center"/>
    </xf>
    <xf numFmtId="1" fontId="1" fillId="0" borderId="22" xfId="0" applyNumberFormat="1" applyFont="1" applyBorder="1" applyAlignment="1">
      <alignment horizontal="center"/>
    </xf>
    <xf numFmtId="170" fontId="1" fillId="0" borderId="22" xfId="0" applyNumberFormat="1" applyFont="1" applyBorder="1" applyAlignment="1">
      <alignment horizontal="center"/>
    </xf>
    <xf numFmtId="0" fontId="1" fillId="0" borderId="23" xfId="0" applyFont="1" applyBorder="1" applyAlignment="1">
      <alignment horizontal="center"/>
    </xf>
    <xf numFmtId="1" fontId="1" fillId="0" borderId="23" xfId="0" applyNumberFormat="1" applyFont="1" applyBorder="1" applyAlignment="1">
      <alignment horizontal="center"/>
    </xf>
    <xf numFmtId="170" fontId="1" fillId="0" borderId="23" xfId="0" applyNumberFormat="1"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170" fontId="1" fillId="0" borderId="25" xfId="0" applyNumberFormat="1" applyFont="1" applyBorder="1" applyAlignment="1">
      <alignment horizontal="center"/>
    </xf>
    <xf numFmtId="165" fontId="1" fillId="0" borderId="22" xfId="0" applyNumberFormat="1" applyFont="1" applyBorder="1" applyAlignment="1">
      <alignment horizontal="center"/>
    </xf>
    <xf numFmtId="165" fontId="1" fillId="0" borderId="23" xfId="0" applyNumberFormat="1" applyFont="1" applyBorder="1" applyAlignment="1">
      <alignment horizontal="center"/>
    </xf>
    <xf numFmtId="165" fontId="1" fillId="0" borderId="25" xfId="0" applyNumberFormat="1" applyFont="1" applyBorder="1" applyAlignment="1">
      <alignment horizont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4" fontId="1" fillId="0" borderId="25" xfId="0" applyNumberFormat="1" applyFont="1" applyBorder="1" applyAlignment="1">
      <alignment horizontal="center"/>
    </xf>
    <xf numFmtId="2" fontId="1" fillId="0" borderId="22" xfId="0" applyNumberFormat="1" applyFont="1" applyBorder="1" applyAlignment="1">
      <alignment horizontal="center"/>
    </xf>
    <xf numFmtId="164" fontId="33" fillId="0" borderId="26" xfId="0" applyNumberFormat="1" applyFont="1" applyBorder="1" applyAlignment="1">
      <alignment horizontal="center" vertical="center"/>
    </xf>
    <xf numFmtId="164" fontId="33" fillId="0" borderId="23" xfId="0" applyNumberFormat="1" applyFont="1" applyBorder="1" applyAlignment="1">
      <alignment horizontal="center" vertical="center"/>
    </xf>
    <xf numFmtId="2" fontId="33" fillId="0" borderId="27" xfId="0" applyNumberFormat="1" applyFont="1" applyBorder="1" applyAlignment="1">
      <alignment horizontal="center" vertical="center"/>
    </xf>
    <xf numFmtId="0" fontId="1" fillId="0" borderId="0" xfId="0" applyFont="1" applyAlignment="1">
      <alignment wrapText="1"/>
    </xf>
    <xf numFmtId="3" fontId="1" fillId="0" borderId="0" xfId="0" applyNumberFormat="1" applyFont="1" applyAlignment="1">
      <alignment horizontal="left"/>
    </xf>
    <xf numFmtId="14" fontId="1" fillId="0" borderId="0" xfId="0" applyNumberFormat="1" applyFont="1" applyAlignment="1">
      <alignment horizontal="left"/>
    </xf>
    <xf numFmtId="164" fontId="1" fillId="0" borderId="0" xfId="0" applyNumberFormat="1" applyFont="1" applyAlignment="1">
      <alignment horizontal="left"/>
    </xf>
    <xf numFmtId="164" fontId="1" fillId="0" borderId="0" xfId="0" applyNumberFormat="1" applyFont="1"/>
    <xf numFmtId="1" fontId="1" fillId="0" borderId="0" xfId="0" applyNumberFormat="1" applyFont="1" applyAlignment="1">
      <alignment horizontal="left"/>
    </xf>
    <xf numFmtId="171" fontId="4" fillId="6" borderId="3" xfId="42" applyNumberFormat="1" applyFont="1" applyFill="1" applyBorder="1" applyAlignment="1">
      <alignment horizontal="center"/>
    </xf>
    <xf numFmtId="171" fontId="4" fillId="6" borderId="2" xfId="42" applyNumberFormat="1" applyFont="1" applyFill="1" applyBorder="1" applyAlignment="1">
      <alignment horizontal="center"/>
    </xf>
    <xf numFmtId="164" fontId="4" fillId="0" borderId="0" xfId="0" applyNumberFormat="1" applyFont="1" applyAlignment="1">
      <alignment horizontal="center"/>
    </xf>
    <xf numFmtId="164" fontId="9" fillId="0" borderId="0" xfId="0" applyNumberFormat="1" applyFont="1" applyAlignment="1">
      <alignment horizontal="center"/>
    </xf>
    <xf numFmtId="164" fontId="4" fillId="6" borderId="8" xfId="0" applyNumberFormat="1" applyFont="1" applyFill="1" applyBorder="1" applyAlignment="1">
      <alignment horizontal="center"/>
    </xf>
    <xf numFmtId="164" fontId="4" fillId="6" borderId="7" xfId="0" applyNumberFormat="1" applyFont="1" applyFill="1" applyBorder="1" applyAlignment="1">
      <alignment horizontal="center"/>
    </xf>
    <xf numFmtId="164" fontId="4" fillId="6" borderId="12" xfId="0" applyNumberFormat="1" applyFont="1" applyFill="1" applyBorder="1" applyAlignment="1">
      <alignment horizontal="center"/>
    </xf>
    <xf numFmtId="1" fontId="4" fillId="6" borderId="3" xfId="0" applyNumberFormat="1" applyFont="1" applyFill="1" applyBorder="1" applyAlignment="1">
      <alignment horizontal="center"/>
    </xf>
    <xf numFmtId="1" fontId="4" fillId="6" borderId="2" xfId="0" applyNumberFormat="1" applyFont="1" applyFill="1" applyBorder="1" applyAlignment="1">
      <alignment horizontal="center"/>
    </xf>
    <xf numFmtId="164" fontId="4" fillId="6" borderId="4" xfId="0" applyNumberFormat="1" applyFont="1" applyFill="1" applyBorder="1" applyAlignment="1">
      <alignment horizontal="center"/>
    </xf>
    <xf numFmtId="1" fontId="4" fillId="0" borderId="0" xfId="0" applyNumberFormat="1" applyFont="1" applyAlignment="1">
      <alignment horizontal="center"/>
    </xf>
    <xf numFmtId="171" fontId="1" fillId="0" borderId="0" xfId="42" applyNumberFormat="1" applyFont="1" applyAlignment="1">
      <alignment horizontal="center"/>
    </xf>
    <xf numFmtId="3" fontId="1" fillId="0" borderId="0" xfId="0" applyNumberFormat="1" applyFont="1" applyAlignment="1">
      <alignment horizontal="center"/>
    </xf>
    <xf numFmtId="1" fontId="1" fillId="0" borderId="0" xfId="0" applyNumberFormat="1" applyFont="1" applyAlignment="1">
      <alignment horizontal="center" vertical="center" wrapText="1"/>
    </xf>
    <xf numFmtId="0" fontId="11" fillId="6" borderId="9" xfId="0" applyFont="1" applyFill="1" applyBorder="1" applyAlignment="1">
      <alignment horizontal="center"/>
    </xf>
    <xf numFmtId="0" fontId="11" fillId="6" borderId="10" xfId="0" applyFont="1" applyFill="1" applyBorder="1" applyAlignment="1">
      <alignment horizontal="center"/>
    </xf>
    <xf numFmtId="0" fontId="1" fillId="0" borderId="26" xfId="0" applyFont="1" applyBorder="1" applyAlignment="1">
      <alignment horizontal="center"/>
    </xf>
    <xf numFmtId="1" fontId="34" fillId="0" borderId="23" xfId="0" applyNumberFormat="1" applyFont="1" applyBorder="1" applyAlignment="1">
      <alignment horizontal="center"/>
    </xf>
    <xf numFmtId="164" fontId="34" fillId="0" borderId="23" xfId="0" applyNumberFormat="1" applyFont="1" applyBorder="1" applyAlignment="1">
      <alignment horizontal="center"/>
    </xf>
    <xf numFmtId="164" fontId="18" fillId="42" borderId="23" xfId="25" applyNumberFormat="1" applyBorder="1" applyAlignment="1">
      <alignment horizontal="center"/>
    </xf>
    <xf numFmtId="164" fontId="28" fillId="48" borderId="23" xfId="40" applyNumberFormat="1" applyFont="1" applyBorder="1" applyAlignment="1">
      <alignment horizontal="center"/>
    </xf>
    <xf numFmtId="171" fontId="34" fillId="48" borderId="22" xfId="42" applyNumberFormat="1" applyFont="1" applyFill="1" applyBorder="1" applyAlignment="1">
      <alignment horizontal="center"/>
    </xf>
    <xf numFmtId="164" fontId="34" fillId="0" borderId="28" xfId="0" applyNumberFormat="1" applyFont="1" applyBorder="1" applyAlignment="1">
      <alignment horizontal="center"/>
    </xf>
    <xf numFmtId="169" fontId="1" fillId="0" borderId="23" xfId="28" applyNumberFormat="1" applyFont="1" applyBorder="1" applyAlignment="1">
      <alignment horizontal="center"/>
    </xf>
    <xf numFmtId="169" fontId="34" fillId="0" borderId="27" xfId="28" applyNumberFormat="1" applyFont="1" applyBorder="1" applyAlignment="1">
      <alignment horizontal="center"/>
    </xf>
    <xf numFmtId="0" fontId="1" fillId="0" borderId="29" xfId="0" applyFont="1" applyBorder="1" applyAlignment="1">
      <alignment horizontal="center"/>
    </xf>
    <xf numFmtId="1" fontId="34" fillId="0" borderId="22" xfId="0" applyNumberFormat="1" applyFont="1" applyBorder="1" applyAlignment="1">
      <alignment horizontal="center"/>
    </xf>
    <xf numFmtId="164" fontId="34" fillId="0" borderId="22" xfId="0" applyNumberFormat="1" applyFont="1" applyBorder="1" applyAlignment="1">
      <alignment horizontal="center"/>
    </xf>
    <xf numFmtId="164" fontId="1" fillId="0" borderId="22" xfId="38" applyNumberFormat="1" applyBorder="1" applyAlignment="1">
      <alignment horizontal="center"/>
    </xf>
    <xf numFmtId="171" fontId="35" fillId="0" borderId="22" xfId="42" applyNumberFormat="1" applyFont="1" applyBorder="1" applyAlignment="1">
      <alignment horizontal="center"/>
    </xf>
    <xf numFmtId="169" fontId="1" fillId="0" borderId="22" xfId="28" applyNumberFormat="1" applyFont="1" applyBorder="1" applyAlignment="1">
      <alignment horizontal="center"/>
    </xf>
    <xf numFmtId="169" fontId="34" fillId="0" borderId="30" xfId="28" applyNumberFormat="1" applyFont="1" applyBorder="1" applyAlignment="1">
      <alignment horizontal="center"/>
    </xf>
    <xf numFmtId="0" fontId="5" fillId="0" borderId="18" xfId="0" applyFont="1" applyBorder="1" applyAlignment="1">
      <alignment horizontal="center"/>
    </xf>
    <xf numFmtId="0" fontId="5" fillId="0" borderId="0" xfId="0" applyFont="1" applyAlignment="1">
      <alignment horizontal="center"/>
    </xf>
    <xf numFmtId="0" fontId="5" fillId="0" borderId="19" xfId="0" applyFont="1" applyBorder="1" applyAlignment="1">
      <alignment horizontal="center"/>
    </xf>
    <xf numFmtId="0" fontId="5" fillId="0" borderId="20" xfId="0" applyFont="1" applyBorder="1" applyAlignment="1">
      <alignment horizontal="center"/>
    </xf>
    <xf numFmtId="0" fontId="5" fillId="0" borderId="21" xfId="0" applyFont="1" applyBorder="1" applyAlignment="1">
      <alignment horizontal="center"/>
    </xf>
    <xf numFmtId="0" fontId="5" fillId="0" borderId="1" xfId="0" applyFont="1" applyBorder="1" applyAlignment="1">
      <alignment horizontal="center"/>
    </xf>
    <xf numFmtId="0" fontId="5" fillId="0" borderId="13" xfId="0" applyFont="1" applyBorder="1" applyAlignment="1">
      <alignment horizontal="center"/>
    </xf>
    <xf numFmtId="164" fontId="18" fillId="42" borderId="22" xfId="25" applyNumberFormat="1" applyBorder="1" applyAlignment="1">
      <alignment horizontal="center"/>
    </xf>
    <xf numFmtId="164" fontId="34" fillId="48" borderId="22" xfId="40" applyNumberFormat="1" applyFont="1" applyBorder="1" applyAlignment="1">
      <alignment horizontal="center"/>
    </xf>
    <xf numFmtId="173" fontId="1" fillId="0" borderId="0" xfId="28" applyNumberFormat="1" applyFont="1" applyFill="1" applyBorder="1" applyAlignment="1">
      <alignment horizontal="center"/>
    </xf>
    <xf numFmtId="164" fontId="1" fillId="14" borderId="22" xfId="0" applyNumberFormat="1" applyFont="1" applyFill="1" applyBorder="1" applyAlignment="1">
      <alignment horizontal="center"/>
    </xf>
    <xf numFmtId="1" fontId="34" fillId="48" borderId="22" xfId="40" applyNumberFormat="1" applyFont="1" applyBorder="1" applyAlignment="1">
      <alignment horizontal="center"/>
    </xf>
    <xf numFmtId="0" fontId="1" fillId="0" borderId="18" xfId="0" applyFont="1" applyBorder="1" applyAlignment="1">
      <alignment horizontal="center"/>
    </xf>
    <xf numFmtId="164" fontId="1" fillId="3" borderId="25" xfId="0" applyNumberFormat="1" applyFont="1" applyFill="1" applyBorder="1" applyAlignment="1">
      <alignment horizontal="center"/>
    </xf>
    <xf numFmtId="1" fontId="34" fillId="3" borderId="25" xfId="0" applyNumberFormat="1" applyFont="1" applyFill="1" applyBorder="1" applyAlignment="1">
      <alignment horizontal="center"/>
    </xf>
    <xf numFmtId="164" fontId="34" fillId="3" borderId="25" xfId="0" applyNumberFormat="1" applyFont="1" applyFill="1" applyBorder="1" applyAlignment="1">
      <alignment horizontal="center"/>
    </xf>
    <xf numFmtId="171" fontId="34" fillId="3" borderId="25" xfId="42" applyNumberFormat="1" applyFont="1" applyFill="1" applyBorder="1" applyAlignment="1">
      <alignment horizontal="center"/>
    </xf>
    <xf numFmtId="0" fontId="1" fillId="3" borderId="25" xfId="0" applyFont="1" applyFill="1" applyBorder="1" applyAlignment="1">
      <alignment horizontal="center"/>
    </xf>
    <xf numFmtId="0" fontId="34" fillId="3" borderId="31" xfId="0" applyFont="1" applyFill="1" applyBorder="1" applyAlignment="1">
      <alignment horizontal="center"/>
    </xf>
    <xf numFmtId="164" fontId="34" fillId="48" borderId="23" xfId="40" applyNumberFormat="1" applyFont="1" applyBorder="1" applyAlignment="1">
      <alignment horizontal="center"/>
    </xf>
    <xf numFmtId="171" fontId="35" fillId="48" borderId="23" xfId="42" applyNumberFormat="1" applyFont="1" applyFill="1" applyBorder="1" applyAlignment="1">
      <alignment horizontal="center"/>
    </xf>
    <xf numFmtId="1" fontId="34" fillId="48" borderId="23" xfId="40" applyNumberFormat="1" applyFont="1" applyBorder="1" applyAlignment="1">
      <alignment horizontal="center"/>
    </xf>
    <xf numFmtId="1" fontId="34" fillId="0" borderId="25" xfId="0" applyNumberFormat="1" applyFont="1" applyBorder="1" applyAlignment="1">
      <alignment horizontal="center"/>
    </xf>
    <xf numFmtId="164" fontId="34" fillId="0" borderId="25" xfId="0" applyNumberFormat="1" applyFont="1" applyBorder="1" applyAlignment="1">
      <alignment horizontal="center"/>
    </xf>
    <xf numFmtId="171" fontId="35" fillId="0" borderId="24" xfId="42" applyNumberFormat="1" applyFont="1" applyBorder="1" applyAlignment="1">
      <alignment horizontal="center"/>
    </xf>
    <xf numFmtId="169" fontId="1" fillId="0" borderId="25" xfId="28" applyNumberFormat="1" applyFont="1" applyBorder="1" applyAlignment="1">
      <alignment horizontal="center"/>
    </xf>
    <xf numFmtId="169" fontId="34" fillId="0" borderId="31" xfId="28" applyNumberFormat="1" applyFont="1" applyBorder="1" applyAlignment="1">
      <alignment horizontal="center"/>
    </xf>
    <xf numFmtId="164" fontId="34" fillId="14" borderId="22" xfId="0" applyNumberFormat="1" applyFont="1" applyFill="1" applyBorder="1" applyAlignment="1">
      <alignment horizontal="center"/>
    </xf>
    <xf numFmtId="171" fontId="35" fillId="48" borderId="22" xfId="42" applyNumberFormat="1" applyFont="1" applyFill="1" applyBorder="1" applyAlignment="1">
      <alignment horizontal="center"/>
    </xf>
    <xf numFmtId="164" fontId="34" fillId="48" borderId="30" xfId="40" applyNumberFormat="1" applyFont="1" applyBorder="1" applyAlignment="1">
      <alignment horizontal="center"/>
    </xf>
    <xf numFmtId="164" fontId="1" fillId="14" borderId="25" xfId="0" applyNumberFormat="1" applyFont="1" applyFill="1" applyBorder="1" applyAlignment="1">
      <alignment horizontal="center"/>
    </xf>
    <xf numFmtId="164" fontId="34" fillId="48" borderId="25" xfId="40" applyNumberFormat="1" applyFont="1" applyBorder="1" applyAlignment="1">
      <alignment horizontal="center"/>
    </xf>
    <xf numFmtId="171" fontId="34" fillId="48" borderId="24" xfId="42" applyNumberFormat="1" applyFont="1" applyFill="1" applyBorder="1" applyAlignment="1">
      <alignment horizontal="center"/>
    </xf>
    <xf numFmtId="1" fontId="34" fillId="48" borderId="25" xfId="40" applyNumberFormat="1" applyFont="1" applyBorder="1" applyAlignment="1">
      <alignment horizontal="center"/>
    </xf>
    <xf numFmtId="164" fontId="34" fillId="48" borderId="31" xfId="40" applyNumberFormat="1" applyFont="1" applyBorder="1" applyAlignment="1">
      <alignment horizontal="center"/>
    </xf>
    <xf numFmtId="164" fontId="1" fillId="15" borderId="23" xfId="0" applyNumberFormat="1" applyFont="1" applyFill="1" applyBorder="1" applyAlignment="1">
      <alignment horizontal="center"/>
    </xf>
    <xf numFmtId="171" fontId="35" fillId="0" borderId="28" xfId="42" applyNumberFormat="1" applyFont="1" applyBorder="1" applyAlignment="1">
      <alignment horizontal="center"/>
    </xf>
    <xf numFmtId="3" fontId="1" fillId="0" borderId="23" xfId="0" applyNumberFormat="1" applyFont="1" applyBorder="1" applyAlignment="1">
      <alignment horizontal="center"/>
    </xf>
    <xf numFmtId="164" fontId="1" fillId="15" borderId="22" xfId="0" applyNumberFormat="1" applyFont="1" applyFill="1" applyBorder="1" applyAlignment="1">
      <alignment horizontal="center"/>
    </xf>
    <xf numFmtId="3" fontId="1" fillId="0" borderId="22" xfId="0" applyNumberFormat="1" applyFont="1" applyBorder="1" applyAlignment="1">
      <alignment horizontal="center"/>
    </xf>
    <xf numFmtId="164" fontId="1" fillId="51" borderId="22" xfId="0" applyNumberFormat="1" applyFont="1" applyFill="1" applyBorder="1" applyAlignment="1">
      <alignment horizontal="center"/>
    </xf>
    <xf numFmtId="164" fontId="34" fillId="51" borderId="22" xfId="0" applyNumberFormat="1" applyFont="1" applyFill="1" applyBorder="1" applyAlignment="1">
      <alignment horizontal="center"/>
    </xf>
    <xf numFmtId="171" fontId="34" fillId="51" borderId="22" xfId="42" applyNumberFormat="1" applyFont="1" applyFill="1" applyBorder="1" applyAlignment="1">
      <alignment horizontal="center"/>
    </xf>
    <xf numFmtId="1" fontId="34" fillId="51" borderId="22" xfId="0" applyNumberFormat="1" applyFont="1" applyFill="1" applyBorder="1" applyAlignment="1">
      <alignment horizontal="center"/>
    </xf>
    <xf numFmtId="0" fontId="1" fillId="51" borderId="22" xfId="0" applyFont="1" applyFill="1" applyBorder="1" applyAlignment="1">
      <alignment horizontal="center"/>
    </xf>
    <xf numFmtId="0" fontId="34" fillId="51" borderId="30" xfId="0" applyFont="1" applyFill="1" applyBorder="1" applyAlignment="1">
      <alignment horizontal="center"/>
    </xf>
    <xf numFmtId="171" fontId="35" fillId="51" borderId="22" xfId="42" applyNumberFormat="1" applyFont="1" applyFill="1" applyBorder="1" applyAlignment="1">
      <alignment horizontal="center"/>
    </xf>
    <xf numFmtId="164" fontId="35" fillId="51" borderId="22" xfId="0" applyNumberFormat="1" applyFont="1" applyFill="1" applyBorder="1" applyAlignment="1">
      <alignment horizontal="center"/>
    </xf>
    <xf numFmtId="1" fontId="35" fillId="51" borderId="22" xfId="0" applyNumberFormat="1" applyFont="1" applyFill="1" applyBorder="1" applyAlignment="1">
      <alignment horizontal="center"/>
    </xf>
    <xf numFmtId="1" fontId="4" fillId="51" borderId="22" xfId="0" applyNumberFormat="1" applyFont="1" applyFill="1" applyBorder="1" applyAlignment="1">
      <alignment horizontal="center"/>
    </xf>
    <xf numFmtId="1" fontId="34" fillId="0" borderId="24" xfId="0" applyNumberFormat="1" applyFont="1" applyBorder="1" applyAlignment="1">
      <alignment horizontal="center"/>
    </xf>
    <xf numFmtId="1" fontId="34" fillId="48" borderId="28" xfId="40" applyNumberFormat="1" applyFont="1" applyBorder="1" applyAlignment="1">
      <alignment horizontal="center"/>
    </xf>
    <xf numFmtId="1" fontId="34" fillId="48" borderId="24" xfId="40" applyNumberFormat="1" applyFont="1" applyBorder="1" applyAlignment="1">
      <alignment horizontal="center"/>
    </xf>
    <xf numFmtId="1" fontId="34" fillId="0" borderId="28" xfId="0" applyNumberFormat="1" applyFont="1" applyBorder="1" applyAlignment="1">
      <alignment horizontal="center"/>
    </xf>
    <xf numFmtId="2" fontId="4" fillId="0" borderId="0" xfId="0" applyNumberFormat="1" applyFont="1" applyAlignment="1">
      <alignment horizontal="center"/>
    </xf>
    <xf numFmtId="2" fontId="1" fillId="0" borderId="0" xfId="0" applyNumberFormat="1" applyFont="1" applyAlignment="1">
      <alignment horizontal="center"/>
    </xf>
    <xf numFmtId="2" fontId="9" fillId="0" borderId="0" xfId="0" applyNumberFormat="1" applyFont="1" applyAlignment="1">
      <alignment horizontal="center"/>
    </xf>
    <xf numFmtId="2" fontId="4" fillId="6" borderId="3" xfId="0" applyNumberFormat="1" applyFont="1" applyFill="1" applyBorder="1" applyAlignment="1">
      <alignment horizontal="center"/>
    </xf>
    <xf numFmtId="2" fontId="4" fillId="6" borderId="2" xfId="0" applyNumberFormat="1" applyFont="1" applyFill="1" applyBorder="1" applyAlignment="1">
      <alignment horizontal="center"/>
    </xf>
    <xf numFmtId="2" fontId="1" fillId="0" borderId="23" xfId="0" applyNumberFormat="1" applyFont="1" applyBorder="1" applyAlignment="1">
      <alignment horizontal="center" vertical="center"/>
    </xf>
    <xf numFmtId="2" fontId="34" fillId="0" borderId="23" xfId="0" applyNumberFormat="1" applyFont="1" applyBorder="1" applyAlignment="1">
      <alignment horizontal="center" vertical="center"/>
    </xf>
    <xf numFmtId="2" fontId="1" fillId="0" borderId="22" xfId="0" applyNumberFormat="1" applyFont="1" applyBorder="1" applyAlignment="1">
      <alignment horizontal="center" vertical="center"/>
    </xf>
    <xf numFmtId="2" fontId="34" fillId="0" borderId="22" xfId="0" applyNumberFormat="1" applyFont="1" applyBorder="1" applyAlignment="1">
      <alignment horizontal="center" vertical="center"/>
    </xf>
    <xf numFmtId="2" fontId="1" fillId="3" borderId="25" xfId="0" applyNumberFormat="1" applyFont="1" applyFill="1" applyBorder="1" applyAlignment="1">
      <alignment horizontal="center" vertical="center"/>
    </xf>
    <xf numFmtId="2" fontId="34" fillId="3" borderId="25" xfId="0" applyNumberFormat="1" applyFont="1" applyFill="1" applyBorder="1" applyAlignment="1">
      <alignment horizontal="center" vertical="center"/>
    </xf>
    <xf numFmtId="2" fontId="1" fillId="0" borderId="25" xfId="0" applyNumberFormat="1" applyFont="1" applyBorder="1" applyAlignment="1">
      <alignment horizontal="center" vertical="center"/>
    </xf>
    <xf numFmtId="2" fontId="34" fillId="0" borderId="25" xfId="0" applyNumberFormat="1" applyFont="1" applyBorder="1" applyAlignment="1">
      <alignment horizontal="center" vertical="center"/>
    </xf>
    <xf numFmtId="2" fontId="1" fillId="5" borderId="22" xfId="0" applyNumberFormat="1" applyFont="1" applyFill="1" applyBorder="1" applyAlignment="1">
      <alignment horizontal="center" vertical="center"/>
    </xf>
    <xf numFmtId="2" fontId="34" fillId="5" borderId="22" xfId="0" applyNumberFormat="1" applyFont="1" applyFill="1" applyBorder="1" applyAlignment="1">
      <alignment horizontal="center" vertical="center"/>
    </xf>
    <xf numFmtId="2" fontId="1" fillId="5" borderId="25" xfId="0" applyNumberFormat="1" applyFont="1" applyFill="1" applyBorder="1" applyAlignment="1">
      <alignment horizontal="center" vertical="center"/>
    </xf>
    <xf numFmtId="2" fontId="34" fillId="5" borderId="25" xfId="0" applyNumberFormat="1" applyFont="1" applyFill="1" applyBorder="1" applyAlignment="1">
      <alignment horizontal="center" vertical="center"/>
    </xf>
    <xf numFmtId="2" fontId="1" fillId="50" borderId="22" xfId="0" applyNumberFormat="1" applyFont="1" applyFill="1" applyBorder="1" applyAlignment="1">
      <alignment horizontal="center"/>
    </xf>
    <xf numFmtId="2" fontId="34" fillId="48" borderId="22" xfId="40" applyNumberFormat="1" applyFont="1" applyBorder="1" applyAlignment="1">
      <alignment horizontal="center" vertical="center"/>
    </xf>
    <xf numFmtId="2" fontId="1" fillId="0" borderId="24" xfId="0" applyNumberFormat="1" applyFont="1" applyBorder="1" applyAlignment="1">
      <alignment horizontal="center"/>
    </xf>
    <xf numFmtId="2" fontId="34" fillId="0" borderId="24" xfId="0" applyNumberFormat="1" applyFont="1" applyBorder="1" applyAlignment="1">
      <alignment horizontal="center" vertical="center"/>
    </xf>
    <xf numFmtId="2" fontId="1" fillId="50" borderId="28" xfId="0" applyNumberFormat="1" applyFont="1" applyFill="1" applyBorder="1" applyAlignment="1">
      <alignment horizontal="center"/>
    </xf>
    <xf numFmtId="2" fontId="34" fillId="50" borderId="28" xfId="0" applyNumberFormat="1" applyFont="1" applyFill="1" applyBorder="1" applyAlignment="1">
      <alignment horizontal="center" vertical="center"/>
    </xf>
    <xf numFmtId="2" fontId="34" fillId="50" borderId="22" xfId="0" applyNumberFormat="1" applyFont="1" applyFill="1" applyBorder="1" applyAlignment="1">
      <alignment horizontal="center" vertical="center"/>
    </xf>
    <xf numFmtId="164" fontId="20" fillId="44" borderId="49" xfId="27" applyNumberFormat="1" applyAlignment="1">
      <alignment horizontal="center"/>
    </xf>
    <xf numFmtId="0" fontId="20" fillId="44" borderId="49" xfId="27" applyAlignment="1">
      <alignment horizontal="left"/>
    </xf>
    <xf numFmtId="2" fontId="34" fillId="3" borderId="25" xfId="0" applyNumberFormat="1" applyFont="1" applyFill="1" applyBorder="1" applyAlignment="1">
      <alignment horizontal="center"/>
    </xf>
    <xf numFmtId="2" fontId="34" fillId="5" borderId="22" xfId="0" applyNumberFormat="1" applyFont="1" applyFill="1" applyBorder="1" applyAlignment="1">
      <alignment horizontal="center"/>
    </xf>
    <xf numFmtId="2" fontId="34" fillId="5" borderId="25" xfId="0" applyNumberFormat="1" applyFont="1" applyFill="1" applyBorder="1" applyAlignment="1">
      <alignment horizontal="center"/>
    </xf>
    <xf numFmtId="1" fontId="1" fillId="0" borderId="0" xfId="42" applyNumberFormat="1" applyFont="1" applyAlignment="1">
      <alignment horizontal="center"/>
    </xf>
    <xf numFmtId="0" fontId="1" fillId="0" borderId="1" xfId="0" applyFont="1" applyBorder="1" applyAlignment="1">
      <alignment horizontal="left" wrapText="1"/>
    </xf>
    <xf numFmtId="0" fontId="4" fillId="16" borderId="32" xfId="0" applyFont="1" applyFill="1" applyBorder="1" applyAlignment="1">
      <alignment horizontal="center"/>
    </xf>
    <xf numFmtId="0" fontId="11" fillId="16" borderId="20" xfId="0" applyFont="1" applyFill="1" applyBorder="1" applyAlignment="1">
      <alignment horizontal="center"/>
    </xf>
    <xf numFmtId="0" fontId="11" fillId="16" borderId="6" xfId="0" applyFont="1" applyFill="1" applyBorder="1" applyAlignment="1">
      <alignment horizontal="center"/>
    </xf>
    <xf numFmtId="0" fontId="20" fillId="44" borderId="0" xfId="27" applyBorder="1" applyAlignment="1">
      <alignment horizontal="left"/>
    </xf>
    <xf numFmtId="166" fontId="1" fillId="0" borderId="0" xfId="0" applyNumberFormat="1" applyFont="1" applyAlignment="1">
      <alignment vertical="center" wrapText="1"/>
    </xf>
    <xf numFmtId="0" fontId="28" fillId="0" borderId="0" xfId="37" applyFill="1" applyBorder="1" applyAlignment="1"/>
    <xf numFmtId="0" fontId="4" fillId="3" borderId="2" xfId="0" applyFont="1" applyFill="1" applyBorder="1" applyAlignment="1">
      <alignment vertical="center" wrapText="1"/>
    </xf>
    <xf numFmtId="0" fontId="1" fillId="3" borderId="2" xfId="0" applyFont="1" applyFill="1" applyBorder="1" applyAlignment="1">
      <alignment vertical="center" wrapText="1"/>
    </xf>
    <xf numFmtId="0" fontId="4" fillId="3" borderId="4" xfId="0" applyFont="1" applyFill="1" applyBorder="1" applyAlignment="1">
      <alignment vertical="center" wrapText="1"/>
    </xf>
    <xf numFmtId="0" fontId="4" fillId="3" borderId="3" xfId="0" applyFont="1" applyFill="1" applyBorder="1" applyAlignment="1">
      <alignment vertical="center" wrapText="1"/>
    </xf>
    <xf numFmtId="1" fontId="4" fillId="3" borderId="2" xfId="0" applyNumberFormat="1" applyFont="1" applyFill="1" applyBorder="1" applyAlignment="1">
      <alignment vertical="center" wrapText="1"/>
    </xf>
    <xf numFmtId="0" fontId="4" fillId="12" borderId="2" xfId="0" applyFont="1" applyFill="1" applyBorder="1"/>
    <xf numFmtId="2" fontId="1" fillId="0" borderId="0" xfId="0" applyNumberFormat="1" applyFont="1"/>
    <xf numFmtId="0" fontId="4" fillId="0" borderId="13"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0" borderId="3" xfId="0" applyFont="1" applyBorder="1" applyAlignment="1">
      <alignment horizontal="center"/>
    </xf>
    <xf numFmtId="0" fontId="4" fillId="0" borderId="10" xfId="0"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0" fontId="4" fillId="0" borderId="6" xfId="0" applyFont="1" applyBorder="1" applyAlignment="1">
      <alignment horizontal="center"/>
    </xf>
    <xf numFmtId="0" fontId="4" fillId="0" borderId="33" xfId="0" applyFont="1" applyBorder="1" applyAlignment="1">
      <alignment horizontal="center"/>
    </xf>
    <xf numFmtId="0" fontId="4" fillId="0" borderId="4" xfId="0" applyFont="1" applyBorder="1" applyAlignment="1">
      <alignment horizontal="center"/>
    </xf>
    <xf numFmtId="0" fontId="4" fillId="0" borderId="4" xfId="0" applyFont="1" applyBorder="1" applyAlignment="1">
      <alignment horizontal="center" wrapText="1"/>
    </xf>
    <xf numFmtId="0" fontId="4" fillId="0" borderId="34" xfId="0" applyFont="1" applyBorder="1" applyAlignment="1">
      <alignment horizontal="center"/>
    </xf>
    <xf numFmtId="166" fontId="4" fillId="52" borderId="3" xfId="0" applyNumberFormat="1" applyFont="1" applyFill="1" applyBorder="1" applyAlignment="1">
      <alignment horizontal="center" vertical="center"/>
    </xf>
    <xf numFmtId="166" fontId="4" fillId="52" borderId="3" xfId="0" applyNumberFormat="1" applyFont="1" applyFill="1" applyBorder="1" applyAlignment="1">
      <alignment horizontal="center"/>
    </xf>
    <xf numFmtId="166" fontId="4" fillId="52" borderId="4" xfId="0" applyNumberFormat="1" applyFont="1" applyFill="1" applyBorder="1" applyAlignment="1">
      <alignment horizontal="center"/>
    </xf>
    <xf numFmtId="165" fontId="1" fillId="0" borderId="0" xfId="0" applyNumberFormat="1" applyFont="1" applyAlignment="1">
      <alignment horizontal="left"/>
    </xf>
    <xf numFmtId="165" fontId="4" fillId="0" borderId="0" xfId="0" applyNumberFormat="1" applyFont="1" applyAlignment="1">
      <alignment horizontal="center"/>
    </xf>
    <xf numFmtId="165" fontId="4" fillId="6" borderId="3" xfId="0" applyNumberFormat="1" applyFont="1" applyFill="1" applyBorder="1" applyAlignment="1">
      <alignment horizontal="center"/>
    </xf>
    <xf numFmtId="165" fontId="1" fillId="0" borderId="0" xfId="0" applyNumberFormat="1" applyFont="1" applyAlignment="1">
      <alignment horizontal="center"/>
    </xf>
    <xf numFmtId="171" fontId="1" fillId="0" borderId="22" xfId="42" applyNumberFormat="1" applyFont="1" applyBorder="1" applyAlignment="1">
      <alignment horizontal="center"/>
    </xf>
    <xf numFmtId="0" fontId="1" fillId="0" borderId="27" xfId="0" applyFont="1" applyBorder="1" applyAlignment="1">
      <alignment horizontal="center"/>
    </xf>
    <xf numFmtId="1" fontId="1" fillId="0" borderId="24" xfId="0" applyNumberFormat="1" applyFont="1" applyBorder="1" applyAlignment="1">
      <alignment horizontal="center"/>
    </xf>
    <xf numFmtId="164" fontId="1" fillId="0" borderId="24" xfId="0" applyNumberFormat="1" applyFont="1" applyBorder="1" applyAlignment="1">
      <alignment horizontal="center"/>
    </xf>
    <xf numFmtId="171" fontId="1" fillId="0" borderId="24" xfId="42" applyNumberFormat="1" applyFont="1" applyBorder="1" applyAlignment="1">
      <alignment horizontal="center"/>
    </xf>
    <xf numFmtId="2" fontId="1" fillId="0" borderId="2" xfId="38" applyNumberFormat="1" applyBorder="1" applyAlignment="1">
      <alignment horizontal="center"/>
    </xf>
    <xf numFmtId="2" fontId="1" fillId="0" borderId="4" xfId="38" applyNumberFormat="1" applyBorder="1" applyAlignment="1">
      <alignment horizontal="center"/>
    </xf>
    <xf numFmtId="2" fontId="1" fillId="0" borderId="2" xfId="0" applyNumberFormat="1" applyFont="1" applyBorder="1" applyAlignment="1">
      <alignment horizontal="center"/>
    </xf>
    <xf numFmtId="2" fontId="1" fillId="50" borderId="2" xfId="0" applyNumberFormat="1" applyFont="1" applyFill="1" applyBorder="1" applyAlignment="1">
      <alignment horizontal="center"/>
    </xf>
    <xf numFmtId="0" fontId="1" fillId="53" borderId="2" xfId="0" applyFont="1" applyFill="1" applyBorder="1" applyAlignment="1">
      <alignment horizontal="center"/>
    </xf>
    <xf numFmtId="166" fontId="1" fillId="0" borderId="22" xfId="0" applyNumberFormat="1" applyFont="1" applyBorder="1" applyAlignment="1">
      <alignment horizontal="center"/>
    </xf>
    <xf numFmtId="1" fontId="34" fillId="0" borderId="2" xfId="0" applyNumberFormat="1" applyFont="1" applyBorder="1" applyAlignment="1">
      <alignment horizontal="center"/>
    </xf>
    <xf numFmtId="0" fontId="0" fillId="0" borderId="0" xfId="0" applyAlignment="1">
      <alignment horizontal="center"/>
    </xf>
    <xf numFmtId="164" fontId="36" fillId="0" borderId="2" xfId="0" applyNumberFormat="1" applyFont="1" applyBorder="1" applyAlignment="1">
      <alignment horizontal="center"/>
    </xf>
    <xf numFmtId="164" fontId="36" fillId="0" borderId="4" xfId="0" applyNumberFormat="1" applyFont="1" applyBorder="1" applyAlignment="1">
      <alignment horizontal="center"/>
    </xf>
    <xf numFmtId="164" fontId="36" fillId="0" borderId="0" xfId="0" applyNumberFormat="1" applyFont="1" applyAlignment="1">
      <alignment horizontal="center"/>
    </xf>
    <xf numFmtId="0" fontId="36" fillId="0" borderId="0" xfId="0" applyFont="1" applyAlignment="1">
      <alignment horizontal="center"/>
    </xf>
    <xf numFmtId="0" fontId="36" fillId="0" borderId="2" xfId="0" applyFont="1" applyBorder="1" applyAlignment="1">
      <alignment horizontal="center"/>
    </xf>
    <xf numFmtId="0" fontId="36" fillId="0" borderId="4" xfId="0" applyFont="1" applyBorder="1" applyAlignment="1">
      <alignment horizontal="center"/>
    </xf>
    <xf numFmtId="14" fontId="0" fillId="0" borderId="0" xfId="0" applyNumberFormat="1"/>
    <xf numFmtId="170" fontId="1" fillId="0" borderId="1" xfId="0" applyNumberFormat="1" applyFont="1" applyBorder="1" applyAlignment="1">
      <alignment horizontal="center"/>
    </xf>
    <xf numFmtId="0" fontId="1" fillId="53" borderId="4" xfId="0" applyFont="1" applyFill="1" applyBorder="1" applyAlignment="1">
      <alignment horizontal="center"/>
    </xf>
    <xf numFmtId="2" fontId="1" fillId="0" borderId="4" xfId="0" applyNumberFormat="1" applyFont="1" applyBorder="1" applyAlignment="1">
      <alignment horizontal="center"/>
    </xf>
    <xf numFmtId="165" fontId="0" fillId="0" borderId="3" xfId="0" applyNumberFormat="1" applyBorder="1" applyAlignment="1">
      <alignment horizontal="center"/>
    </xf>
    <xf numFmtId="0" fontId="1" fillId="0" borderId="3" xfId="0" applyFont="1" applyBorder="1" applyAlignment="1">
      <alignment horizontal="center" vertical="center"/>
    </xf>
    <xf numFmtId="170" fontId="1" fillId="0" borderId="3" xfId="0" applyNumberFormat="1" applyFont="1" applyBorder="1" applyAlignment="1">
      <alignment horizontal="center"/>
    </xf>
    <xf numFmtId="164" fontId="0" fillId="0" borderId="3" xfId="0" applyNumberFormat="1" applyBorder="1" applyAlignment="1">
      <alignment horizontal="center"/>
    </xf>
    <xf numFmtId="164" fontId="36" fillId="0" borderId="3" xfId="0" applyNumberFormat="1" applyFont="1" applyBorder="1" applyAlignment="1">
      <alignment horizontal="center"/>
    </xf>
    <xf numFmtId="165" fontId="0" fillId="0" borderId="2" xfId="0" applyNumberFormat="1" applyBorder="1" applyAlignment="1">
      <alignment horizontal="center"/>
    </xf>
    <xf numFmtId="170" fontId="1" fillId="0" borderId="2" xfId="0" applyNumberFormat="1" applyFont="1" applyBorder="1" applyAlignment="1">
      <alignment horizontal="center"/>
    </xf>
    <xf numFmtId="164" fontId="0" fillId="0" borderId="2" xfId="0" applyNumberFormat="1" applyBorder="1" applyAlignment="1">
      <alignment horizontal="center"/>
    </xf>
    <xf numFmtId="165" fontId="0" fillId="0" borderId="4" xfId="0" applyNumberFormat="1" applyBorder="1" applyAlignment="1">
      <alignment horizontal="center"/>
    </xf>
    <xf numFmtId="164" fontId="0" fillId="0" borderId="4" xfId="0" applyNumberFormat="1" applyBorder="1" applyAlignment="1">
      <alignment horizontal="center"/>
    </xf>
    <xf numFmtId="0" fontId="0" fillId="0" borderId="2" xfId="0" applyBorder="1" applyAlignment="1">
      <alignment horizontal="center"/>
    </xf>
    <xf numFmtId="0" fontId="1" fillId="0" borderId="35" xfId="0" applyFont="1" applyBorder="1" applyAlignment="1">
      <alignment horizontal="center"/>
    </xf>
    <xf numFmtId="0" fontId="1" fillId="0" borderId="28" xfId="0" applyFont="1" applyBorder="1" applyAlignment="1">
      <alignment horizontal="center"/>
    </xf>
    <xf numFmtId="165" fontId="1" fillId="0" borderId="28" xfId="0" applyNumberFormat="1" applyFont="1" applyBorder="1" applyAlignment="1">
      <alignment horizontal="center"/>
    </xf>
    <xf numFmtId="170" fontId="1" fillId="0" borderId="28" xfId="0" applyNumberFormat="1" applyFont="1" applyBorder="1" applyAlignment="1">
      <alignment horizontal="center"/>
    </xf>
    <xf numFmtId="2" fontId="34" fillId="48" borderId="28" xfId="40" applyNumberFormat="1" applyFont="1" applyBorder="1" applyAlignment="1">
      <alignment horizontal="center" vertical="center"/>
    </xf>
    <xf numFmtId="2" fontId="34" fillId="0" borderId="2" xfId="0" applyNumberFormat="1" applyFont="1" applyBorder="1" applyAlignment="1">
      <alignment horizontal="center" vertical="center"/>
    </xf>
    <xf numFmtId="164" fontId="1" fillId="51" borderId="28" xfId="0" applyNumberFormat="1" applyFont="1" applyFill="1" applyBorder="1" applyAlignment="1">
      <alignment horizontal="center"/>
    </xf>
    <xf numFmtId="164" fontId="34" fillId="51" borderId="28" xfId="0" applyNumberFormat="1" applyFont="1" applyFill="1" applyBorder="1" applyAlignment="1">
      <alignment horizontal="center"/>
    </xf>
    <xf numFmtId="171" fontId="34" fillId="51" borderId="28" xfId="42" applyNumberFormat="1" applyFont="1" applyFill="1" applyBorder="1" applyAlignment="1">
      <alignment horizontal="center"/>
    </xf>
    <xf numFmtId="1" fontId="34" fillId="51" borderId="28" xfId="0" applyNumberFormat="1" applyFont="1" applyFill="1" applyBorder="1" applyAlignment="1">
      <alignment horizontal="center"/>
    </xf>
    <xf numFmtId="0" fontId="1" fillId="51" borderId="28" xfId="0" applyFont="1" applyFill="1" applyBorder="1" applyAlignment="1">
      <alignment horizontal="center"/>
    </xf>
    <xf numFmtId="0" fontId="34" fillId="51" borderId="36" xfId="0" applyFont="1" applyFill="1" applyBorder="1" applyAlignment="1">
      <alignment horizontal="center"/>
    </xf>
    <xf numFmtId="0" fontId="1" fillId="0" borderId="37" xfId="0" applyFont="1" applyBorder="1" applyAlignment="1">
      <alignment horizontal="center"/>
    </xf>
    <xf numFmtId="0" fontId="1" fillId="0" borderId="24" xfId="0" applyFont="1" applyBorder="1" applyAlignment="1">
      <alignment horizontal="center" vertical="center"/>
    </xf>
    <xf numFmtId="165" fontId="1" fillId="0" borderId="24" xfId="0" applyNumberFormat="1" applyFont="1" applyBorder="1" applyAlignment="1">
      <alignment horizontal="center"/>
    </xf>
    <xf numFmtId="170" fontId="1" fillId="0" borderId="24" xfId="0" applyNumberFormat="1" applyFont="1" applyBorder="1" applyAlignment="1">
      <alignment horizontal="center"/>
    </xf>
    <xf numFmtId="2" fontId="1" fillId="0" borderId="24" xfId="0" applyNumberFormat="1" applyFont="1" applyBorder="1" applyAlignment="1">
      <alignment horizontal="center" vertical="center"/>
    </xf>
    <xf numFmtId="164" fontId="1" fillId="15" borderId="24" xfId="0" applyNumberFormat="1" applyFont="1" applyFill="1" applyBorder="1" applyAlignment="1">
      <alignment horizontal="center"/>
    </xf>
    <xf numFmtId="164" fontId="34" fillId="0" borderId="24" xfId="0" applyNumberFormat="1" applyFont="1" applyBorder="1" applyAlignment="1">
      <alignment horizontal="center"/>
    </xf>
    <xf numFmtId="3" fontId="1" fillId="0" borderId="24" xfId="0" applyNumberFormat="1" applyFont="1" applyBorder="1" applyAlignment="1">
      <alignment horizontal="center"/>
    </xf>
    <xf numFmtId="169" fontId="34" fillId="0" borderId="38" xfId="28" applyNumberFormat="1" applyFont="1" applyBorder="1" applyAlignment="1">
      <alignment horizontal="center"/>
    </xf>
    <xf numFmtId="2" fontId="1" fillId="0" borderId="28" xfId="0" applyNumberFormat="1" applyFont="1" applyBorder="1" applyAlignment="1">
      <alignment horizontal="center"/>
    </xf>
    <xf numFmtId="2" fontId="34" fillId="0" borderId="28" xfId="0" applyNumberFormat="1" applyFont="1" applyBorder="1" applyAlignment="1">
      <alignment horizontal="center" vertical="center"/>
    </xf>
    <xf numFmtId="2" fontId="1" fillId="50" borderId="24" xfId="0" applyNumberFormat="1" applyFont="1" applyFill="1" applyBorder="1" applyAlignment="1">
      <alignment horizontal="center"/>
    </xf>
    <xf numFmtId="2" fontId="34" fillId="48" borderId="24" xfId="40" applyNumberFormat="1" applyFont="1" applyBorder="1" applyAlignment="1">
      <alignment horizontal="center" vertical="center"/>
    </xf>
    <xf numFmtId="164" fontId="1" fillId="51" borderId="24" xfId="0" applyNumberFormat="1" applyFont="1" applyFill="1" applyBorder="1" applyAlignment="1">
      <alignment horizontal="center"/>
    </xf>
    <xf numFmtId="164" fontId="34" fillId="51" borderId="24" xfId="0" applyNumberFormat="1" applyFont="1" applyFill="1" applyBorder="1" applyAlignment="1">
      <alignment horizontal="center"/>
    </xf>
    <xf numFmtId="171" fontId="34" fillId="51" borderId="24" xfId="42" applyNumberFormat="1" applyFont="1" applyFill="1" applyBorder="1" applyAlignment="1">
      <alignment horizontal="center"/>
    </xf>
    <xf numFmtId="1" fontId="34" fillId="51" borderId="24" xfId="0" applyNumberFormat="1" applyFont="1" applyFill="1" applyBorder="1" applyAlignment="1">
      <alignment horizontal="center"/>
    </xf>
    <xf numFmtId="0" fontId="1" fillId="51" borderId="24" xfId="0" applyFont="1" applyFill="1" applyBorder="1" applyAlignment="1">
      <alignment horizontal="center"/>
    </xf>
    <xf numFmtId="0" fontId="34" fillId="51" borderId="38" xfId="0" applyFont="1" applyFill="1" applyBorder="1" applyAlignment="1">
      <alignment horizontal="center"/>
    </xf>
    <xf numFmtId="166" fontId="1" fillId="0" borderId="28" xfId="0" applyNumberFormat="1" applyFont="1" applyBorder="1" applyAlignment="1">
      <alignment horizontal="center"/>
    </xf>
    <xf numFmtId="1" fontId="1" fillId="0" borderId="28" xfId="0" applyNumberFormat="1" applyFont="1" applyBorder="1" applyAlignment="1">
      <alignment horizontal="center"/>
    </xf>
    <xf numFmtId="166" fontId="1" fillId="0" borderId="24" xfId="0" applyNumberFormat="1" applyFont="1" applyBorder="1" applyAlignment="1">
      <alignment horizontal="center"/>
    </xf>
    <xf numFmtId="2" fontId="4" fillId="0" borderId="24" xfId="0" applyNumberFormat="1" applyFont="1" applyBorder="1" applyAlignment="1">
      <alignment horizontal="center"/>
    </xf>
    <xf numFmtId="2" fontId="35" fillId="0" borderId="24" xfId="0" applyNumberFormat="1" applyFont="1" applyBorder="1" applyAlignment="1">
      <alignment horizontal="center" vertical="center"/>
    </xf>
    <xf numFmtId="0" fontId="4" fillId="0" borderId="37" xfId="0" applyFont="1" applyBorder="1" applyAlignment="1">
      <alignment horizontal="center"/>
    </xf>
    <xf numFmtId="0" fontId="4" fillId="0" borderId="24" xfId="0" applyFont="1" applyBorder="1" applyAlignment="1">
      <alignment horizontal="center"/>
    </xf>
    <xf numFmtId="165" fontId="4" fillId="0" borderId="24" xfId="0" applyNumberFormat="1" applyFont="1" applyBorder="1" applyAlignment="1">
      <alignment horizontal="center"/>
    </xf>
    <xf numFmtId="170" fontId="4" fillId="0" borderId="24" xfId="0" applyNumberFormat="1" applyFont="1" applyBorder="1" applyAlignment="1">
      <alignment horizontal="center"/>
    </xf>
    <xf numFmtId="1" fontId="35" fillId="0" borderId="24" xfId="0" applyNumberFormat="1" applyFont="1" applyBorder="1" applyAlignment="1">
      <alignment horizontal="center"/>
    </xf>
    <xf numFmtId="164" fontId="4" fillId="51" borderId="24" xfId="0" applyNumberFormat="1" applyFont="1" applyFill="1" applyBorder="1" applyAlignment="1">
      <alignment horizontal="center"/>
    </xf>
    <xf numFmtId="164" fontId="35" fillId="51" borderId="24" xfId="0" applyNumberFormat="1" applyFont="1" applyFill="1" applyBorder="1" applyAlignment="1">
      <alignment horizontal="center"/>
    </xf>
    <xf numFmtId="171" fontId="35" fillId="51" borderId="24" xfId="42" applyNumberFormat="1" applyFont="1" applyFill="1" applyBorder="1" applyAlignment="1">
      <alignment horizontal="center"/>
    </xf>
    <xf numFmtId="1" fontId="35" fillId="51" borderId="24" xfId="0" applyNumberFormat="1" applyFont="1" applyFill="1" applyBorder="1" applyAlignment="1">
      <alignment horizontal="center"/>
    </xf>
    <xf numFmtId="0" fontId="4" fillId="51" borderId="24" xfId="0" applyFont="1" applyFill="1" applyBorder="1" applyAlignment="1">
      <alignment horizontal="center"/>
    </xf>
    <xf numFmtId="0" fontId="35" fillId="51" borderId="38" xfId="0" applyFont="1" applyFill="1" applyBorder="1" applyAlignment="1">
      <alignment horizontal="center"/>
    </xf>
    <xf numFmtId="164" fontId="1" fillId="0" borderId="28" xfId="0" applyNumberFormat="1" applyFont="1" applyBorder="1" applyAlignment="1">
      <alignment horizontal="center"/>
    </xf>
    <xf numFmtId="171" fontId="1" fillId="0" borderId="28" xfId="42" applyNumberFormat="1" applyFont="1" applyBorder="1" applyAlignment="1">
      <alignment horizontal="center"/>
    </xf>
    <xf numFmtId="0" fontId="1" fillId="0" borderId="36"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165" fontId="1" fillId="0" borderId="40" xfId="0" applyNumberFormat="1" applyFont="1" applyBorder="1" applyAlignment="1">
      <alignment horizontal="center"/>
    </xf>
    <xf numFmtId="2" fontId="1" fillId="0" borderId="40" xfId="0" applyNumberFormat="1" applyFont="1" applyBorder="1" applyAlignment="1">
      <alignment horizontal="center"/>
    </xf>
    <xf numFmtId="2" fontId="34" fillId="0" borderId="41" xfId="0" applyNumberFormat="1" applyFont="1" applyBorder="1" applyAlignment="1">
      <alignment horizontal="center" vertical="center"/>
    </xf>
    <xf numFmtId="2" fontId="1" fillId="50" borderId="4" xfId="0" applyNumberFormat="1" applyFont="1" applyFill="1" applyBorder="1" applyAlignment="1">
      <alignment horizontal="center"/>
    </xf>
    <xf numFmtId="164" fontId="0" fillId="0" borderId="22" xfId="0" applyNumberFormat="1" applyBorder="1" applyAlignment="1">
      <alignment horizontal="center"/>
    </xf>
    <xf numFmtId="164" fontId="0" fillId="0" borderId="22" xfId="0" applyNumberFormat="1" applyBorder="1"/>
    <xf numFmtId="2" fontId="1" fillId="0" borderId="22" xfId="38" applyNumberFormat="1" applyBorder="1" applyAlignment="1">
      <alignment horizontal="center"/>
    </xf>
    <xf numFmtId="0" fontId="0" fillId="0" borderId="22" xfId="0" applyBorder="1"/>
    <xf numFmtId="0" fontId="0" fillId="0" borderId="22" xfId="0" applyBorder="1" applyAlignment="1">
      <alignment horizontal="center"/>
    </xf>
    <xf numFmtId="0" fontId="0" fillId="0" borderId="24" xfId="0" applyBorder="1" applyAlignment="1">
      <alignment horizontal="center"/>
    </xf>
    <xf numFmtId="164" fontId="0" fillId="0" borderId="42" xfId="0" applyNumberFormat="1" applyBorder="1" applyAlignment="1">
      <alignment horizontal="center"/>
    </xf>
    <xf numFmtId="164" fontId="0" fillId="0" borderId="42" xfId="0" applyNumberFormat="1" applyBorder="1"/>
    <xf numFmtId="164" fontId="0" fillId="0" borderId="43" xfId="0" applyNumberFormat="1" applyBorder="1" applyAlignment="1">
      <alignment horizontal="center"/>
    </xf>
    <xf numFmtId="164" fontId="0" fillId="0" borderId="43" xfId="0" applyNumberFormat="1" applyBorder="1"/>
    <xf numFmtId="164" fontId="0" fillId="0" borderId="40" xfId="0" applyNumberFormat="1" applyBorder="1" applyAlignment="1">
      <alignment horizontal="center"/>
    </xf>
    <xf numFmtId="164" fontId="0" fillId="0" borderId="40" xfId="0" applyNumberFormat="1" applyBorder="1"/>
    <xf numFmtId="164" fontId="0" fillId="0" borderId="44" xfId="0" applyNumberFormat="1" applyBorder="1" applyAlignment="1">
      <alignment horizontal="center"/>
    </xf>
    <xf numFmtId="164" fontId="0" fillId="0" borderId="44" xfId="0" applyNumberFormat="1" applyBorder="1"/>
    <xf numFmtId="164" fontId="4" fillId="0" borderId="40" xfId="0" applyNumberFormat="1" applyFont="1" applyBorder="1" applyAlignment="1">
      <alignment horizontal="center"/>
    </xf>
    <xf numFmtId="164" fontId="4" fillId="0" borderId="40" xfId="0" applyNumberFormat="1" applyFont="1" applyBorder="1"/>
    <xf numFmtId="0" fontId="1" fillId="0" borderId="45" xfId="0" applyFont="1" applyBorder="1" applyAlignment="1">
      <alignment horizontal="center"/>
    </xf>
    <xf numFmtId="0" fontId="1" fillId="0" borderId="46" xfId="0" applyFont="1" applyBorder="1" applyAlignment="1">
      <alignment horizontal="center"/>
    </xf>
    <xf numFmtId="0" fontId="1" fillId="0" borderId="47" xfId="0" applyFont="1" applyBorder="1" applyAlignment="1">
      <alignment horizontal="center"/>
    </xf>
    <xf numFmtId="164" fontId="0" fillId="0" borderId="28" xfId="0" applyNumberFormat="1" applyBorder="1" applyAlignment="1">
      <alignment horizontal="center"/>
    </xf>
    <xf numFmtId="164" fontId="0" fillId="0" borderId="28" xfId="0" applyNumberFormat="1" applyBorder="1"/>
    <xf numFmtId="2" fontId="1" fillId="0" borderId="28" xfId="38" applyNumberFormat="1" applyBorder="1" applyAlignment="1">
      <alignment horizontal="center"/>
    </xf>
    <xf numFmtId="164" fontId="0" fillId="0" borderId="24" xfId="0" applyNumberFormat="1" applyBorder="1" applyAlignment="1">
      <alignment horizontal="center"/>
    </xf>
    <xf numFmtId="164" fontId="0" fillId="0" borderId="24" xfId="0" applyNumberFormat="1" applyBorder="1"/>
    <xf numFmtId="2" fontId="1" fillId="0" borderId="24" xfId="38" applyNumberFormat="1" applyBorder="1" applyAlignment="1">
      <alignment horizontal="center"/>
    </xf>
    <xf numFmtId="164" fontId="4" fillId="0" borderId="24" xfId="0" applyNumberFormat="1" applyFont="1" applyBorder="1" applyAlignment="1">
      <alignment horizontal="center"/>
    </xf>
    <xf numFmtId="171" fontId="4" fillId="0" borderId="24" xfId="42" applyNumberFormat="1" applyFont="1" applyBorder="1" applyAlignment="1">
      <alignment horizontal="center"/>
    </xf>
    <xf numFmtId="1" fontId="4" fillId="0" borderId="24" xfId="0" applyNumberFormat="1" applyFont="1" applyBorder="1" applyAlignment="1">
      <alignment horizontal="center"/>
    </xf>
    <xf numFmtId="0" fontId="0" fillId="0" borderId="28" xfId="0" applyBorder="1"/>
    <xf numFmtId="0" fontId="0" fillId="0" borderId="28" xfId="0" applyBorder="1" applyAlignment="1">
      <alignment horizontal="center"/>
    </xf>
    <xf numFmtId="0" fontId="0" fillId="0" borderId="24" xfId="0" applyBorder="1"/>
    <xf numFmtId="0" fontId="4" fillId="0" borderId="24" xfId="0" applyFont="1" applyBorder="1"/>
    <xf numFmtId="2" fontId="4" fillId="50" borderId="24" xfId="0" applyNumberFormat="1" applyFont="1" applyFill="1" applyBorder="1" applyAlignment="1">
      <alignment horizontal="center"/>
    </xf>
    <xf numFmtId="0" fontId="1" fillId="0" borderId="34" xfId="0" applyFont="1" applyBorder="1" applyAlignment="1">
      <alignment horizontal="center"/>
    </xf>
    <xf numFmtId="166" fontId="1" fillId="50" borderId="4" xfId="0" applyNumberFormat="1" applyFont="1" applyFill="1" applyBorder="1" applyAlignment="1">
      <alignment horizontal="center"/>
    </xf>
    <xf numFmtId="166" fontId="36" fillId="0" borderId="3" xfId="0" applyNumberFormat="1" applyFont="1" applyBorder="1" applyAlignment="1">
      <alignment horizontal="center" vertical="center"/>
    </xf>
    <xf numFmtId="166" fontId="36" fillId="0" borderId="2" xfId="0" applyNumberFormat="1" applyFont="1" applyBorder="1" applyAlignment="1">
      <alignment horizontal="center" vertical="center"/>
    </xf>
    <xf numFmtId="166" fontId="36" fillId="0" borderId="4" xfId="0" applyNumberFormat="1" applyFont="1" applyBorder="1" applyAlignment="1">
      <alignment horizontal="center" vertical="center"/>
    </xf>
    <xf numFmtId="166" fontId="36" fillId="0" borderId="2" xfId="0" applyNumberFormat="1" applyFont="1" applyBorder="1" applyAlignment="1">
      <alignment horizontal="center"/>
    </xf>
    <xf numFmtId="166" fontId="36" fillId="0" borderId="4" xfId="0" applyNumberFormat="1" applyFont="1" applyBorder="1" applyAlignment="1">
      <alignment horizontal="center"/>
    </xf>
    <xf numFmtId="164" fontId="1" fillId="0" borderId="24" xfId="0" applyNumberFormat="1" applyFont="1" applyBorder="1"/>
    <xf numFmtId="2" fontId="34" fillId="0" borderId="28" xfId="0" applyNumberFormat="1" applyFont="1" applyBorder="1" applyAlignment="1">
      <alignment horizontal="center"/>
    </xf>
    <xf numFmtId="2" fontId="34" fillId="0" borderId="22" xfId="0" applyNumberFormat="1" applyFont="1" applyBorder="1" applyAlignment="1">
      <alignment horizontal="center"/>
    </xf>
    <xf numFmtId="2" fontId="34" fillId="0" borderId="24" xfId="0" applyNumberFormat="1" applyFont="1" applyBorder="1" applyAlignment="1">
      <alignment horizontal="center"/>
    </xf>
    <xf numFmtId="0" fontId="1" fillId="54" borderId="0" xfId="0" applyFont="1" applyFill="1" applyAlignment="1">
      <alignment horizontal="left"/>
    </xf>
    <xf numFmtId="2" fontId="1" fillId="54" borderId="2" xfId="0" applyNumberFormat="1" applyFont="1" applyFill="1" applyBorder="1" applyAlignment="1">
      <alignment horizontal="center"/>
    </xf>
    <xf numFmtId="166" fontId="1" fillId="54" borderId="2" xfId="0" applyNumberFormat="1" applyFont="1" applyFill="1" applyBorder="1" applyAlignment="1">
      <alignment horizontal="center"/>
    </xf>
    <xf numFmtId="164" fontId="1" fillId="54" borderId="2" xfId="38" applyNumberFormat="1" applyFill="1" applyBorder="1" applyAlignment="1">
      <alignment horizontal="center"/>
    </xf>
    <xf numFmtId="164" fontId="1" fillId="54" borderId="4" xfId="38" applyNumberFormat="1" applyFill="1" applyBorder="1" applyAlignment="1">
      <alignment horizontal="center"/>
    </xf>
    <xf numFmtId="2" fontId="1" fillId="54" borderId="4" xfId="0" applyNumberFormat="1" applyFont="1" applyFill="1" applyBorder="1" applyAlignment="1">
      <alignment horizontal="center"/>
    </xf>
    <xf numFmtId="0" fontId="1" fillId="0" borderId="15" xfId="0" applyFont="1" applyBorder="1" applyAlignment="1">
      <alignment horizontal="center"/>
    </xf>
    <xf numFmtId="2" fontId="34" fillId="50" borderId="28" xfId="0" applyNumberFormat="1" applyFont="1" applyFill="1" applyBorder="1" applyAlignment="1">
      <alignment horizontal="center"/>
    </xf>
    <xf numFmtId="2" fontId="34" fillId="50" borderId="22" xfId="0" applyNumberFormat="1" applyFont="1" applyFill="1" applyBorder="1" applyAlignment="1">
      <alignment horizontal="center"/>
    </xf>
    <xf numFmtId="2" fontId="35" fillId="50" borderId="24" xfId="0" applyNumberFormat="1" applyFont="1" applyFill="1" applyBorder="1" applyAlignment="1">
      <alignment horizontal="center"/>
    </xf>
    <xf numFmtId="2" fontId="34" fillId="50" borderId="24" xfId="0" applyNumberFormat="1" applyFont="1" applyFill="1" applyBorder="1" applyAlignment="1">
      <alignment horizontal="center"/>
    </xf>
    <xf numFmtId="2" fontId="1" fillId="55" borderId="22" xfId="38" applyNumberFormat="1" applyFill="1" applyBorder="1" applyAlignment="1">
      <alignment horizontal="center"/>
    </xf>
    <xf numFmtId="2" fontId="34" fillId="55" borderId="22" xfId="0" applyNumberFormat="1" applyFont="1" applyFill="1" applyBorder="1" applyAlignment="1">
      <alignment horizontal="center"/>
    </xf>
    <xf numFmtId="2" fontId="1" fillId="55" borderId="22" xfId="0" applyNumberFormat="1" applyFont="1" applyFill="1" applyBorder="1" applyAlignment="1">
      <alignment horizontal="center"/>
    </xf>
    <xf numFmtId="2" fontId="1" fillId="55" borderId="28" xfId="38" applyNumberFormat="1" applyFill="1" applyBorder="1" applyAlignment="1">
      <alignment horizontal="center"/>
    </xf>
    <xf numFmtId="2" fontId="1" fillId="55" borderId="28" xfId="0" applyNumberFormat="1" applyFont="1" applyFill="1" applyBorder="1" applyAlignment="1">
      <alignment horizontal="center"/>
    </xf>
    <xf numFmtId="2" fontId="1" fillId="55" borderId="24" xfId="38" applyNumberFormat="1" applyFill="1" applyBorder="1" applyAlignment="1">
      <alignment horizontal="center"/>
    </xf>
    <xf numFmtId="2" fontId="1" fillId="55" borderId="24" xfId="0" applyNumberFormat="1" applyFont="1" applyFill="1" applyBorder="1" applyAlignment="1">
      <alignment horizontal="center"/>
    </xf>
    <xf numFmtId="2" fontId="4" fillId="55" borderId="22" xfId="0" applyNumberFormat="1" applyFont="1" applyFill="1" applyBorder="1" applyAlignment="1">
      <alignment horizontal="center"/>
    </xf>
    <xf numFmtId="166" fontId="1" fillId="55" borderId="2" xfId="0" applyNumberFormat="1" applyFont="1" applyFill="1" applyBorder="1" applyAlignment="1">
      <alignment horizontal="center"/>
    </xf>
    <xf numFmtId="166" fontId="1" fillId="55" borderId="2" xfId="0" applyNumberFormat="1" applyFont="1" applyFill="1" applyBorder="1" applyAlignment="1">
      <alignment horizontal="center" vertical="center"/>
    </xf>
    <xf numFmtId="164" fontId="1" fillId="55" borderId="2" xfId="38" applyNumberFormat="1" applyFill="1" applyBorder="1" applyAlignment="1">
      <alignment horizontal="center"/>
    </xf>
    <xf numFmtId="2" fontId="1" fillId="55" borderId="2" xfId="0" applyNumberFormat="1" applyFont="1" applyFill="1" applyBorder="1" applyAlignment="1">
      <alignment horizontal="center"/>
    </xf>
    <xf numFmtId="2" fontId="1" fillId="55" borderId="4" xfId="0" applyNumberFormat="1" applyFont="1" applyFill="1" applyBorder="1" applyAlignment="1">
      <alignment horizontal="center"/>
    </xf>
    <xf numFmtId="2" fontId="1" fillId="55" borderId="0" xfId="0" applyNumberFormat="1" applyFont="1" applyFill="1" applyAlignment="1">
      <alignment horizontal="center"/>
    </xf>
    <xf numFmtId="164" fontId="1" fillId="0" borderId="58" xfId="0" applyNumberFormat="1" applyFont="1" applyBorder="1" applyAlignment="1">
      <alignment horizontal="center"/>
    </xf>
    <xf numFmtId="164" fontId="0" fillId="0" borderId="58" xfId="0" applyNumberFormat="1" applyBorder="1"/>
    <xf numFmtId="164" fontId="1" fillId="0" borderId="59" xfId="0" applyNumberFormat="1" applyFont="1" applyBorder="1" applyAlignment="1">
      <alignment horizontal="center"/>
    </xf>
    <xf numFmtId="164" fontId="0" fillId="0" borderId="59" xfId="0" applyNumberFormat="1" applyBorder="1"/>
    <xf numFmtId="164" fontId="1" fillId="0" borderId="60" xfId="0" applyNumberFormat="1" applyFont="1" applyBorder="1" applyAlignment="1">
      <alignment horizontal="center"/>
    </xf>
    <xf numFmtId="1" fontId="34" fillId="0" borderId="58" xfId="0" applyNumberFormat="1" applyFont="1" applyBorder="1" applyAlignment="1">
      <alignment horizontal="center"/>
    </xf>
    <xf numFmtId="1" fontId="34" fillId="0" borderId="59" xfId="0" applyNumberFormat="1" applyFont="1" applyBorder="1" applyAlignment="1">
      <alignment horizontal="center"/>
    </xf>
    <xf numFmtId="0" fontId="38" fillId="0" borderId="24" xfId="0" applyFont="1" applyBorder="1" applyAlignment="1">
      <alignment horizontal="center"/>
    </xf>
    <xf numFmtId="1" fontId="34" fillId="0" borderId="62" xfId="0" applyNumberFormat="1" applyFont="1" applyBorder="1" applyAlignment="1">
      <alignment horizontal="center"/>
    </xf>
    <xf numFmtId="1" fontId="34" fillId="0" borderId="63" xfId="0" applyNumberFormat="1" applyFont="1" applyBorder="1" applyAlignment="1">
      <alignment horizontal="center"/>
    </xf>
    <xf numFmtId="1" fontId="34" fillId="0" borderId="64" xfId="0" applyNumberFormat="1" applyFont="1" applyBorder="1" applyAlignment="1">
      <alignment horizontal="center"/>
    </xf>
    <xf numFmtId="1" fontId="34" fillId="0" borderId="65" xfId="0" applyNumberFormat="1" applyFont="1" applyBorder="1" applyAlignment="1">
      <alignment horizontal="center"/>
    </xf>
    <xf numFmtId="0" fontId="1" fillId="0" borderId="58" xfId="0" applyFont="1" applyBorder="1" applyAlignment="1">
      <alignment horizontal="center"/>
    </xf>
    <xf numFmtId="1" fontId="1" fillId="0" borderId="58" xfId="0" applyNumberFormat="1" applyFont="1" applyBorder="1" applyAlignment="1">
      <alignment horizontal="center"/>
    </xf>
    <xf numFmtId="2" fontId="1" fillId="50" borderId="65" xfId="0" applyNumberFormat="1" applyFont="1" applyFill="1" applyBorder="1" applyAlignment="1">
      <alignment horizontal="center"/>
    </xf>
    <xf numFmtId="164" fontId="1" fillId="0" borderId="66" xfId="0" applyNumberFormat="1" applyFont="1" applyBorder="1" applyAlignment="1">
      <alignment horizontal="center"/>
    </xf>
    <xf numFmtId="1" fontId="34" fillId="0" borderId="66" xfId="0" applyNumberFormat="1" applyFont="1" applyBorder="1" applyAlignment="1">
      <alignment horizontal="center"/>
    </xf>
    <xf numFmtId="1" fontId="34" fillId="0" borderId="67" xfId="0" applyNumberFormat="1" applyFont="1" applyBorder="1" applyAlignment="1">
      <alignment horizontal="center"/>
    </xf>
    <xf numFmtId="1" fontId="34" fillId="0" borderId="68" xfId="0" applyNumberFormat="1" applyFont="1" applyBorder="1" applyAlignment="1">
      <alignment horizontal="center"/>
    </xf>
    <xf numFmtId="0" fontId="1" fillId="0" borderId="69" xfId="0" applyFont="1" applyBorder="1" applyAlignment="1">
      <alignment horizontal="center"/>
    </xf>
    <xf numFmtId="1" fontId="1" fillId="0" borderId="69" xfId="0" applyNumberFormat="1" applyFont="1" applyBorder="1" applyAlignment="1">
      <alignment horizontal="center"/>
    </xf>
    <xf numFmtId="0" fontId="1" fillId="0" borderId="66" xfId="0" applyFont="1" applyBorder="1" applyAlignment="1">
      <alignment horizontal="center"/>
    </xf>
    <xf numFmtId="1" fontId="1" fillId="0" borderId="66" xfId="0" applyNumberFormat="1" applyFont="1" applyBorder="1" applyAlignment="1">
      <alignment horizontal="center"/>
    </xf>
    <xf numFmtId="2" fontId="34" fillId="0" borderId="61" xfId="0" applyNumberFormat="1" applyFont="1" applyBorder="1" applyAlignment="1">
      <alignment horizontal="center" vertical="center"/>
    </xf>
    <xf numFmtId="2" fontId="1" fillId="0" borderId="58" xfId="0" applyNumberFormat="1" applyFont="1" applyBorder="1" applyAlignment="1">
      <alignment horizontal="center"/>
    </xf>
    <xf numFmtId="171" fontId="1" fillId="0" borderId="58" xfId="42" applyNumberFormat="1" applyFont="1" applyBorder="1" applyAlignment="1">
      <alignment horizontal="center"/>
    </xf>
    <xf numFmtId="2" fontId="1" fillId="50" borderId="11" xfId="0" applyNumberFormat="1" applyFont="1" applyFill="1" applyBorder="1" applyAlignment="1">
      <alignment horizontal="center"/>
    </xf>
    <xf numFmtId="2" fontId="34" fillId="0" borderId="70" xfId="0" applyNumberFormat="1" applyFont="1" applyBorder="1" applyAlignment="1">
      <alignment horizontal="center" vertical="center"/>
    </xf>
    <xf numFmtId="2" fontId="34" fillId="0" borderId="12" xfId="0" applyNumberFormat="1" applyFont="1" applyBorder="1" applyAlignment="1">
      <alignment horizontal="center" vertical="center"/>
    </xf>
    <xf numFmtId="171" fontId="1" fillId="0" borderId="25" xfId="42" applyNumberFormat="1" applyFont="1" applyBorder="1" applyAlignment="1">
      <alignment horizontal="center"/>
    </xf>
    <xf numFmtId="1" fontId="1" fillId="0" borderId="25" xfId="0" applyNumberFormat="1" applyFont="1" applyBorder="1" applyAlignment="1">
      <alignment horizontal="center"/>
    </xf>
    <xf numFmtId="0" fontId="1" fillId="0" borderId="6" xfId="0" applyFont="1" applyBorder="1" applyAlignment="1">
      <alignment horizontal="center"/>
    </xf>
    <xf numFmtId="171" fontId="1" fillId="0" borderId="59" xfId="42" applyNumberFormat="1" applyFont="1" applyBorder="1" applyAlignment="1">
      <alignment horizontal="center"/>
    </xf>
    <xf numFmtId="1" fontId="1" fillId="0" borderId="59" xfId="0" applyNumberFormat="1" applyFont="1" applyBorder="1" applyAlignment="1">
      <alignment horizontal="center"/>
    </xf>
    <xf numFmtId="0" fontId="1" fillId="0" borderId="59" xfId="0" applyFont="1" applyBorder="1" applyAlignment="1">
      <alignment horizontal="center"/>
    </xf>
    <xf numFmtId="164" fontId="1" fillId="0" borderId="61" xfId="0" applyNumberFormat="1" applyFont="1" applyBorder="1" applyAlignment="1">
      <alignment horizontal="center"/>
    </xf>
    <xf numFmtId="171" fontId="1" fillId="0" borderId="61" xfId="42" applyNumberFormat="1" applyFont="1" applyBorder="1" applyAlignment="1">
      <alignment horizontal="center"/>
    </xf>
    <xf numFmtId="1" fontId="1" fillId="0" borderId="61" xfId="0" applyNumberFormat="1" applyFont="1" applyBorder="1" applyAlignment="1">
      <alignment horizontal="center"/>
    </xf>
    <xf numFmtId="0" fontId="1" fillId="0" borderId="61" xfId="0" applyFont="1" applyBorder="1" applyAlignment="1">
      <alignment horizontal="center"/>
    </xf>
    <xf numFmtId="0" fontId="1" fillId="0" borderId="71" xfId="0" applyFont="1" applyBorder="1" applyAlignment="1">
      <alignment horizontal="center"/>
    </xf>
    <xf numFmtId="164" fontId="1" fillId="0" borderId="69" xfId="0" applyNumberFormat="1" applyFont="1" applyBorder="1" applyAlignment="1">
      <alignment horizontal="center"/>
    </xf>
    <xf numFmtId="171" fontId="1" fillId="0" borderId="69" xfId="42" applyNumberFormat="1" applyFont="1" applyBorder="1" applyAlignment="1">
      <alignment horizontal="center"/>
    </xf>
    <xf numFmtId="171" fontId="1" fillId="0" borderId="66" xfId="42" applyNumberFormat="1" applyFont="1" applyBorder="1" applyAlignment="1">
      <alignment horizontal="center"/>
    </xf>
    <xf numFmtId="0" fontId="4" fillId="0" borderId="58" xfId="0" applyFont="1" applyBorder="1" applyAlignment="1">
      <alignment horizontal="center"/>
    </xf>
    <xf numFmtId="165" fontId="1" fillId="0" borderId="58" xfId="0" applyNumberFormat="1" applyFont="1" applyBorder="1" applyAlignment="1">
      <alignment horizontal="center"/>
    </xf>
    <xf numFmtId="164" fontId="1" fillId="0" borderId="72" xfId="0" applyNumberFormat="1" applyFont="1" applyBorder="1" applyAlignment="1">
      <alignment horizontal="center"/>
    </xf>
    <xf numFmtId="164" fontId="1" fillId="0" borderId="73" xfId="0" applyNumberFormat="1" applyFont="1" applyBorder="1" applyAlignment="1">
      <alignment horizontal="center"/>
    </xf>
    <xf numFmtId="164" fontId="1" fillId="0" borderId="74" xfId="0" applyNumberFormat="1" applyFont="1" applyBorder="1" applyAlignment="1">
      <alignment horizontal="center"/>
    </xf>
    <xf numFmtId="0" fontId="1" fillId="0" borderId="73" xfId="0" applyFont="1" applyBorder="1" applyAlignment="1">
      <alignment horizontal="center"/>
    </xf>
    <xf numFmtId="0" fontId="1" fillId="0" borderId="75" xfId="0" applyFont="1" applyBorder="1" applyAlignment="1">
      <alignment horizontal="center"/>
    </xf>
    <xf numFmtId="165" fontId="1" fillId="0" borderId="61" xfId="0" applyNumberFormat="1" applyFont="1" applyBorder="1" applyAlignment="1">
      <alignment horizontal="center"/>
    </xf>
    <xf numFmtId="170" fontId="1" fillId="0" borderId="61" xfId="0" applyNumberFormat="1" applyFont="1" applyBorder="1" applyAlignment="1">
      <alignment horizontal="center"/>
    </xf>
    <xf numFmtId="165" fontId="1" fillId="0" borderId="59" xfId="0" applyNumberFormat="1" applyFont="1" applyBorder="1" applyAlignment="1">
      <alignment horizontal="center"/>
    </xf>
    <xf numFmtId="165" fontId="1" fillId="0" borderId="69" xfId="0" applyNumberFormat="1" applyFont="1" applyBorder="1" applyAlignment="1">
      <alignment horizontal="center"/>
    </xf>
    <xf numFmtId="165" fontId="1" fillId="0" borderId="66" xfId="0" applyNumberFormat="1" applyFont="1" applyBorder="1" applyAlignment="1">
      <alignment horizontal="center"/>
    </xf>
    <xf numFmtId="0" fontId="1" fillId="0" borderId="72" xfId="0" applyFont="1" applyBorder="1" applyAlignment="1">
      <alignment horizontal="center"/>
    </xf>
    <xf numFmtId="0" fontId="1" fillId="0" borderId="62" xfId="0" applyFont="1" applyBorder="1" applyAlignment="1">
      <alignment horizontal="center"/>
    </xf>
    <xf numFmtId="0" fontId="1" fillId="0" borderId="0" xfId="0" applyFont="1" applyAlignment="1">
      <alignment horizontal="center" vertical="center"/>
    </xf>
    <xf numFmtId="164" fontId="0" fillId="0" borderId="0" xfId="0" applyNumberFormat="1" applyAlignment="1">
      <alignment horizontal="center"/>
    </xf>
    <xf numFmtId="0" fontId="1" fillId="0" borderId="76" xfId="0" applyFont="1" applyBorder="1" applyAlignment="1">
      <alignment horizontal="center"/>
    </xf>
    <xf numFmtId="2" fontId="1" fillId="50" borderId="0" xfId="0" applyNumberFormat="1" applyFont="1" applyFill="1" applyAlignment="1">
      <alignment horizontal="center"/>
    </xf>
    <xf numFmtId="166" fontId="36" fillId="0" borderId="77" xfId="0" applyNumberFormat="1" applyFont="1" applyBorder="1" applyAlignment="1">
      <alignment horizontal="center" vertical="center"/>
    </xf>
    <xf numFmtId="0" fontId="1" fillId="0" borderId="60" xfId="0" applyFont="1" applyBorder="1" applyAlignment="1">
      <alignment horizontal="center"/>
    </xf>
    <xf numFmtId="0" fontId="1" fillId="0" borderId="60" xfId="0" applyFont="1" applyBorder="1" applyAlignment="1">
      <alignment horizontal="center" vertical="center"/>
    </xf>
    <xf numFmtId="164" fontId="0" fillId="0" borderId="60" xfId="0" applyNumberFormat="1" applyBorder="1" applyAlignment="1">
      <alignment horizontal="center"/>
    </xf>
    <xf numFmtId="164" fontId="36" fillId="0" borderId="78" xfId="0" applyNumberFormat="1" applyFont="1" applyBorder="1" applyAlignment="1">
      <alignment horizontal="center"/>
    </xf>
    <xf numFmtId="164" fontId="1" fillId="0" borderId="78" xfId="0" applyNumberFormat="1" applyFont="1" applyBorder="1" applyAlignment="1">
      <alignment horizontal="center"/>
    </xf>
    <xf numFmtId="2" fontId="1" fillId="0" borderId="60" xfId="0" applyNumberFormat="1" applyFont="1" applyBorder="1" applyAlignment="1">
      <alignment horizontal="center"/>
    </xf>
    <xf numFmtId="166" fontId="36" fillId="0" borderId="78" xfId="0" applyNumberFormat="1" applyFont="1" applyBorder="1" applyAlignment="1">
      <alignment horizontal="center" vertical="center"/>
    </xf>
    <xf numFmtId="0" fontId="1" fillId="0" borderId="80" xfId="0" applyFont="1" applyBorder="1" applyAlignment="1">
      <alignment horizontal="center"/>
    </xf>
    <xf numFmtId="165" fontId="0" fillId="0" borderId="80" xfId="0" applyNumberFormat="1" applyBorder="1" applyAlignment="1">
      <alignment horizontal="center"/>
    </xf>
    <xf numFmtId="165" fontId="0" fillId="0" borderId="59" xfId="0" applyNumberFormat="1" applyBorder="1" applyAlignment="1">
      <alignment horizontal="center"/>
    </xf>
    <xf numFmtId="0" fontId="1" fillId="0" borderId="79" xfId="0" applyFont="1" applyBorder="1" applyAlignment="1">
      <alignment horizontal="center"/>
    </xf>
    <xf numFmtId="0" fontId="1" fillId="0" borderId="80" xfId="0" applyFont="1" applyBorder="1" applyAlignment="1">
      <alignment horizontal="center" vertical="center"/>
    </xf>
    <xf numFmtId="0" fontId="1" fillId="0" borderId="59" xfId="0" applyFont="1" applyBorder="1" applyAlignment="1">
      <alignment horizontal="center" vertical="center"/>
    </xf>
    <xf numFmtId="165" fontId="1" fillId="0" borderId="80" xfId="0" applyNumberFormat="1" applyFont="1" applyBorder="1" applyAlignment="1">
      <alignment horizontal="center"/>
    </xf>
    <xf numFmtId="0" fontId="1" fillId="0" borderId="76" xfId="0" applyFont="1" applyBorder="1" applyAlignment="1">
      <alignment horizontal="center" vertical="center"/>
    </xf>
    <xf numFmtId="0" fontId="1" fillId="0" borderId="62" xfId="0" applyFont="1" applyBorder="1" applyAlignment="1">
      <alignment horizontal="center" vertical="center"/>
    </xf>
    <xf numFmtId="170" fontId="1" fillId="0" borderId="66" xfId="0" applyNumberFormat="1" applyFont="1" applyBorder="1" applyAlignment="1">
      <alignment horizontal="center"/>
    </xf>
    <xf numFmtId="170" fontId="1" fillId="0" borderId="59" xfId="0" applyNumberFormat="1" applyFont="1" applyBorder="1" applyAlignment="1">
      <alignment horizontal="center"/>
    </xf>
    <xf numFmtId="165" fontId="1" fillId="0" borderId="76" xfId="0" applyNumberFormat="1" applyFont="1" applyBorder="1" applyAlignment="1">
      <alignment horizontal="center"/>
    </xf>
    <xf numFmtId="165" fontId="1" fillId="0" borderId="62" xfId="0" applyNumberFormat="1" applyFont="1" applyBorder="1" applyAlignment="1">
      <alignment horizontal="center"/>
    </xf>
    <xf numFmtId="170" fontId="1" fillId="0" borderId="76" xfId="0" applyNumberFormat="1" applyFont="1" applyBorder="1" applyAlignment="1">
      <alignment horizontal="center"/>
    </xf>
    <xf numFmtId="170" fontId="1" fillId="0" borderId="62" xfId="0" applyNumberFormat="1" applyFont="1" applyBorder="1" applyAlignment="1">
      <alignment horizontal="center"/>
    </xf>
    <xf numFmtId="164" fontId="1" fillId="0" borderId="80" xfId="0" applyNumberFormat="1" applyFont="1" applyBorder="1" applyAlignment="1">
      <alignment horizontal="center"/>
    </xf>
    <xf numFmtId="164" fontId="0" fillId="0" borderId="80" xfId="0" applyNumberFormat="1" applyBorder="1" applyAlignment="1">
      <alignment horizontal="center"/>
    </xf>
    <xf numFmtId="164" fontId="0" fillId="0" borderId="59" xfId="0" applyNumberFormat="1" applyBorder="1" applyAlignment="1">
      <alignment horizontal="center"/>
    </xf>
    <xf numFmtId="0" fontId="0" fillId="0" borderId="80" xfId="0" applyBorder="1" applyAlignment="1">
      <alignment horizontal="center"/>
    </xf>
    <xf numFmtId="164" fontId="1" fillId="0" borderId="76" xfId="0" applyNumberFormat="1" applyFont="1" applyBorder="1" applyAlignment="1">
      <alignment horizontal="center"/>
    </xf>
    <xf numFmtId="164" fontId="0" fillId="0" borderId="76" xfId="0" applyNumberFormat="1" applyBorder="1" applyAlignment="1">
      <alignment horizontal="center"/>
    </xf>
    <xf numFmtId="164" fontId="0" fillId="0" borderId="62" xfId="0" applyNumberFormat="1" applyBorder="1" applyAlignment="1">
      <alignment horizontal="center"/>
    </xf>
    <xf numFmtId="164" fontId="36" fillId="0" borderId="14" xfId="0" applyNumberFormat="1" applyFont="1" applyBorder="1" applyAlignment="1">
      <alignment horizontal="center"/>
    </xf>
    <xf numFmtId="164" fontId="36" fillId="0" borderId="81" xfId="0" applyNumberFormat="1" applyFont="1" applyBorder="1" applyAlignment="1">
      <alignment horizontal="center"/>
    </xf>
    <xf numFmtId="0" fontId="1" fillId="50" borderId="80" xfId="0" applyFont="1" applyFill="1" applyBorder="1" applyAlignment="1">
      <alignment horizontal="center"/>
    </xf>
    <xf numFmtId="2" fontId="1" fillId="0" borderId="80" xfId="0" applyNumberFormat="1" applyFont="1" applyBorder="1" applyAlignment="1">
      <alignment horizontal="center"/>
    </xf>
    <xf numFmtId="2" fontId="1" fillId="55" borderId="80" xfId="0" applyNumberFormat="1" applyFont="1" applyFill="1" applyBorder="1" applyAlignment="1">
      <alignment horizontal="center"/>
    </xf>
    <xf numFmtId="2" fontId="1" fillId="0" borderId="59" xfId="0" applyNumberFormat="1" applyFont="1" applyBorder="1" applyAlignment="1">
      <alignment horizontal="center"/>
    </xf>
    <xf numFmtId="164" fontId="36" fillId="0" borderId="12" xfId="0" applyNumberFormat="1" applyFont="1" applyBorder="1" applyAlignment="1">
      <alignment horizontal="center"/>
    </xf>
    <xf numFmtId="164" fontId="36" fillId="0" borderId="82" xfId="0" applyNumberFormat="1" applyFont="1" applyBorder="1" applyAlignment="1">
      <alignment horizontal="center"/>
    </xf>
    <xf numFmtId="0" fontId="1" fillId="50" borderId="76" xfId="0" applyFont="1" applyFill="1" applyBorder="1" applyAlignment="1">
      <alignment horizontal="center"/>
    </xf>
    <xf numFmtId="2" fontId="1" fillId="0" borderId="76" xfId="0" applyNumberFormat="1" applyFont="1" applyBorder="1" applyAlignment="1">
      <alignment horizontal="center"/>
    </xf>
    <xf numFmtId="2" fontId="1" fillId="55" borderId="76" xfId="0" applyNumberFormat="1" applyFont="1" applyFill="1" applyBorder="1" applyAlignment="1">
      <alignment horizontal="center"/>
    </xf>
    <xf numFmtId="2" fontId="1" fillId="0" borderId="62" xfId="0" applyNumberFormat="1" applyFont="1" applyBorder="1" applyAlignment="1">
      <alignment horizontal="center"/>
    </xf>
    <xf numFmtId="170" fontId="1" fillId="0" borderId="58" xfId="0" applyNumberFormat="1" applyFont="1" applyBorder="1" applyAlignment="1">
      <alignment horizontal="center"/>
    </xf>
    <xf numFmtId="0" fontId="0" fillId="0" borderId="59" xfId="0" applyBorder="1" applyAlignment="1">
      <alignment horizontal="center"/>
    </xf>
    <xf numFmtId="0" fontId="0" fillId="0" borderId="58" xfId="0" applyBorder="1" applyAlignment="1">
      <alignment horizontal="center"/>
    </xf>
    <xf numFmtId="164" fontId="0" fillId="0" borderId="58" xfId="0" applyNumberFormat="1" applyBorder="1" applyAlignment="1">
      <alignment horizontal="center"/>
    </xf>
    <xf numFmtId="2" fontId="1" fillId="55" borderId="58" xfId="0" applyNumberFormat="1" applyFont="1" applyFill="1" applyBorder="1" applyAlignment="1">
      <alignment horizontal="center"/>
    </xf>
    <xf numFmtId="2" fontId="34" fillId="0" borderId="58" xfId="0" applyNumberFormat="1" applyFont="1" applyBorder="1" applyAlignment="1">
      <alignment horizontal="center" vertical="center"/>
    </xf>
    <xf numFmtId="1" fontId="34" fillId="0" borderId="69" xfId="0" applyNumberFormat="1" applyFont="1" applyBorder="1" applyAlignment="1">
      <alignment horizontal="center"/>
    </xf>
    <xf numFmtId="2" fontId="1" fillId="50" borderId="83" xfId="0" applyNumberFormat="1" applyFont="1" applyFill="1" applyBorder="1" applyAlignment="1">
      <alignment horizontal="center"/>
    </xf>
    <xf numFmtId="2" fontId="1" fillId="50" borderId="84" xfId="0" applyNumberFormat="1" applyFont="1" applyFill="1" applyBorder="1" applyAlignment="1">
      <alignment horizontal="center"/>
    </xf>
    <xf numFmtId="2" fontId="1" fillId="50" borderId="85" xfId="0" applyNumberFormat="1" applyFont="1" applyFill="1" applyBorder="1" applyAlignment="1">
      <alignment horizontal="center"/>
    </xf>
    <xf numFmtId="2" fontId="1" fillId="55" borderId="59" xfId="0" applyNumberFormat="1" applyFont="1" applyFill="1" applyBorder="1" applyAlignment="1">
      <alignment horizontal="center"/>
    </xf>
    <xf numFmtId="2" fontId="34" fillId="0" borderId="59" xfId="0" applyNumberFormat="1" applyFont="1" applyBorder="1" applyAlignment="1">
      <alignment horizontal="center" vertical="center"/>
    </xf>
    <xf numFmtId="2" fontId="34" fillId="0" borderId="69" xfId="0" applyNumberFormat="1" applyFont="1" applyBorder="1" applyAlignment="1">
      <alignment horizontal="center" vertical="center"/>
    </xf>
    <xf numFmtId="164" fontId="1" fillId="0" borderId="75" xfId="0" applyNumberFormat="1" applyFont="1" applyBorder="1" applyAlignment="1">
      <alignment horizontal="center"/>
    </xf>
    <xf numFmtId="0" fontId="39" fillId="0" borderId="80" xfId="0" applyFont="1" applyBorder="1" applyAlignment="1">
      <alignment horizontal="center"/>
    </xf>
    <xf numFmtId="164" fontId="36" fillId="0" borderId="80" xfId="0" applyNumberFormat="1" applyFont="1" applyBorder="1" applyAlignment="1">
      <alignment horizontal="center"/>
    </xf>
    <xf numFmtId="2" fontId="1" fillId="50" borderId="80" xfId="0" applyNumberFormat="1" applyFont="1" applyFill="1" applyBorder="1" applyAlignment="1">
      <alignment horizontal="center"/>
    </xf>
    <xf numFmtId="166" fontId="36" fillId="0" borderId="80" xfId="0" applyNumberFormat="1" applyFont="1" applyBorder="1" applyAlignment="1">
      <alignment horizontal="center"/>
    </xf>
    <xf numFmtId="166" fontId="36" fillId="0" borderId="76" xfId="0" applyNumberFormat="1" applyFont="1" applyBorder="1" applyAlignment="1">
      <alignment horizontal="center"/>
    </xf>
    <xf numFmtId="166" fontId="1" fillId="0" borderId="80" xfId="0" applyNumberFormat="1" applyFont="1" applyBorder="1" applyAlignment="1">
      <alignment horizontal="center"/>
    </xf>
    <xf numFmtId="166" fontId="1" fillId="0" borderId="76" xfId="0" applyNumberFormat="1" applyFont="1" applyBorder="1" applyAlignment="1">
      <alignment horizontal="center"/>
    </xf>
    <xf numFmtId="164" fontId="36" fillId="0" borderId="59" xfId="0" applyNumberFormat="1" applyFont="1" applyBorder="1" applyAlignment="1">
      <alignment horizontal="center"/>
    </xf>
    <xf numFmtId="2" fontId="1" fillId="50" borderId="59" xfId="0" applyNumberFormat="1" applyFont="1" applyFill="1" applyBorder="1" applyAlignment="1">
      <alignment horizontal="center"/>
    </xf>
    <xf numFmtId="0" fontId="0" fillId="0" borderId="76" xfId="0" applyBorder="1" applyAlignment="1">
      <alignment horizontal="center"/>
    </xf>
    <xf numFmtId="2" fontId="1" fillId="50" borderId="79" xfId="0" applyNumberFormat="1" applyFont="1" applyFill="1" applyBorder="1" applyAlignment="1">
      <alignment horizontal="center"/>
    </xf>
    <xf numFmtId="164" fontId="36" fillId="0" borderId="79" xfId="0" applyNumberFormat="1" applyFont="1" applyBorder="1" applyAlignment="1">
      <alignment horizontal="center"/>
    </xf>
    <xf numFmtId="2" fontId="1" fillId="50" borderId="66" xfId="0" applyNumberFormat="1" applyFont="1" applyFill="1" applyBorder="1" applyAlignment="1">
      <alignment horizontal="center"/>
    </xf>
    <xf numFmtId="2" fontId="34" fillId="0" borderId="66" xfId="0" applyNumberFormat="1" applyFont="1" applyBorder="1" applyAlignment="1">
      <alignment horizontal="center" vertical="center"/>
    </xf>
    <xf numFmtId="170" fontId="1" fillId="0" borderId="69" xfId="0" applyNumberFormat="1" applyFont="1" applyBorder="1" applyAlignment="1">
      <alignment horizontal="center"/>
    </xf>
    <xf numFmtId="0" fontId="0" fillId="0" borderId="69" xfId="0" applyBorder="1" applyAlignment="1">
      <alignment horizontal="center"/>
    </xf>
    <xf numFmtId="164" fontId="0" fillId="0" borderId="69" xfId="0" applyNumberFormat="1" applyBorder="1"/>
    <xf numFmtId="164" fontId="0" fillId="0" borderId="69" xfId="0" applyNumberFormat="1" applyBorder="1" applyAlignment="1">
      <alignment horizontal="center"/>
    </xf>
    <xf numFmtId="0" fontId="38" fillId="0" borderId="59" xfId="0" applyFont="1" applyBorder="1" applyAlignment="1">
      <alignment horizontal="center"/>
    </xf>
    <xf numFmtId="0" fontId="38" fillId="0" borderId="58" xfId="0" applyFont="1" applyBorder="1" applyAlignment="1">
      <alignment horizontal="center"/>
    </xf>
    <xf numFmtId="0" fontId="38" fillId="0" borderId="66" xfId="0" applyFont="1" applyBorder="1" applyAlignment="1">
      <alignment horizontal="center"/>
    </xf>
    <xf numFmtId="0" fontId="38" fillId="0" borderId="69" xfId="0" applyFont="1" applyBorder="1" applyAlignment="1">
      <alignment horizontal="center"/>
    </xf>
    <xf numFmtId="1" fontId="34" fillId="0" borderId="43" xfId="0" applyNumberFormat="1" applyFont="1" applyBorder="1" applyAlignment="1">
      <alignment horizontal="center"/>
    </xf>
    <xf numFmtId="1" fontId="34" fillId="0" borderId="44" xfId="0" applyNumberFormat="1" applyFont="1" applyBorder="1" applyAlignment="1">
      <alignment horizontal="center"/>
    </xf>
    <xf numFmtId="1" fontId="4" fillId="6" borderId="7" xfId="0" applyNumberFormat="1" applyFont="1" applyFill="1" applyBorder="1" applyAlignment="1">
      <alignment horizontal="center"/>
    </xf>
    <xf numFmtId="1" fontId="4" fillId="6" borderId="12" xfId="0" applyNumberFormat="1" applyFont="1" applyFill="1" applyBorder="1" applyAlignment="1">
      <alignment horizontal="center"/>
    </xf>
    <xf numFmtId="0" fontId="4" fillId="6" borderId="17" xfId="0" applyFont="1" applyFill="1" applyBorder="1" applyAlignment="1">
      <alignment horizontal="center"/>
    </xf>
    <xf numFmtId="1" fontId="4" fillId="6" borderId="86" xfId="0" applyNumberFormat="1" applyFont="1" applyFill="1" applyBorder="1" applyAlignment="1">
      <alignment horizontal="center"/>
    </xf>
    <xf numFmtId="1" fontId="4" fillId="6" borderId="87" xfId="0" applyNumberFormat="1" applyFont="1" applyFill="1" applyBorder="1" applyAlignment="1">
      <alignment horizontal="center"/>
    </xf>
    <xf numFmtId="170" fontId="1" fillId="0" borderId="80" xfId="0" applyNumberFormat="1" applyFont="1" applyBorder="1" applyAlignment="1">
      <alignment horizontal="center"/>
    </xf>
    <xf numFmtId="164" fontId="0" fillId="0" borderId="88" xfId="0" applyNumberFormat="1" applyBorder="1" applyAlignment="1">
      <alignment horizontal="center"/>
    </xf>
    <xf numFmtId="0" fontId="0" fillId="0" borderId="88" xfId="0" applyBorder="1" applyAlignment="1">
      <alignment horizontal="center"/>
    </xf>
    <xf numFmtId="0" fontId="1" fillId="0" borderId="88" xfId="0" applyFont="1" applyBorder="1" applyAlignment="1">
      <alignment horizontal="center"/>
    </xf>
    <xf numFmtId="2" fontId="1" fillId="50" borderId="88" xfId="0" applyNumberFormat="1" applyFont="1" applyFill="1" applyBorder="1" applyAlignment="1">
      <alignment horizontal="center"/>
    </xf>
    <xf numFmtId="166" fontId="36" fillId="0" borderId="88" xfId="0" applyNumberFormat="1" applyFont="1" applyBorder="1" applyAlignment="1">
      <alignment horizontal="center" vertical="center"/>
    </xf>
    <xf numFmtId="0" fontId="1" fillId="0" borderId="89" xfId="0" applyFont="1" applyBorder="1" applyAlignment="1">
      <alignment horizontal="center"/>
    </xf>
    <xf numFmtId="0" fontId="1" fillId="0" borderId="90" xfId="0" applyFont="1" applyBorder="1" applyAlignment="1">
      <alignment horizontal="center"/>
    </xf>
    <xf numFmtId="164" fontId="0" fillId="0" borderId="63" xfId="0" applyNumberFormat="1" applyBorder="1" applyAlignment="1">
      <alignment horizontal="center"/>
    </xf>
    <xf numFmtId="164" fontId="0" fillId="0" borderId="91" xfId="0" applyNumberFormat="1" applyBorder="1" applyAlignment="1">
      <alignment horizontal="center"/>
    </xf>
    <xf numFmtId="164" fontId="0" fillId="0" borderId="73" xfId="0" applyNumberFormat="1" applyBorder="1" applyAlignment="1">
      <alignment horizontal="center"/>
    </xf>
    <xf numFmtId="0" fontId="0" fillId="0" borderId="84" xfId="0" applyBorder="1" applyAlignment="1">
      <alignment horizontal="center"/>
    </xf>
    <xf numFmtId="0" fontId="1" fillId="0" borderId="70" xfId="0" applyFont="1" applyBorder="1" applyAlignment="1">
      <alignment horizontal="center"/>
    </xf>
    <xf numFmtId="0" fontId="1" fillId="0" borderId="11" xfId="0" applyFont="1" applyBorder="1" applyAlignment="1">
      <alignment horizontal="center"/>
    </xf>
    <xf numFmtId="0" fontId="1" fillId="0" borderId="92" xfId="0" applyFont="1" applyBorder="1" applyAlignment="1">
      <alignment horizontal="center"/>
    </xf>
    <xf numFmtId="1" fontId="34" fillId="0" borderId="41" xfId="0" applyNumberFormat="1" applyFont="1" applyBorder="1" applyAlignment="1">
      <alignment horizontal="center"/>
    </xf>
    <xf numFmtId="1" fontId="34" fillId="0" borderId="93" xfId="0" applyNumberFormat="1" applyFont="1" applyBorder="1" applyAlignment="1">
      <alignment horizontal="center"/>
    </xf>
    <xf numFmtId="1" fontId="34" fillId="0" borderId="94" xfId="0" applyNumberFormat="1" applyFont="1" applyBorder="1" applyAlignment="1">
      <alignment horizontal="center"/>
    </xf>
    <xf numFmtId="1" fontId="34" fillId="0" borderId="95" xfId="0" applyNumberFormat="1" applyFont="1" applyBorder="1" applyAlignment="1">
      <alignment horizontal="center"/>
    </xf>
    <xf numFmtId="1" fontId="34" fillId="0" borderId="96" xfId="0" applyNumberFormat="1" applyFont="1" applyBorder="1" applyAlignment="1">
      <alignment horizontal="center"/>
    </xf>
    <xf numFmtId="1" fontId="34" fillId="0" borderId="97" xfId="0" applyNumberFormat="1" applyFont="1" applyBorder="1" applyAlignment="1">
      <alignment horizontal="center"/>
    </xf>
    <xf numFmtId="1" fontId="34" fillId="0" borderId="98" xfId="0" applyNumberFormat="1" applyFont="1" applyBorder="1" applyAlignment="1">
      <alignment horizontal="center"/>
    </xf>
    <xf numFmtId="164" fontId="0" fillId="0" borderId="72" xfId="0" applyNumberFormat="1" applyBorder="1" applyAlignment="1">
      <alignment horizontal="center"/>
    </xf>
    <xf numFmtId="164" fontId="0" fillId="0" borderId="99" xfId="0" applyNumberFormat="1" applyBorder="1" applyAlignment="1">
      <alignment horizontal="center"/>
    </xf>
    <xf numFmtId="164" fontId="0" fillId="0" borderId="41" xfId="0" applyNumberFormat="1" applyBorder="1" applyAlignment="1">
      <alignment horizontal="center"/>
    </xf>
    <xf numFmtId="164" fontId="0" fillId="0" borderId="64" xfId="0" applyNumberFormat="1" applyBorder="1" applyAlignment="1">
      <alignment horizontal="center"/>
    </xf>
    <xf numFmtId="164" fontId="0" fillId="0" borderId="23" xfId="0" applyNumberFormat="1" applyBorder="1" applyAlignment="1">
      <alignment horizontal="center"/>
    </xf>
    <xf numFmtId="164" fontId="0" fillId="0" borderId="100" xfId="0" applyNumberFormat="1" applyBorder="1" applyAlignment="1">
      <alignment horizontal="center"/>
    </xf>
    <xf numFmtId="164" fontId="40" fillId="0" borderId="2" xfId="0" applyNumberFormat="1" applyFont="1" applyBorder="1" applyAlignment="1">
      <alignment horizontal="center"/>
    </xf>
    <xf numFmtId="2" fontId="41" fillId="55" borderId="28" xfId="0" applyNumberFormat="1" applyFont="1" applyFill="1" applyBorder="1" applyAlignment="1">
      <alignment horizontal="center"/>
    </xf>
    <xf numFmtId="0" fontId="1" fillId="0" borderId="74" xfId="0" applyFont="1" applyBorder="1" applyAlignment="1">
      <alignment horizontal="center"/>
    </xf>
    <xf numFmtId="2" fontId="1" fillId="50" borderId="72" xfId="0" applyNumberFormat="1" applyFont="1" applyFill="1" applyBorder="1" applyAlignment="1">
      <alignment horizontal="center"/>
    </xf>
    <xf numFmtId="164" fontId="36" fillId="0" borderId="96" xfId="0" applyNumberFormat="1" applyFont="1" applyBorder="1" applyAlignment="1">
      <alignment horizontal="center"/>
    </xf>
    <xf numFmtId="164" fontId="36" fillId="0" borderId="101" xfId="0" applyNumberFormat="1" applyFont="1" applyBorder="1" applyAlignment="1">
      <alignment horizontal="center"/>
    </xf>
    <xf numFmtId="164" fontId="36" fillId="0" borderId="94" xfId="0" applyNumberFormat="1" applyFont="1" applyBorder="1" applyAlignment="1">
      <alignment horizontal="center"/>
    </xf>
    <xf numFmtId="2" fontId="1" fillId="0" borderId="102" xfId="0" applyNumberFormat="1" applyFont="1" applyBorder="1" applyAlignment="1">
      <alignment horizontal="center"/>
    </xf>
    <xf numFmtId="166" fontId="1" fillId="0" borderId="93" xfId="0" applyNumberFormat="1" applyFont="1" applyBorder="1" applyAlignment="1">
      <alignment horizontal="center"/>
    </xf>
    <xf numFmtId="164" fontId="1" fillId="0" borderId="93" xfId="0" applyNumberFormat="1" applyFont="1" applyBorder="1" applyAlignment="1">
      <alignment horizontal="center"/>
    </xf>
    <xf numFmtId="0" fontId="1" fillId="0" borderId="93" xfId="0" applyFont="1" applyBorder="1" applyAlignment="1">
      <alignment horizontal="center"/>
    </xf>
    <xf numFmtId="0" fontId="1" fillId="0" borderId="68" xfId="0" applyFont="1" applyBorder="1" applyAlignment="1">
      <alignment horizontal="center"/>
    </xf>
    <xf numFmtId="166" fontId="1" fillId="0" borderId="70" xfId="0" applyNumberFormat="1" applyFont="1" applyBorder="1" applyAlignment="1">
      <alignment horizontal="center"/>
    </xf>
    <xf numFmtId="166" fontId="1" fillId="0" borderId="44" xfId="0" applyNumberFormat="1" applyFont="1" applyBorder="1" applyAlignment="1">
      <alignment horizontal="center"/>
    </xf>
    <xf numFmtId="164" fontId="1" fillId="0" borderId="44" xfId="0" applyNumberFormat="1" applyFont="1" applyBorder="1" applyAlignment="1">
      <alignment horizontal="center"/>
    </xf>
    <xf numFmtId="0" fontId="1" fillId="0" borderId="44" xfId="0" applyFont="1" applyBorder="1" applyAlignment="1">
      <alignment horizontal="center"/>
    </xf>
    <xf numFmtId="0" fontId="1" fillId="0" borderId="64" xfId="0" applyFont="1" applyBorder="1" applyAlignment="1">
      <alignment horizontal="center"/>
    </xf>
    <xf numFmtId="166" fontId="36" fillId="0" borderId="25" xfId="0" applyNumberFormat="1" applyFont="1" applyBorder="1" applyAlignment="1">
      <alignment horizontal="center"/>
    </xf>
    <xf numFmtId="166" fontId="1" fillId="0" borderId="25" xfId="0" applyNumberFormat="1" applyFont="1" applyBorder="1" applyAlignment="1">
      <alignment horizontal="center"/>
    </xf>
    <xf numFmtId="1" fontId="4" fillId="3" borderId="4" xfId="0" applyNumberFormat="1" applyFont="1" applyFill="1" applyBorder="1" applyAlignment="1">
      <alignment vertical="center" wrapText="1"/>
    </xf>
    <xf numFmtId="0" fontId="42" fillId="0" borderId="0" xfId="0" applyFont="1"/>
    <xf numFmtId="0" fontId="43" fillId="0" borderId="0" xfId="0" applyFont="1" applyAlignment="1">
      <alignment horizontal="center"/>
    </xf>
    <xf numFmtId="0" fontId="1" fillId="0" borderId="20" xfId="0" applyFont="1" applyBorder="1" applyAlignment="1">
      <alignment horizontal="center"/>
    </xf>
    <xf numFmtId="164" fontId="0" fillId="0" borderId="0" xfId="0" applyNumberFormat="1"/>
    <xf numFmtId="164" fontId="1" fillId="51" borderId="2" xfId="0" applyNumberFormat="1" applyFont="1" applyFill="1" applyBorder="1" applyAlignment="1">
      <alignment horizontal="center"/>
    </xf>
    <xf numFmtId="164" fontId="34" fillId="51" borderId="2" xfId="0" applyNumberFormat="1" applyFont="1" applyFill="1" applyBorder="1" applyAlignment="1">
      <alignment horizontal="center"/>
    </xf>
    <xf numFmtId="171" fontId="34" fillId="51" borderId="2" xfId="42" applyNumberFormat="1" applyFont="1" applyFill="1" applyBorder="1" applyAlignment="1">
      <alignment horizontal="center"/>
    </xf>
    <xf numFmtId="1" fontId="34" fillId="51" borderId="2" xfId="0" applyNumberFormat="1" applyFont="1" applyFill="1" applyBorder="1" applyAlignment="1">
      <alignment horizontal="center"/>
    </xf>
    <xf numFmtId="0" fontId="1" fillId="51" borderId="2" xfId="0" applyFont="1" applyFill="1" applyBorder="1" applyAlignment="1">
      <alignment horizontal="center"/>
    </xf>
    <xf numFmtId="0" fontId="34" fillId="51" borderId="6" xfId="0" applyFont="1" applyFill="1" applyBorder="1" applyAlignment="1">
      <alignment horizontal="center"/>
    </xf>
    <xf numFmtId="2" fontId="1" fillId="0" borderId="78" xfId="0" applyNumberFormat="1" applyFont="1" applyBorder="1" applyAlignment="1">
      <alignment horizontal="center"/>
    </xf>
    <xf numFmtId="1" fontId="34" fillId="0" borderId="104" xfId="0" applyNumberFormat="1" applyFont="1" applyBorder="1" applyAlignment="1">
      <alignment horizontal="center"/>
    </xf>
    <xf numFmtId="2" fontId="1" fillId="50" borderId="105" xfId="0" applyNumberFormat="1" applyFont="1" applyFill="1" applyBorder="1" applyAlignment="1">
      <alignment horizontal="center"/>
    </xf>
    <xf numFmtId="174" fontId="1" fillId="0" borderId="2" xfId="0" applyNumberFormat="1" applyFont="1" applyBorder="1" applyAlignment="1">
      <alignment horizontal="center"/>
    </xf>
    <xf numFmtId="174" fontId="1" fillId="0" borderId="3" xfId="0" applyNumberFormat="1" applyFont="1" applyBorder="1" applyAlignment="1">
      <alignment horizontal="center"/>
    </xf>
    <xf numFmtId="174" fontId="1" fillId="0" borderId="4" xfId="0" applyNumberFormat="1" applyFont="1" applyBorder="1" applyAlignment="1">
      <alignment horizontal="center"/>
    </xf>
    <xf numFmtId="174" fontId="1" fillId="3" borderId="2" xfId="0" applyNumberFormat="1" applyFont="1" applyFill="1" applyBorder="1" applyAlignment="1">
      <alignment horizontal="center"/>
    </xf>
    <xf numFmtId="174" fontId="1" fillId="10" borderId="2" xfId="0" applyNumberFormat="1" applyFont="1" applyFill="1" applyBorder="1" applyAlignment="1">
      <alignment horizontal="center"/>
    </xf>
    <xf numFmtId="174" fontId="1" fillId="10" borderId="4" xfId="0" applyNumberFormat="1" applyFont="1" applyFill="1" applyBorder="1" applyAlignment="1">
      <alignment horizontal="center"/>
    </xf>
    <xf numFmtId="174" fontId="1" fillId="3" borderId="4" xfId="0" applyNumberFormat="1" applyFont="1" applyFill="1" applyBorder="1" applyAlignment="1">
      <alignment horizontal="center"/>
    </xf>
    <xf numFmtId="174" fontId="1" fillId="3" borderId="3" xfId="0" applyNumberFormat="1" applyFont="1" applyFill="1" applyBorder="1" applyAlignment="1">
      <alignment horizontal="center"/>
    </xf>
    <xf numFmtId="174" fontId="0" fillId="0" borderId="3" xfId="0" applyNumberFormat="1" applyBorder="1" applyAlignment="1">
      <alignment horizontal="center"/>
    </xf>
    <xf numFmtId="174" fontId="0" fillId="0" borderId="2" xfId="0" applyNumberFormat="1" applyBorder="1" applyAlignment="1">
      <alignment horizontal="center"/>
    </xf>
    <xf numFmtId="174" fontId="0" fillId="0" borderId="4" xfId="0" applyNumberFormat="1" applyBorder="1" applyAlignment="1">
      <alignment horizontal="center"/>
    </xf>
    <xf numFmtId="174" fontId="1" fillId="0" borderId="88" xfId="0" applyNumberFormat="1" applyFont="1" applyBorder="1" applyAlignment="1">
      <alignment horizontal="center"/>
    </xf>
    <xf numFmtId="174" fontId="0" fillId="0" borderId="80" xfId="0" applyNumberFormat="1" applyBorder="1" applyAlignment="1">
      <alignment horizontal="center"/>
    </xf>
    <xf numFmtId="174" fontId="0" fillId="0" borderId="59" xfId="0" applyNumberFormat="1" applyBorder="1" applyAlignment="1">
      <alignment horizontal="center"/>
    </xf>
    <xf numFmtId="174" fontId="1" fillId="0" borderId="80" xfId="0" applyNumberFormat="1" applyFont="1" applyBorder="1" applyAlignment="1">
      <alignment horizontal="center"/>
    </xf>
    <xf numFmtId="174" fontId="1" fillId="0" borderId="59" xfId="0" applyNumberFormat="1" applyFont="1" applyBorder="1" applyAlignment="1">
      <alignment horizontal="center"/>
    </xf>
    <xf numFmtId="2" fontId="36" fillId="0" borderId="72" xfId="0" applyNumberFormat="1" applyFont="1" applyBorder="1" applyAlignment="1">
      <alignment horizontal="center"/>
    </xf>
    <xf numFmtId="2" fontId="36" fillId="0" borderId="59" xfId="0" applyNumberFormat="1" applyFont="1" applyBorder="1" applyAlignment="1">
      <alignment horizontal="center"/>
    </xf>
    <xf numFmtId="0" fontId="4" fillId="56" borderId="7" xfId="0" applyFont="1" applyFill="1" applyBorder="1" applyAlignment="1">
      <alignment horizontal="center"/>
    </xf>
    <xf numFmtId="165" fontId="4" fillId="56" borderId="3" xfId="0" applyNumberFormat="1" applyFont="1" applyFill="1" applyBorder="1" applyAlignment="1">
      <alignment horizontal="center"/>
    </xf>
    <xf numFmtId="0" fontId="4" fillId="56" borderId="10" xfId="0" applyFont="1" applyFill="1" applyBorder="1" applyAlignment="1">
      <alignment horizontal="center"/>
    </xf>
    <xf numFmtId="0" fontId="4" fillId="56" borderId="17" xfId="0" applyFont="1" applyFill="1" applyBorder="1" applyAlignment="1">
      <alignment horizontal="center"/>
    </xf>
    <xf numFmtId="0" fontId="4" fillId="56" borderId="3" xfId="0" applyFont="1" applyFill="1" applyBorder="1" applyAlignment="1">
      <alignment horizontal="center"/>
    </xf>
    <xf numFmtId="164" fontId="4" fillId="56" borderId="3" xfId="0" applyNumberFormat="1" applyFont="1" applyFill="1" applyBorder="1" applyAlignment="1">
      <alignment horizontal="center"/>
    </xf>
    <xf numFmtId="2" fontId="1" fillId="0" borderId="106" xfId="0" applyNumberFormat="1" applyFont="1" applyBorder="1" applyAlignment="1">
      <alignment horizontal="center"/>
    </xf>
    <xf numFmtId="2" fontId="1" fillId="0" borderId="12" xfId="0" applyNumberFormat="1" applyFont="1" applyBorder="1" applyAlignment="1">
      <alignment horizontal="center"/>
    </xf>
    <xf numFmtId="0" fontId="1" fillId="0" borderId="12" xfId="0" applyFont="1" applyBorder="1" applyAlignment="1">
      <alignment horizontal="center"/>
    </xf>
    <xf numFmtId="166" fontId="1" fillId="0" borderId="82" xfId="0" applyNumberFormat="1" applyFont="1" applyBorder="1" applyAlignment="1">
      <alignment horizontal="center"/>
    </xf>
    <xf numFmtId="2" fontId="1" fillId="50" borderId="101" xfId="0" applyNumberFormat="1" applyFont="1" applyFill="1" applyBorder="1" applyAlignment="1">
      <alignment horizontal="center"/>
    </xf>
    <xf numFmtId="2" fontId="1" fillId="0" borderId="103" xfId="0" applyNumberFormat="1" applyFont="1" applyBorder="1" applyAlignment="1">
      <alignment horizontal="center"/>
    </xf>
    <xf numFmtId="166" fontId="1" fillId="0" borderId="68" xfId="0" applyNumberFormat="1" applyFont="1" applyBorder="1" applyAlignment="1">
      <alignment horizontal="center"/>
    </xf>
    <xf numFmtId="166" fontId="1" fillId="0" borderId="14" xfId="0" applyNumberFormat="1" applyFont="1" applyBorder="1" applyAlignment="1">
      <alignment horizontal="center"/>
    </xf>
    <xf numFmtId="166" fontId="1" fillId="0" borderId="64" xfId="0" applyNumberFormat="1" applyFont="1" applyBorder="1" applyAlignment="1">
      <alignment horizontal="center"/>
    </xf>
    <xf numFmtId="0" fontId="1" fillId="57" borderId="2" xfId="0" applyFont="1" applyFill="1" applyBorder="1" applyAlignment="1">
      <alignment horizontal="center"/>
    </xf>
    <xf numFmtId="2" fontId="0" fillId="0" borderId="0" xfId="0" applyNumberFormat="1"/>
    <xf numFmtId="174" fontId="1" fillId="0" borderId="23" xfId="0" applyNumberFormat="1" applyFont="1" applyBorder="1" applyAlignment="1">
      <alignment horizontal="center"/>
    </xf>
    <xf numFmtId="174" fontId="1" fillId="0" borderId="22" xfId="0" applyNumberFormat="1" applyFont="1" applyBorder="1" applyAlignment="1">
      <alignment horizontal="center"/>
    </xf>
    <xf numFmtId="174" fontId="1" fillId="0" borderId="25" xfId="0" applyNumberFormat="1" applyFont="1" applyBorder="1" applyAlignment="1">
      <alignment horizontal="center"/>
    </xf>
    <xf numFmtId="174" fontId="1" fillId="0" borderId="24" xfId="0" applyNumberFormat="1" applyFont="1" applyBorder="1" applyAlignment="1">
      <alignment horizontal="center"/>
    </xf>
    <xf numFmtId="174" fontId="1" fillId="0" borderId="28" xfId="0" applyNumberFormat="1" applyFont="1" applyBorder="1" applyAlignment="1">
      <alignment horizontal="center"/>
    </xf>
    <xf numFmtId="174" fontId="4" fillId="0" borderId="24" xfId="0" applyNumberFormat="1" applyFont="1" applyBorder="1" applyAlignment="1">
      <alignment horizontal="center"/>
    </xf>
    <xf numFmtId="174" fontId="1" fillId="0" borderId="40" xfId="0" applyNumberFormat="1" applyFont="1" applyBorder="1" applyAlignment="1">
      <alignment horizontal="center"/>
    </xf>
    <xf numFmtId="174" fontId="1" fillId="0" borderId="61" xfId="0" applyNumberFormat="1" applyFont="1" applyBorder="1" applyAlignment="1">
      <alignment horizontal="center"/>
    </xf>
    <xf numFmtId="174" fontId="1" fillId="0" borderId="58" xfId="0" applyNumberFormat="1" applyFont="1" applyBorder="1" applyAlignment="1">
      <alignment horizontal="center"/>
    </xf>
    <xf numFmtId="174" fontId="1" fillId="0" borderId="66" xfId="0" applyNumberFormat="1" applyFont="1" applyBorder="1" applyAlignment="1">
      <alignment horizontal="center"/>
    </xf>
    <xf numFmtId="174" fontId="1" fillId="0" borderId="69" xfId="0" applyNumberFormat="1" applyFont="1" applyBorder="1" applyAlignment="1">
      <alignment horizontal="center"/>
    </xf>
    <xf numFmtId="2" fontId="0" fillId="50" borderId="0" xfId="0" applyNumberFormat="1" applyFill="1"/>
    <xf numFmtId="2" fontId="0" fillId="58" borderId="0" xfId="0" applyNumberFormat="1" applyFill="1"/>
    <xf numFmtId="0" fontId="0" fillId="58" borderId="0" xfId="0" applyFill="1"/>
    <xf numFmtId="0" fontId="4" fillId="59" borderId="3" xfId="0" applyFont="1" applyFill="1" applyBorder="1" applyAlignment="1">
      <alignment horizontal="center"/>
    </xf>
    <xf numFmtId="2" fontId="1" fillId="58" borderId="0" xfId="0" applyNumberFormat="1" applyFont="1" applyFill="1"/>
    <xf numFmtId="0" fontId="1" fillId="58" borderId="0" xfId="0" applyFont="1" applyFill="1"/>
    <xf numFmtId="2" fontId="1" fillId="50" borderId="0" xfId="0" applyNumberFormat="1" applyFont="1" applyFill="1"/>
    <xf numFmtId="2" fontId="0" fillId="60" borderId="0" xfId="0" applyNumberFormat="1" applyFill="1"/>
    <xf numFmtId="2" fontId="40" fillId="50" borderId="0" xfId="0" applyNumberFormat="1" applyFont="1" applyFill="1"/>
    <xf numFmtId="2" fontId="1" fillId="61" borderId="0" xfId="0" applyNumberFormat="1" applyFont="1" applyFill="1"/>
    <xf numFmtId="2" fontId="0" fillId="62" borderId="0" xfId="0" applyNumberFormat="1" applyFill="1"/>
    <xf numFmtId="2" fontId="0" fillId="62" borderId="8" xfId="0" applyNumberFormat="1" applyFill="1" applyBorder="1"/>
    <xf numFmtId="2" fontId="0" fillId="62" borderId="32" xfId="0" applyNumberFormat="1" applyFill="1" applyBorder="1"/>
    <xf numFmtId="2" fontId="40" fillId="50" borderId="32" xfId="0" applyNumberFormat="1" applyFont="1" applyFill="1" applyBorder="1"/>
    <xf numFmtId="2" fontId="40" fillId="50" borderId="107" xfId="0" applyNumberFormat="1" applyFont="1" applyFill="1" applyBorder="1"/>
    <xf numFmtId="2" fontId="40" fillId="0" borderId="0" xfId="0" applyNumberFormat="1" applyFont="1"/>
    <xf numFmtId="0" fontId="4" fillId="63" borderId="3" xfId="0" applyFont="1" applyFill="1" applyBorder="1" applyAlignment="1">
      <alignment horizontal="center"/>
    </xf>
    <xf numFmtId="164" fontId="4" fillId="63" borderId="3" xfId="0" applyNumberFormat="1" applyFont="1" applyFill="1" applyBorder="1" applyAlignment="1">
      <alignment horizontal="center"/>
    </xf>
    <xf numFmtId="0" fontId="0" fillId="65" borderId="0" xfId="0" applyFill="1"/>
    <xf numFmtId="164" fontId="4" fillId="65" borderId="0" xfId="0" applyNumberFormat="1" applyFont="1" applyFill="1" applyAlignment="1">
      <alignment horizontal="center"/>
    </xf>
    <xf numFmtId="0" fontId="4" fillId="64" borderId="12" xfId="0" applyFont="1" applyFill="1" applyBorder="1" applyAlignment="1">
      <alignment horizontal="center"/>
    </xf>
    <xf numFmtId="165" fontId="4" fillId="64" borderId="2" xfId="0" applyNumberFormat="1" applyFont="1" applyFill="1" applyBorder="1" applyAlignment="1">
      <alignment horizontal="center"/>
    </xf>
    <xf numFmtId="0" fontId="4" fillId="64" borderId="6" xfId="0" applyFont="1" applyFill="1" applyBorder="1" applyAlignment="1">
      <alignment horizontal="center"/>
    </xf>
    <xf numFmtId="0" fontId="4" fillId="64" borderId="14" xfId="0" applyFont="1" applyFill="1" applyBorder="1" applyAlignment="1">
      <alignment horizontal="center"/>
    </xf>
    <xf numFmtId="0" fontId="4" fillId="64" borderId="2" xfId="0" applyFont="1" applyFill="1" applyBorder="1" applyAlignment="1">
      <alignment horizontal="center"/>
    </xf>
    <xf numFmtId="164" fontId="4" fillId="64" borderId="2" xfId="0" applyNumberFormat="1" applyFont="1" applyFill="1" applyBorder="1" applyAlignment="1">
      <alignment horizontal="center"/>
    </xf>
    <xf numFmtId="22" fontId="0" fillId="0" borderId="0" xfId="0" applyNumberFormat="1"/>
    <xf numFmtId="164" fontId="40" fillId="50" borderId="0" xfId="0" applyNumberFormat="1" applyFont="1" applyFill="1"/>
    <xf numFmtId="165" fontId="1" fillId="57" borderId="25" xfId="0" applyNumberFormat="1" applyFont="1" applyFill="1" applyBorder="1" applyAlignment="1">
      <alignment horizontal="center"/>
    </xf>
    <xf numFmtId="165" fontId="1" fillId="57" borderId="22" xfId="0" applyNumberFormat="1" applyFont="1" applyFill="1" applyBorder="1" applyAlignment="1">
      <alignment horizontal="center"/>
    </xf>
    <xf numFmtId="0" fontId="1" fillId="57" borderId="28" xfId="0" applyFont="1" applyFill="1" applyBorder="1" applyAlignment="1">
      <alignment horizontal="center"/>
    </xf>
    <xf numFmtId="0" fontId="38" fillId="0" borderId="29" xfId="0" applyFont="1" applyBorder="1" applyAlignment="1">
      <alignment horizontal="center"/>
    </xf>
    <xf numFmtId="0" fontId="38" fillId="0" borderId="22" xfId="0" applyFont="1" applyBorder="1" applyAlignment="1">
      <alignment horizontal="center"/>
    </xf>
    <xf numFmtId="0" fontId="38" fillId="0" borderId="28" xfId="0" applyFont="1" applyBorder="1" applyAlignment="1">
      <alignment horizontal="center"/>
    </xf>
    <xf numFmtId="0" fontId="4" fillId="0" borderId="22" xfId="0" applyFont="1" applyBorder="1" applyAlignment="1">
      <alignment horizontal="center"/>
    </xf>
    <xf numFmtId="0" fontId="0" fillId="0" borderId="25" xfId="0" applyBorder="1"/>
    <xf numFmtId="174" fontId="1" fillId="0" borderId="0" xfId="0" applyNumberFormat="1" applyFont="1" applyAlignment="1">
      <alignment horizontal="center"/>
    </xf>
    <xf numFmtId="174" fontId="4" fillId="0" borderId="58" xfId="0" applyNumberFormat="1" applyFont="1" applyBorder="1" applyAlignment="1">
      <alignment horizontal="center"/>
    </xf>
    <xf numFmtId="174" fontId="4" fillId="0" borderId="22" xfId="0" applyNumberFormat="1" applyFont="1" applyBorder="1" applyAlignment="1">
      <alignment horizontal="center"/>
    </xf>
    <xf numFmtId="2" fontId="1" fillId="57" borderId="2" xfId="38" applyNumberFormat="1" applyFill="1" applyBorder="1" applyAlignment="1">
      <alignment horizontal="center"/>
    </xf>
    <xf numFmtId="166" fontId="1" fillId="57" borderId="2" xfId="0" applyNumberFormat="1" applyFont="1" applyFill="1" applyBorder="1" applyAlignment="1">
      <alignment horizontal="center"/>
    </xf>
    <xf numFmtId="0" fontId="4" fillId="63" borderId="0" xfId="0" applyFont="1" applyFill="1"/>
    <xf numFmtId="0" fontId="4" fillId="63" borderId="7" xfId="0" applyFont="1" applyFill="1" applyBorder="1" applyAlignment="1">
      <alignment horizontal="center"/>
    </xf>
    <xf numFmtId="165" fontId="0" fillId="0" borderId="0" xfId="0" applyNumberFormat="1"/>
    <xf numFmtId="0" fontId="41" fillId="0" borderId="12" xfId="0" applyFont="1" applyBorder="1" applyAlignment="1">
      <alignment horizontal="center"/>
    </xf>
    <xf numFmtId="0" fontId="41" fillId="0" borderId="2" xfId="0" applyFont="1" applyBorder="1" applyAlignment="1">
      <alignment horizontal="center"/>
    </xf>
    <xf numFmtId="0" fontId="41" fillId="0" borderId="4" xfId="0" applyFont="1" applyBorder="1" applyAlignment="1">
      <alignment horizontal="center"/>
    </xf>
    <xf numFmtId="0" fontId="41" fillId="0" borderId="3" xfId="0" applyFont="1" applyBorder="1" applyAlignment="1">
      <alignment horizontal="center"/>
    </xf>
    <xf numFmtId="0" fontId="41" fillId="6" borderId="10" xfId="0" applyFont="1" applyFill="1" applyBorder="1" applyAlignment="1">
      <alignment horizontal="center"/>
    </xf>
    <xf numFmtId="0" fontId="41" fillId="6" borderId="2" xfId="0" applyFont="1" applyFill="1" applyBorder="1" applyAlignment="1">
      <alignment horizontal="center"/>
    </xf>
    <xf numFmtId="1" fontId="41" fillId="6" borderId="3" xfId="0" applyNumberFormat="1" applyFont="1" applyFill="1" applyBorder="1" applyAlignment="1">
      <alignment horizontal="center"/>
    </xf>
    <xf numFmtId="1" fontId="41" fillId="6" borderId="2" xfId="0" applyNumberFormat="1" applyFont="1" applyFill="1" applyBorder="1" applyAlignment="1">
      <alignment horizontal="center"/>
    </xf>
    <xf numFmtId="0" fontId="41" fillId="6" borderId="17" xfId="0" applyFont="1" applyFill="1" applyBorder="1" applyAlignment="1">
      <alignment horizontal="center"/>
    </xf>
    <xf numFmtId="0" fontId="41" fillId="6" borderId="14" xfId="0" applyFont="1" applyFill="1" applyBorder="1" applyAlignment="1">
      <alignment horizontal="center"/>
    </xf>
    <xf numFmtId="2" fontId="41" fillId="6" borderId="3" xfId="0" applyNumberFormat="1" applyFont="1" applyFill="1" applyBorder="1" applyAlignment="1">
      <alignment horizontal="center"/>
    </xf>
    <xf numFmtId="2" fontId="41" fillId="6" borderId="2" xfId="0" applyNumberFormat="1" applyFont="1" applyFill="1" applyBorder="1" applyAlignment="1">
      <alignment horizontal="center"/>
    </xf>
    <xf numFmtId="0" fontId="34" fillId="0" borderId="0" xfId="0" applyFont="1" applyAlignment="1">
      <alignment horizontal="left"/>
    </xf>
    <xf numFmtId="0" fontId="1" fillId="0" borderId="1" xfId="0" applyFont="1" applyBorder="1" applyAlignment="1">
      <alignment horizontal="center"/>
    </xf>
    <xf numFmtId="164" fontId="1" fillId="0" borderId="0" xfId="0" applyNumberFormat="1" applyFont="1" applyAlignment="1">
      <alignment horizontal="left"/>
    </xf>
    <xf numFmtId="0" fontId="1" fillId="0" borderId="0" xfId="0" applyFont="1" applyAlignment="1">
      <alignment horizontal="left"/>
    </xf>
    <xf numFmtId="0" fontId="1" fillId="0" borderId="0" xfId="0" applyFont="1"/>
    <xf numFmtId="0" fontId="9" fillId="0" borderId="2" xfId="0" applyFont="1" applyBorder="1" applyAlignment="1">
      <alignment horizontal="center"/>
    </xf>
    <xf numFmtId="0" fontId="9" fillId="0" borderId="12" xfId="0" applyFont="1" applyBorder="1" applyAlignment="1">
      <alignment horizontal="center"/>
    </xf>
    <xf numFmtId="0" fontId="1" fillId="17" borderId="0" xfId="0" applyFont="1" applyFill="1" applyAlignment="1">
      <alignment horizontal="left"/>
    </xf>
    <xf numFmtId="0" fontId="1" fillId="51" borderId="0" xfId="0" applyFont="1" applyFill="1" applyAlignment="1">
      <alignment horizontal="left"/>
    </xf>
    <xf numFmtId="0" fontId="1" fillId="48" borderId="0" xfId="40" applyFont="1" applyBorder="1" applyAlignment="1">
      <alignment horizontal="left"/>
    </xf>
    <xf numFmtId="0" fontId="1" fillId="52" borderId="0" xfId="0" applyFont="1" applyFill="1" applyAlignment="1">
      <alignment horizontal="center"/>
    </xf>
    <xf numFmtId="0" fontId="37" fillId="42" borderId="0" xfId="25" applyFont="1" applyBorder="1" applyAlignment="1">
      <alignment horizontal="left"/>
    </xf>
    <xf numFmtId="0" fontId="28" fillId="47" borderId="0" xfId="37" applyBorder="1" applyAlignment="1">
      <alignment horizontal="left"/>
    </xf>
    <xf numFmtId="0" fontId="1" fillId="0" borderId="0" xfId="0" applyFont="1" applyAlignment="1">
      <alignment horizontal="center"/>
    </xf>
    <xf numFmtId="1" fontId="1" fillId="6" borderId="0" xfId="0" applyNumberFormat="1" applyFont="1" applyFill="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9" borderId="0" xfId="0" applyFont="1" applyFill="1" applyAlignment="1">
      <alignment horizontal="left"/>
    </xf>
    <xf numFmtId="0" fontId="1" fillId="5" borderId="0" xfId="0" applyFont="1" applyFill="1" applyAlignment="1">
      <alignment horizontal="left"/>
    </xf>
    <xf numFmtId="0" fontId="1" fillId="3" borderId="0" xfId="0" applyFont="1" applyFill="1" applyAlignment="1">
      <alignment horizontal="left"/>
    </xf>
    <xf numFmtId="0" fontId="4" fillId="0" borderId="0" xfId="0" applyFont="1" applyAlignment="1">
      <alignment horizontal="center" vertical="center"/>
    </xf>
    <xf numFmtId="164" fontId="1" fillId="0" borderId="0" xfId="0" applyNumberFormat="1" applyFont="1" applyAlignment="1">
      <alignment horizontal="center"/>
    </xf>
    <xf numFmtId="0" fontId="1" fillId="48" borderId="57" xfId="40" applyFont="1" applyBorder="1" applyAlignment="1">
      <alignment horizontal="left"/>
    </xf>
    <xf numFmtId="0" fontId="37" fillId="42" borderId="0" xfId="25" applyFont="1" applyAlignment="1">
      <alignment horizontal="left"/>
    </xf>
    <xf numFmtId="0" fontId="28" fillId="47" borderId="0" xfId="37" applyAlignment="1">
      <alignment horizontal="left"/>
    </xf>
    <xf numFmtId="0" fontId="1" fillId="0" borderId="0" xfId="0" applyFont="1" applyAlignment="1">
      <alignment horizontal="left" vertical="center"/>
    </xf>
    <xf numFmtId="164" fontId="46" fillId="0" borderId="22" xfId="0" applyNumberFormat="1" applyFont="1" applyBorder="1" applyAlignment="1">
      <alignment horizontal="center"/>
    </xf>
    <xf numFmtId="164" fontId="46" fillId="0" borderId="22" xfId="0" applyNumberFormat="1" applyFont="1" applyBorder="1" applyAlignment="1">
      <alignment horizontal="center" vertical="center"/>
    </xf>
    <xf numFmtId="164" fontId="46" fillId="0" borderId="28" xfId="0" applyNumberFormat="1" applyFont="1" applyBorder="1" applyAlignment="1">
      <alignment horizontal="center"/>
    </xf>
    <xf numFmtId="164" fontId="46" fillId="0" borderId="24" xfId="0" applyNumberFormat="1" applyFont="1" applyBorder="1" applyAlignment="1">
      <alignment horizontal="center" vertical="center"/>
    </xf>
    <xf numFmtId="164" fontId="47" fillId="0" borderId="22" xfId="0" applyNumberFormat="1" applyFont="1" applyBorder="1" applyAlignment="1">
      <alignment horizontal="center" vertical="center"/>
    </xf>
    <xf numFmtId="164" fontId="47" fillId="0" borderId="24" xfId="0" applyNumberFormat="1" applyFont="1" applyBorder="1" applyAlignment="1">
      <alignment horizontal="center" vertical="center"/>
    </xf>
    <xf numFmtId="164" fontId="47" fillId="0" borderId="28" xfId="0" applyNumberFormat="1" applyFont="1" applyBorder="1" applyAlignment="1">
      <alignment horizontal="center" vertic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xr:uid="{5B4A1DF4-5FCB-4C34-BE73-EF9116A7637E}"/>
    <cellStyle name="Normal 3" xfId="39" xr:uid="{2EEA6EA8-2934-4DA5-9A16-7ACDE4123C2F}"/>
    <cellStyle name="Note 2" xfId="40" xr:uid="{0B7BAB0A-83CD-4403-BE2F-F2F232F5D00C}"/>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39">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dxf>
    <dxf>
      <numFmt numFmtId="2" formatCode="0.00"/>
      <fill>
        <patternFill patternType="none">
          <fgColor indexed="64"/>
          <bgColor indexed="65"/>
        </patternFill>
      </fill>
    </dxf>
    <dxf>
      <numFmt numFmtId="2" formatCode="0.00"/>
    </dxf>
    <dxf>
      <numFmt numFmtId="2" formatCode="0.00"/>
    </dxf>
    <dxf>
      <font>
        <b val="0"/>
        <i val="0"/>
        <strike val="0"/>
        <condense val="0"/>
        <extend val="0"/>
        <outline val="0"/>
        <shadow val="0"/>
        <u val="none"/>
        <vertAlign val="baseline"/>
        <sz val="10"/>
        <color auto="1"/>
        <name val="Arial"/>
        <family val="2"/>
        <scheme val="none"/>
      </font>
      <numFmt numFmtId="174" formatCode="yyyy\-mm\-dd;@"/>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medium">
          <color indexed="64"/>
        </top>
      </border>
    </dxf>
    <dxf>
      <fill>
        <patternFill patternType="none">
          <fgColor indexed="64"/>
          <bgColor indexed="65"/>
        </patternFill>
      </fill>
    </dxf>
    <dxf>
      <font>
        <b/>
        <i val="0"/>
        <strike val="0"/>
        <condense val="0"/>
        <extend val="0"/>
        <outline val="0"/>
        <shadow val="0"/>
        <u val="none"/>
        <vertAlign val="baseline"/>
        <sz val="10"/>
        <color auto="1"/>
        <name val="Arial"/>
        <family val="2"/>
        <scheme val="none"/>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7" formatCode="m/d/yyyy\ h:mm"/>
    </dxf>
    <dxf>
      <numFmt numFmtId="0" formatCode="Genera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SBB Total</a:t>
            </a:r>
            <a:r>
              <a:rPr lang="en-US" sz="2400" baseline="0"/>
              <a:t> </a:t>
            </a:r>
            <a:r>
              <a:rPr lang="en-US" sz="2400"/>
              <a:t>Mass</a:t>
            </a:r>
            <a:r>
              <a:rPr lang="en-US" sz="2400" baseline="0"/>
              <a:t> Flux Top Trap (Sept '09 - May '24)  </a:t>
            </a:r>
            <a:endParaRPr lang="en-US" sz="2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28575" cap="rnd">
                <a:solidFill>
                  <a:schemeClr val="accent1"/>
                </a:solidFill>
                <a:prstDash val="sysDot"/>
              </a:ln>
              <a:effectLst/>
            </c:spPr>
            <c:trendlineType val="linear"/>
            <c:dispRSqr val="0"/>
            <c:dispEq val="1"/>
            <c:trendlineLbl>
              <c:layout>
                <c:manualLayout>
                  <c:x val="-2.5003529206881033E-2"/>
                  <c:y val="-0.5410975817164710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000" baseline="0"/>
                      <a:t>y = 0.0001x - 5.021</a:t>
                    </a:r>
                    <a:endParaRPr lang="en-US" sz="66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NEW'!$Q$8:$Q$360</c:f>
              <c:numCache>
                <c:formatCode>0.000</c:formatCode>
                <c:ptCount val="353"/>
                <c:pt idx="0">
                  <c:v>0.65835294117647014</c:v>
                </c:pt>
                <c:pt idx="1">
                  <c:v>0.79058823529411748</c:v>
                </c:pt>
                <c:pt idx="2">
                  <c:v>0.46399999999999947</c:v>
                </c:pt>
                <c:pt idx="3">
                  <c:v>0.2592941176470589</c:v>
                </c:pt>
                <c:pt idx="4">
                  <c:v>0.23952941176470605</c:v>
                </c:pt>
                <c:pt idx="5">
                  <c:v>0.21129411764705874</c:v>
                </c:pt>
                <c:pt idx="6">
                  <c:v>0.20847058823529394</c:v>
                </c:pt>
                <c:pt idx="7">
                  <c:v>0.24799999999999964</c:v>
                </c:pt>
                <c:pt idx="8">
                  <c:v>0.44564705882352901</c:v>
                </c:pt>
                <c:pt idx="9">
                  <c:v>0.76941176470588313</c:v>
                </c:pt>
                <c:pt idx="10">
                  <c:v>0.55152941176470538</c:v>
                </c:pt>
                <c:pt idx="11">
                  <c:v>0.18352941176470616</c:v>
                </c:pt>
                <c:pt idx="13">
                  <c:v>1.3225142857142853</c:v>
                </c:pt>
                <c:pt idx="14">
                  <c:v>0.26565714285714292</c:v>
                </c:pt>
                <c:pt idx="15">
                  <c:v>0.94640000000000002</c:v>
                </c:pt>
                <c:pt idx="16">
                  <c:v>0.3258285714285713</c:v>
                </c:pt>
                <c:pt idx="17">
                  <c:v>0.5130285714285715</c:v>
                </c:pt>
                <c:pt idx="18">
                  <c:v>0.49057142857142821</c:v>
                </c:pt>
                <c:pt idx="19">
                  <c:v>0.34617142857142874</c:v>
                </c:pt>
                <c:pt idx="20">
                  <c:v>0.58520000000000039</c:v>
                </c:pt>
                <c:pt idx="21">
                  <c:v>1.0454857142857148</c:v>
                </c:pt>
                <c:pt idx="22">
                  <c:v>0.65857142857142847</c:v>
                </c:pt>
                <c:pt idx="23">
                  <c:v>0.51417142857142906</c:v>
                </c:pt>
                <c:pt idx="24">
                  <c:v>0.74948571428571342</c:v>
                </c:pt>
                <c:pt idx="25">
                  <c:v>0.65498947368421057</c:v>
                </c:pt>
                <c:pt idx="26">
                  <c:v>0.39786666666666692</c:v>
                </c:pt>
                <c:pt idx="27">
                  <c:v>5.760000000000029E-2</c:v>
                </c:pt>
                <c:pt idx="28">
                  <c:v>0.25546666666666623</c:v>
                </c:pt>
                <c:pt idx="29">
                  <c:v>7.786666666666614E-2</c:v>
                </c:pt>
                <c:pt idx="30">
                  <c:v>0.10879999999999938</c:v>
                </c:pt>
                <c:pt idx="31">
                  <c:v>7.786666666666614E-2</c:v>
                </c:pt>
                <c:pt idx="32">
                  <c:v>0.28053333333333325</c:v>
                </c:pt>
                <c:pt idx="33">
                  <c:v>0.11946666666666678</c:v>
                </c:pt>
                <c:pt idx="34">
                  <c:v>0.19093333333333268</c:v>
                </c:pt>
                <c:pt idx="35">
                  <c:v>0.17493333333333397</c:v>
                </c:pt>
                <c:pt idx="36">
                  <c:v>0.39573333333333288</c:v>
                </c:pt>
                <c:pt idx="37">
                  <c:v>0.44266666666666671</c:v>
                </c:pt>
                <c:pt idx="38">
                  <c:v>0.63040000000000018</c:v>
                </c:pt>
                <c:pt idx="39">
                  <c:v>1.659999999999999</c:v>
                </c:pt>
                <c:pt idx="40">
                  <c:v>1.4379999999999999</c:v>
                </c:pt>
                <c:pt idx="41">
                  <c:v>3.0539999999999998</c:v>
                </c:pt>
                <c:pt idx="42">
                  <c:v>2.7853333333333326</c:v>
                </c:pt>
                <c:pt idx="43">
                  <c:v>0.77533333333333354</c:v>
                </c:pt>
                <c:pt idx="44">
                  <c:v>1.1806666666666672</c:v>
                </c:pt>
                <c:pt idx="45">
                  <c:v>1.1900000000000002</c:v>
                </c:pt>
                <c:pt idx="46">
                  <c:v>0.94199999999999895</c:v>
                </c:pt>
                <c:pt idx="47">
                  <c:v>1.1986666666666668</c:v>
                </c:pt>
                <c:pt idx="48">
                  <c:v>1.2653333333333332</c:v>
                </c:pt>
                <c:pt idx="49">
                  <c:v>1.0386666666666666</c:v>
                </c:pt>
                <c:pt idx="50">
                  <c:v>1.3913333333333331</c:v>
                </c:pt>
                <c:pt idx="51">
                  <c:v>1.8365714285714287</c:v>
                </c:pt>
                <c:pt idx="52">
                  <c:v>0.75450000000000017</c:v>
                </c:pt>
                <c:pt idx="53">
                  <c:v>0.97699999999999942</c:v>
                </c:pt>
                <c:pt idx="54">
                  <c:v>0.78849999999999998</c:v>
                </c:pt>
                <c:pt idx="55">
                  <c:v>1.0229999999999997</c:v>
                </c:pt>
                <c:pt idx="56">
                  <c:v>0.54849999999999977</c:v>
                </c:pt>
                <c:pt idx="57">
                  <c:v>0.48849999999999927</c:v>
                </c:pt>
                <c:pt idx="58">
                  <c:v>0.54099999999999948</c:v>
                </c:pt>
                <c:pt idx="59">
                  <c:v>0.21749999999999936</c:v>
                </c:pt>
                <c:pt idx="60">
                  <c:v>0.22799999999999976</c:v>
                </c:pt>
                <c:pt idx="61">
                  <c:v>0.74399999999999977</c:v>
                </c:pt>
                <c:pt idx="62">
                  <c:v>0.85949999999999971</c:v>
                </c:pt>
                <c:pt idx="63">
                  <c:v>0.32749999999999968</c:v>
                </c:pt>
                <c:pt idx="64">
                  <c:v>1.0735999999999999</c:v>
                </c:pt>
                <c:pt idx="65">
                  <c:v>0.16252631578947335</c:v>
                </c:pt>
                <c:pt idx="66">
                  <c:v>0.22905263157894606</c:v>
                </c:pt>
                <c:pt idx="67">
                  <c:v>0.23663157894736891</c:v>
                </c:pt>
                <c:pt idx="68">
                  <c:v>0.3814736842105258</c:v>
                </c:pt>
                <c:pt idx="69">
                  <c:v>0.42694736842105235</c:v>
                </c:pt>
                <c:pt idx="70">
                  <c:v>0.86821052631578999</c:v>
                </c:pt>
                <c:pt idx="71">
                  <c:v>0.58105263157894693</c:v>
                </c:pt>
                <c:pt idx="72">
                  <c:v>0.46315789473684121</c:v>
                </c:pt>
                <c:pt idx="73">
                  <c:v>0.42442105263157859</c:v>
                </c:pt>
                <c:pt idx="74">
                  <c:v>0.60463157894736841</c:v>
                </c:pt>
                <c:pt idx="75">
                  <c:v>0.7402105263157891</c:v>
                </c:pt>
                <c:pt idx="76">
                  <c:v>1.1452631578947363</c:v>
                </c:pt>
                <c:pt idx="77">
                  <c:v>0.69642105263157894</c:v>
                </c:pt>
                <c:pt idx="79">
                  <c:v>0.57907227795469318</c:v>
                </c:pt>
                <c:pt idx="80">
                  <c:v>1.8977929109405962</c:v>
                </c:pt>
                <c:pt idx="81">
                  <c:v>9.4848045527062497E-2</c:v>
                </c:pt>
                <c:pt idx="82">
                  <c:v>0.95596845886486104</c:v>
                </c:pt>
                <c:pt idx="83">
                  <c:v>0.42515220407305881</c:v>
                </c:pt>
                <c:pt idx="84">
                  <c:v>0.22547210822661262</c:v>
                </c:pt>
                <c:pt idx="85">
                  <c:v>0.13228806349827105</c:v>
                </c:pt>
                <c:pt idx="86">
                  <c:v>0.49088023562251298</c:v>
                </c:pt>
                <c:pt idx="87">
                  <c:v>0.12563206030338878</c:v>
                </c:pt>
                <c:pt idx="88">
                  <c:v>7.9872038338578477E-2</c:v>
                </c:pt>
                <c:pt idx="89">
                  <c:v>8.4032040335380087E-2</c:v>
                </c:pt>
                <c:pt idx="90">
                  <c:v>0.20800009984004791</c:v>
                </c:pt>
                <c:pt idx="91">
                  <c:v>0.35360016972808056</c:v>
                </c:pt>
                <c:pt idx="92">
                  <c:v>0.27899999999999991</c:v>
                </c:pt>
                <c:pt idx="93">
                  <c:v>0.39900000000000002</c:v>
                </c:pt>
                <c:pt idx="94">
                  <c:v>7.749999999999968E-2</c:v>
                </c:pt>
                <c:pt idx="95">
                  <c:v>0.30640000000000001</c:v>
                </c:pt>
                <c:pt idx="96">
                  <c:v>0.17210000000000036</c:v>
                </c:pt>
                <c:pt idx="97">
                  <c:v>0.17820000000000036</c:v>
                </c:pt>
                <c:pt idx="98">
                  <c:v>0.27369999999999983</c:v>
                </c:pt>
                <c:pt idx="99">
                  <c:v>0.73899999999999988</c:v>
                </c:pt>
                <c:pt idx="100">
                  <c:v>0.81205000000000016</c:v>
                </c:pt>
                <c:pt idx="101">
                  <c:v>0.2989499999999996</c:v>
                </c:pt>
                <c:pt idx="102">
                  <c:v>0.31079999999999952</c:v>
                </c:pt>
                <c:pt idx="103">
                  <c:v>0.83975000000000044</c:v>
                </c:pt>
                <c:pt idx="104">
                  <c:v>1.0237499999999997</c:v>
                </c:pt>
                <c:pt idx="105">
                  <c:v>0.2066086956521731</c:v>
                </c:pt>
                <c:pt idx="106">
                  <c:v>1.0685217391304345</c:v>
                </c:pt>
                <c:pt idx="107">
                  <c:v>0.53913043478260891</c:v>
                </c:pt>
                <c:pt idx="108">
                  <c:v>0.22539130434782598</c:v>
                </c:pt>
                <c:pt idx="109">
                  <c:v>0.19199999999999987</c:v>
                </c:pt>
                <c:pt idx="110">
                  <c:v>0.40626086956521712</c:v>
                </c:pt>
                <c:pt idx="111">
                  <c:v>0.22330434782608677</c:v>
                </c:pt>
                <c:pt idx="112">
                  <c:v>0.14539130434782707</c:v>
                </c:pt>
                <c:pt idx="113">
                  <c:v>0.14052173913043475</c:v>
                </c:pt>
                <c:pt idx="114">
                  <c:v>0.18156521739130382</c:v>
                </c:pt>
                <c:pt idx="115">
                  <c:v>0.5092173913043474</c:v>
                </c:pt>
                <c:pt idx="116">
                  <c:v>1.0121739130434784</c:v>
                </c:pt>
                <c:pt idx="117">
                  <c:v>0.95791304347826134</c:v>
                </c:pt>
                <c:pt idx="119">
                  <c:v>1.2495384615384615</c:v>
                </c:pt>
                <c:pt idx="120">
                  <c:v>0.90393846153846247</c:v>
                </c:pt>
                <c:pt idx="121">
                  <c:v>0.35759999999999958</c:v>
                </c:pt>
                <c:pt idx="122">
                  <c:v>0.37415384615384539</c:v>
                </c:pt>
                <c:pt idx="123">
                  <c:v>0.18055384615384623</c:v>
                </c:pt>
                <c:pt idx="124">
                  <c:v>0.13144615384615357</c:v>
                </c:pt>
                <c:pt idx="125">
                  <c:v>0.15070769230769196</c:v>
                </c:pt>
                <c:pt idx="126">
                  <c:v>0.25643076923076957</c:v>
                </c:pt>
                <c:pt idx="127">
                  <c:v>0.19107692307692375</c:v>
                </c:pt>
                <c:pt idx="128">
                  <c:v>0.38523076923076888</c:v>
                </c:pt>
                <c:pt idx="129">
                  <c:v>0.18984615384615303</c:v>
                </c:pt>
                <c:pt idx="130">
                  <c:v>0.14633846153846156</c:v>
                </c:pt>
                <c:pt idx="131">
                  <c:v>0.14538181818181783</c:v>
                </c:pt>
                <c:pt idx="132">
                  <c:v>4.2784000000000004</c:v>
                </c:pt>
                <c:pt idx="133">
                  <c:v>2.9960000000000009</c:v>
                </c:pt>
                <c:pt idx="134">
                  <c:v>1.7375999999999991</c:v>
                </c:pt>
                <c:pt idx="135">
                  <c:v>6.720000000000112E-2</c:v>
                </c:pt>
                <c:pt idx="141">
                  <c:v>0.24239999999999923</c:v>
                </c:pt>
                <c:pt idx="142">
                  <c:v>2.4000000000000909E-3</c:v>
                </c:pt>
                <c:pt idx="143">
                  <c:v>9.5199999999999813E-2</c:v>
                </c:pt>
                <c:pt idx="144">
                  <c:v>0.12000000000000029</c:v>
                </c:pt>
                <c:pt idx="145">
                  <c:v>2.4349090909090911</c:v>
                </c:pt>
                <c:pt idx="146">
                  <c:v>1.6601212121212128</c:v>
                </c:pt>
                <c:pt idx="147">
                  <c:v>3.6489696969696959</c:v>
                </c:pt>
                <c:pt idx="148">
                  <c:v>3.526787878787879</c:v>
                </c:pt>
                <c:pt idx="149">
                  <c:v>2.0770909090909093</c:v>
                </c:pt>
                <c:pt idx="150">
                  <c:v>1.3469090909090902</c:v>
                </c:pt>
                <c:pt idx="151">
                  <c:v>0.99781818181818172</c:v>
                </c:pt>
                <c:pt idx="152">
                  <c:v>1.7139393939393932</c:v>
                </c:pt>
                <c:pt idx="153">
                  <c:v>1.7706666666666671</c:v>
                </c:pt>
                <c:pt idx="154">
                  <c:v>1.4516363636363636</c:v>
                </c:pt>
                <c:pt idx="155">
                  <c:v>1.1461818181818186</c:v>
                </c:pt>
                <c:pt idx="156">
                  <c:v>0.72824242424242369</c:v>
                </c:pt>
                <c:pt idx="157">
                  <c:v>1.3852121212121209</c:v>
                </c:pt>
                <c:pt idx="158">
                  <c:v>2.3515028571428553</c:v>
                </c:pt>
                <c:pt idx="159">
                  <c:v>2.5319257142857134</c:v>
                </c:pt>
                <c:pt idx="160">
                  <c:v>2.8778742857142845</c:v>
                </c:pt>
                <c:pt idx="161">
                  <c:v>2.8948857142857127</c:v>
                </c:pt>
                <c:pt idx="162">
                  <c:v>1.4448114285714309</c:v>
                </c:pt>
                <c:pt idx="163">
                  <c:v>2.289771428571425</c:v>
                </c:pt>
                <c:pt idx="164">
                  <c:v>1.680257142857142</c:v>
                </c:pt>
                <c:pt idx="165">
                  <c:v>0.74574857142857198</c:v>
                </c:pt>
                <c:pt idx="166">
                  <c:v>9.5428571428511405E-4</c:v>
                </c:pt>
                <c:pt idx="167">
                  <c:v>0</c:v>
                </c:pt>
                <c:pt idx="168">
                  <c:v>0</c:v>
                </c:pt>
                <c:pt idx="169">
                  <c:v>1.0233600000000007</c:v>
                </c:pt>
                <c:pt idx="171">
                  <c:v>1.8805440000000004</c:v>
                </c:pt>
                <c:pt idx="172">
                  <c:v>2.3524960000000004</c:v>
                </c:pt>
                <c:pt idx="173">
                  <c:v>2.2377920000000007</c:v>
                </c:pt>
                <c:pt idx="174">
                  <c:v>1.9702133333333327</c:v>
                </c:pt>
                <c:pt idx="175">
                  <c:v>1.7066186666666663</c:v>
                </c:pt>
                <c:pt idx="176">
                  <c:v>1.1267306666666674</c:v>
                </c:pt>
                <c:pt idx="177">
                  <c:v>1.1044373333333339</c:v>
                </c:pt>
                <c:pt idx="178">
                  <c:v>0.44500800000000046</c:v>
                </c:pt>
                <c:pt idx="179">
                  <c:v>0.52417066666666678</c:v>
                </c:pt>
                <c:pt idx="180">
                  <c:v>2.2581119999999997</c:v>
                </c:pt>
                <c:pt idx="181">
                  <c:v>0.16238933333333325</c:v>
                </c:pt>
                <c:pt idx="182">
                  <c:v>0.5269119999999996</c:v>
                </c:pt>
                <c:pt idx="183">
                  <c:v>0.15478933333333297</c:v>
                </c:pt>
                <c:pt idx="184">
                  <c:v>2.0307692307692311</c:v>
                </c:pt>
                <c:pt idx="185">
                  <c:v>2.6646153846153848</c:v>
                </c:pt>
                <c:pt idx="186">
                  <c:v>0.79384615384615442</c:v>
                </c:pt>
                <c:pt idx="187">
                  <c:v>1.4892307692307691</c:v>
                </c:pt>
                <c:pt idx="188">
                  <c:v>1.5384615384615385</c:v>
                </c:pt>
                <c:pt idx="189">
                  <c:v>0.33846153846153892</c:v>
                </c:pt>
                <c:pt idx="190">
                  <c:v>0.72</c:v>
                </c:pt>
                <c:pt idx="191">
                  <c:v>0.57230769230769218</c:v>
                </c:pt>
                <c:pt idx="192">
                  <c:v>0.93538461538461515</c:v>
                </c:pt>
                <c:pt idx="193">
                  <c:v>0.54769230769230803</c:v>
                </c:pt>
                <c:pt idx="194">
                  <c:v>1.5200000000000005</c:v>
                </c:pt>
                <c:pt idx="195">
                  <c:v>1.8153846153846149</c:v>
                </c:pt>
                <c:pt idx="196">
                  <c:v>1.8981818181818177</c:v>
                </c:pt>
                <c:pt idx="197">
                  <c:v>1.5429371428571435</c:v>
                </c:pt>
                <c:pt idx="198">
                  <c:v>2.0158685714285718</c:v>
                </c:pt>
                <c:pt idx="199">
                  <c:v>2.7295714285714294</c:v>
                </c:pt>
                <c:pt idx="200">
                  <c:v>1.7588799999999998</c:v>
                </c:pt>
                <c:pt idx="201">
                  <c:v>1.2862342857142863</c:v>
                </c:pt>
                <c:pt idx="202">
                  <c:v>0.91235428571428656</c:v>
                </c:pt>
                <c:pt idx="203">
                  <c:v>1.0143942857142858</c:v>
                </c:pt>
                <c:pt idx="204">
                  <c:v>1.0345485714285718</c:v>
                </c:pt>
                <c:pt idx="205">
                  <c:v>0.40592571428571489</c:v>
                </c:pt>
                <c:pt idx="206">
                  <c:v>0.77551428571428616</c:v>
                </c:pt>
                <c:pt idx="207">
                  <c:v>0.40185714285714219</c:v>
                </c:pt>
                <c:pt idx="208">
                  <c:v>0.56943999999999917</c:v>
                </c:pt>
                <c:pt idx="209">
                  <c:v>1.1226971428571428</c:v>
                </c:pt>
                <c:pt idx="210">
                  <c:v>2.4313846153846148</c:v>
                </c:pt>
                <c:pt idx="211">
                  <c:v>2.7673846153846164</c:v>
                </c:pt>
                <c:pt idx="212">
                  <c:v>2.9723076923076923</c:v>
                </c:pt>
                <c:pt idx="213">
                  <c:v>2.4941538461538455</c:v>
                </c:pt>
                <c:pt idx="214">
                  <c:v>1.9206153846153848</c:v>
                </c:pt>
                <c:pt idx="215">
                  <c:v>0.42769230769230787</c:v>
                </c:pt>
                <c:pt idx="216">
                  <c:v>1.0486153846153849</c:v>
                </c:pt>
                <c:pt idx="217">
                  <c:v>1.1372307692307697</c:v>
                </c:pt>
                <c:pt idx="218">
                  <c:v>0.81353846153846099</c:v>
                </c:pt>
                <c:pt idx="219">
                  <c:v>1.0849230769230769</c:v>
                </c:pt>
                <c:pt idx="220">
                  <c:v>1.5267692307692307</c:v>
                </c:pt>
                <c:pt idx="221">
                  <c:v>2.1076923076923082</c:v>
                </c:pt>
                <c:pt idx="222">
                  <c:v>1.5938461538461537</c:v>
                </c:pt>
                <c:pt idx="223">
                  <c:v>1.3542857142857148</c:v>
                </c:pt>
                <c:pt idx="224">
                  <c:v>2.1028571428571428</c:v>
                </c:pt>
                <c:pt idx="225">
                  <c:v>2.834285714285715</c:v>
                </c:pt>
                <c:pt idx="226">
                  <c:v>2.6628571428571428</c:v>
                </c:pt>
                <c:pt idx="227">
                  <c:v>1.8971428571428572</c:v>
                </c:pt>
                <c:pt idx="228">
                  <c:v>1.2342857142857144</c:v>
                </c:pt>
                <c:pt idx="229">
                  <c:v>1.3542857142857139</c:v>
                </c:pt>
                <c:pt idx="230">
                  <c:v>0.77142857142857224</c:v>
                </c:pt>
                <c:pt idx="231">
                  <c:v>1.28</c:v>
                </c:pt>
                <c:pt idx="232">
                  <c:v>0.67999999999999972</c:v>
                </c:pt>
                <c:pt idx="233">
                  <c:v>0.42857142857142855</c:v>
                </c:pt>
                <c:pt idx="234">
                  <c:v>0.38285714285714284</c:v>
                </c:pt>
                <c:pt idx="235">
                  <c:v>0.13142857142857065</c:v>
                </c:pt>
                <c:pt idx="236">
                  <c:v>1.3800000000000006</c:v>
                </c:pt>
                <c:pt idx="237">
                  <c:v>1.4977142857142849</c:v>
                </c:pt>
                <c:pt idx="238">
                  <c:v>0.54171428571428593</c:v>
                </c:pt>
                <c:pt idx="239">
                  <c:v>1.4217142857142864</c:v>
                </c:pt>
                <c:pt idx="240">
                  <c:v>2.0719999999999996</c:v>
                </c:pt>
                <c:pt idx="241">
                  <c:v>0.84799999999999998</c:v>
                </c:pt>
                <c:pt idx="242">
                  <c:v>0.80400000000000005</c:v>
                </c:pt>
                <c:pt idx="243">
                  <c:v>1.865714285714285</c:v>
                </c:pt>
                <c:pt idx="244">
                  <c:v>1.0371428571428569</c:v>
                </c:pt>
                <c:pt idx="245">
                  <c:v>1.0514285714285714</c:v>
                </c:pt>
                <c:pt idx="246">
                  <c:v>0.96800000000000053</c:v>
                </c:pt>
                <c:pt idx="247">
                  <c:v>2.0428571428571436</c:v>
                </c:pt>
                <c:pt idx="248">
                  <c:v>1.7753333333333334</c:v>
                </c:pt>
                <c:pt idx="262">
                  <c:v>0.72228571428571497</c:v>
                </c:pt>
                <c:pt idx="263">
                  <c:v>1.24</c:v>
                </c:pt>
                <c:pt idx="264">
                  <c:v>1.755428571428572</c:v>
                </c:pt>
                <c:pt idx="265">
                  <c:v>0.9479999999999994</c:v>
                </c:pt>
                <c:pt idx="266">
                  <c:v>1.7257142857142855</c:v>
                </c:pt>
                <c:pt idx="267">
                  <c:v>1.0685714285714281</c:v>
                </c:pt>
                <c:pt idx="268">
                  <c:v>0.96571428571428541</c:v>
                </c:pt>
                <c:pt idx="269">
                  <c:v>0.78228571428571414</c:v>
                </c:pt>
                <c:pt idx="270">
                  <c:v>1.4577142857142829</c:v>
                </c:pt>
                <c:pt idx="272">
                  <c:v>0.65314285714285758</c:v>
                </c:pt>
                <c:pt idx="273">
                  <c:v>0.7857142857142857</c:v>
                </c:pt>
                <c:pt idx="274">
                  <c:v>0.77200000000000046</c:v>
                </c:pt>
                <c:pt idx="275">
                  <c:v>1.2668571428571431</c:v>
                </c:pt>
                <c:pt idx="276">
                  <c:v>2.359428571428571</c:v>
                </c:pt>
                <c:pt idx="277">
                  <c:v>1.2845714285714283</c:v>
                </c:pt>
                <c:pt idx="278">
                  <c:v>0.59085714285714219</c:v>
                </c:pt>
                <c:pt idx="279">
                  <c:v>0.52742857142857147</c:v>
                </c:pt>
                <c:pt idx="280">
                  <c:v>0.17657142857142816</c:v>
                </c:pt>
                <c:pt idx="281">
                  <c:v>0.31200000000000067</c:v>
                </c:pt>
                <c:pt idx="282">
                  <c:v>0.68342857142857127</c:v>
                </c:pt>
                <c:pt idx="283">
                  <c:v>0.49942857142857072</c:v>
                </c:pt>
                <c:pt idx="284">
                  <c:v>0.74114285714285744</c:v>
                </c:pt>
                <c:pt idx="285">
                  <c:v>1.5045714285714291</c:v>
                </c:pt>
                <c:pt idx="288">
                  <c:v>0.9231428571428576</c:v>
                </c:pt>
                <c:pt idx="289">
                  <c:v>1.4015428571428572</c:v>
                </c:pt>
                <c:pt idx="290">
                  <c:v>0.94417142857142877</c:v>
                </c:pt>
                <c:pt idx="291">
                  <c:v>1.350685714285714</c:v>
                </c:pt>
                <c:pt idx="292">
                  <c:v>0.81914285714285739</c:v>
                </c:pt>
                <c:pt idx="293">
                  <c:v>0.72422857142857155</c:v>
                </c:pt>
                <c:pt idx="294">
                  <c:v>0.84200000000000075</c:v>
                </c:pt>
                <c:pt idx="295">
                  <c:v>0.35034285714285779</c:v>
                </c:pt>
                <c:pt idx="296">
                  <c:v>0.63994285714285681</c:v>
                </c:pt>
                <c:pt idx="297">
                  <c:v>0.40211428571428548</c:v>
                </c:pt>
                <c:pt idx="298">
                  <c:v>0.58439999999999925</c:v>
                </c:pt>
                <c:pt idx="299">
                  <c:v>0.36302857142857092</c:v>
                </c:pt>
                <c:pt idx="300">
                  <c:v>7.3600000000000013E-2</c:v>
                </c:pt>
                <c:pt idx="301">
                  <c:v>0.73314285714285687</c:v>
                </c:pt>
                <c:pt idx="302">
                  <c:v>2.8771428571428563</c:v>
                </c:pt>
                <c:pt idx="303">
                  <c:v>2.0268571428571431</c:v>
                </c:pt>
                <c:pt idx="304">
                  <c:v>2.2817142857142869</c:v>
                </c:pt>
                <c:pt idx="305">
                  <c:v>1.0062857142857149</c:v>
                </c:pt>
                <c:pt idx="306">
                  <c:v>0.73942857142857066</c:v>
                </c:pt>
                <c:pt idx="307">
                  <c:v>0.17657142857142918</c:v>
                </c:pt>
                <c:pt idx="314">
                  <c:v>1.2039999999999995</c:v>
                </c:pt>
                <c:pt idx="315">
                  <c:v>1.0765714285714287</c:v>
                </c:pt>
                <c:pt idx="316">
                  <c:v>0.55142857142857138</c:v>
                </c:pt>
                <c:pt idx="317">
                  <c:v>0.62800000000000011</c:v>
                </c:pt>
                <c:pt idx="318">
                  <c:v>1.7062857142857137</c:v>
                </c:pt>
                <c:pt idx="319">
                  <c:v>0.80171428571428593</c:v>
                </c:pt>
                <c:pt idx="327">
                  <c:v>2.0573142857142899</c:v>
                </c:pt>
                <c:pt idx="328">
                  <c:v>4.5129714285714284</c:v>
                </c:pt>
                <c:pt idx="329">
                  <c:v>2.9427999999999992</c:v>
                </c:pt>
                <c:pt idx="330">
                  <c:v>2.0832571428571436</c:v>
                </c:pt>
                <c:pt idx="331">
                  <c:v>0.1709142857142863</c:v>
                </c:pt>
                <c:pt idx="332">
                  <c:v>3.3869142857142855</c:v>
                </c:pt>
                <c:pt idx="333">
                  <c:v>0.80062857142857113</c:v>
                </c:pt>
                <c:pt idx="334">
                  <c:v>0.31862857142857187</c:v>
                </c:pt>
                <c:pt idx="335">
                  <c:v>0.65862857142857123</c:v>
                </c:pt>
                <c:pt idx="336">
                  <c:v>0.39394285714285665</c:v>
                </c:pt>
                <c:pt idx="337">
                  <c:v>0.78240000000000065</c:v>
                </c:pt>
                <c:pt idx="340">
                  <c:v>2.3454857142857151</c:v>
                </c:pt>
                <c:pt idx="341">
                  <c:v>2.2177142857142846</c:v>
                </c:pt>
                <c:pt idx="342">
                  <c:v>2.1872571428571428</c:v>
                </c:pt>
                <c:pt idx="343">
                  <c:v>1.045885714285715</c:v>
                </c:pt>
                <c:pt idx="344">
                  <c:v>1.3623999999999998</c:v>
                </c:pt>
                <c:pt idx="345">
                  <c:v>0.46285714285714313</c:v>
                </c:pt>
                <c:pt idx="346">
                  <c:v>0.44097142857142807</c:v>
                </c:pt>
                <c:pt idx="347">
                  <c:v>0.85634285714285796</c:v>
                </c:pt>
                <c:pt idx="348">
                  <c:v>0.27445714285714268</c:v>
                </c:pt>
                <c:pt idx="349">
                  <c:v>0.22440000000000079</c:v>
                </c:pt>
                <c:pt idx="350">
                  <c:v>0.23714285714285768</c:v>
                </c:pt>
                <c:pt idx="351">
                  <c:v>0.63800000000000012</c:v>
                </c:pt>
                <c:pt idx="352">
                  <c:v>0.5936615384615388</c:v>
                </c:pt>
              </c:numCache>
            </c:numRef>
          </c:yVal>
          <c:smooth val="0"/>
          <c:extLst>
            <c:ext xmlns:c16="http://schemas.microsoft.com/office/drawing/2014/chart" uri="{C3380CC4-5D6E-409C-BE32-E72D297353CC}">
              <c16:uniqueId val="{00000000-005E-4EA5-86EA-066289CDA79B}"/>
            </c:ext>
          </c:extLst>
        </c:ser>
        <c:dLbls>
          <c:showLegendKey val="0"/>
          <c:showVal val="0"/>
          <c:showCatName val="0"/>
          <c:showSerName val="0"/>
          <c:showPercent val="0"/>
          <c:showBubbleSize val="0"/>
        </c:dLbls>
        <c:axId val="1600463856"/>
        <c:axId val="1600439856"/>
      </c:scatterChart>
      <c:valAx>
        <c:axId val="1600463856"/>
        <c:scaling>
          <c:orientation val="minMax"/>
          <c:max val="45000"/>
          <c:min val="40000"/>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0439856"/>
        <c:crosses val="autoZero"/>
        <c:crossBetween val="midCat"/>
      </c:valAx>
      <c:valAx>
        <c:axId val="160043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Mass</a:t>
                </a:r>
                <a:r>
                  <a:rPr lang="en-US" sz="2000" baseline="0"/>
                  <a:t> Flux (g/m</a:t>
                </a:r>
                <a:r>
                  <a:rPr lang="en-US" sz="2000" baseline="30000"/>
                  <a:t>2</a:t>
                </a:r>
                <a:r>
                  <a:rPr lang="en-US" sz="2000" baseline="0"/>
                  <a:t>/day</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046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PON vs TPP umol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PON vs TPP</c:v>
          </c:tx>
          <c:spPr>
            <a:ln w="25400" cap="rnd">
              <a:noFill/>
              <a:round/>
            </a:ln>
            <a:effectLst/>
          </c:spPr>
          <c:marker>
            <c:symbol val="circle"/>
            <c:size val="5"/>
            <c:spPr>
              <a:solidFill>
                <a:schemeClr val="accent1"/>
              </a:solidFill>
              <a:ln w="9525">
                <a:solidFill>
                  <a:schemeClr val="accent1"/>
                </a:solidFill>
              </a:ln>
              <a:effectLst/>
            </c:spPr>
          </c:marker>
          <c:xVal>
            <c:numRef>
              <c:f>'SBB Sediment Trap 150m - NEW'!$AF$8:$AF$360</c:f>
              <c:numCache>
                <c:formatCode>0</c:formatCode>
                <c:ptCount val="353"/>
                <c:pt idx="0">
                  <c:v>363.31115679733216</c:v>
                </c:pt>
                <c:pt idx="1">
                  <c:v>406.35296213742936</c:v>
                </c:pt>
                <c:pt idx="2">
                  <c:v>530.96374222722886</c:v>
                </c:pt>
                <c:pt idx="3">
                  <c:v>351.74489927404835</c:v>
                </c:pt>
                <c:pt idx="4">
                  <c:v>186.28721220445365</c:v>
                </c:pt>
                <c:pt idx="5">
                  <c:v>111.03320228366779</c:v>
                </c:pt>
                <c:pt idx="6">
                  <c:v>186.1535096116354</c:v>
                </c:pt>
                <c:pt idx="7">
                  <c:v>153.88624288027839</c:v>
                </c:pt>
                <c:pt idx="8">
                  <c:v>209.8026800427252</c:v>
                </c:pt>
                <c:pt idx="9">
                  <c:v>292.84156752952856</c:v>
                </c:pt>
                <c:pt idx="10">
                  <c:v>242.41571919380007</c:v>
                </c:pt>
                <c:pt idx="11">
                  <c:v>195.56999472428814</c:v>
                </c:pt>
                <c:pt idx="13">
                  <c:v>802.95510204081609</c:v>
                </c:pt>
                <c:pt idx="14">
                  <c:v>243.54539024207423</c:v>
                </c:pt>
                <c:pt idx="15">
                  <c:v>476.51797494269448</c:v>
                </c:pt>
                <c:pt idx="16">
                  <c:v>254.6828816729581</c:v>
                </c:pt>
                <c:pt idx="17">
                  <c:v>316.90661658952649</c:v>
                </c:pt>
                <c:pt idx="18">
                  <c:v>262.23950580233372</c:v>
                </c:pt>
                <c:pt idx="19">
                  <c:v>186.51099245025887</c:v>
                </c:pt>
                <c:pt idx="20">
                  <c:v>310.51185810988551</c:v>
                </c:pt>
                <c:pt idx="21">
                  <c:v>557.81312725047712</c:v>
                </c:pt>
                <c:pt idx="22">
                  <c:v>407.02363171641679</c:v>
                </c:pt>
                <c:pt idx="23">
                  <c:v>292.71065072383277</c:v>
                </c:pt>
                <c:pt idx="24">
                  <c:v>381.62610221460289</c:v>
                </c:pt>
                <c:pt idx="25">
                  <c:v>367.4457326865313</c:v>
                </c:pt>
                <c:pt idx="26">
                  <c:v>261.4552380952386</c:v>
                </c:pt>
                <c:pt idx="27">
                  <c:v>102.65446757661215</c:v>
                </c:pt>
                <c:pt idx="28">
                  <c:v>247.34292129889428</c:v>
                </c:pt>
                <c:pt idx="29">
                  <c:v>93.96598819634643</c:v>
                </c:pt>
                <c:pt idx="30">
                  <c:v>115.57088250628858</c:v>
                </c:pt>
                <c:pt idx="31">
                  <c:v>84.392259298417144</c:v>
                </c:pt>
                <c:pt idx="32">
                  <c:v>185.23593766054071</c:v>
                </c:pt>
                <c:pt idx="33">
                  <c:v>101.09381761941071</c:v>
                </c:pt>
                <c:pt idx="34">
                  <c:v>143.66905404388643</c:v>
                </c:pt>
                <c:pt idx="35">
                  <c:v>125.61650224862214</c:v>
                </c:pt>
                <c:pt idx="36">
                  <c:v>303.31265242791073</c:v>
                </c:pt>
                <c:pt idx="37">
                  <c:v>248.85951643389714</c:v>
                </c:pt>
                <c:pt idx="38">
                  <c:v>376.50946402971283</c:v>
                </c:pt>
                <c:pt idx="39">
                  <c:v>569.53397464445754</c:v>
                </c:pt>
                <c:pt idx="40">
                  <c:v>724.35847180887652</c:v>
                </c:pt>
                <c:pt idx="41">
                  <c:v>1208.8373629369221</c:v>
                </c:pt>
                <c:pt idx="42">
                  <c:v>1282.2285531777684</c:v>
                </c:pt>
                <c:pt idx="43">
                  <c:v>652.90810152100983</c:v>
                </c:pt>
                <c:pt idx="44">
                  <c:v>605.47056381190896</c:v>
                </c:pt>
                <c:pt idx="45">
                  <c:v>718.35868981793772</c:v>
                </c:pt>
                <c:pt idx="46">
                  <c:v>445.83262882779297</c:v>
                </c:pt>
                <c:pt idx="47">
                  <c:v>556.67331244206082</c:v>
                </c:pt>
                <c:pt idx="48">
                  <c:v>542.06058721487602</c:v>
                </c:pt>
                <c:pt idx="49">
                  <c:v>551.16415206078273</c:v>
                </c:pt>
                <c:pt idx="50">
                  <c:v>668.99871837658293</c:v>
                </c:pt>
                <c:pt idx="51">
                  <c:v>741.6779062252258</c:v>
                </c:pt>
                <c:pt idx="52">
                  <c:v>464.37588020824171</c:v>
                </c:pt>
                <c:pt idx="53">
                  <c:v>375.52696566566493</c:v>
                </c:pt>
                <c:pt idx="54">
                  <c:v>354.16050192368687</c:v>
                </c:pt>
                <c:pt idx="55">
                  <c:v>427.59527532418093</c:v>
                </c:pt>
                <c:pt idx="56">
                  <c:v>252.79372347076145</c:v>
                </c:pt>
                <c:pt idx="57">
                  <c:v>213.57758200563083</c:v>
                </c:pt>
                <c:pt idx="58">
                  <c:v>290.48255422154728</c:v>
                </c:pt>
                <c:pt idx="59">
                  <c:v>157.0993770768938</c:v>
                </c:pt>
                <c:pt idx="60">
                  <c:v>139.99228871462225</c:v>
                </c:pt>
                <c:pt idx="61">
                  <c:v>382.31718615564972</c:v>
                </c:pt>
                <c:pt idx="62">
                  <c:v>366.4261141149949</c:v>
                </c:pt>
                <c:pt idx="63">
                  <c:v>184.89717928016117</c:v>
                </c:pt>
                <c:pt idx="64">
                  <c:v>596.98759305901376</c:v>
                </c:pt>
                <c:pt idx="65">
                  <c:v>114.04861578465777</c:v>
                </c:pt>
                <c:pt idx="66">
                  <c:v>109.44012785213532</c:v>
                </c:pt>
                <c:pt idx="67">
                  <c:v>135.27835135189255</c:v>
                </c:pt>
                <c:pt idx="68">
                  <c:v>232.2949521568398</c:v>
                </c:pt>
                <c:pt idx="69">
                  <c:v>270.63421751908714</c:v>
                </c:pt>
                <c:pt idx="70">
                  <c:v>481.74431044548959</c:v>
                </c:pt>
                <c:pt idx="71">
                  <c:v>255.99134533076761</c:v>
                </c:pt>
                <c:pt idx="72">
                  <c:v>275.07856668042479</c:v>
                </c:pt>
                <c:pt idx="73">
                  <c:v>224.74166470517079</c:v>
                </c:pt>
                <c:pt idx="74">
                  <c:v>333.4592767229712</c:v>
                </c:pt>
                <c:pt idx="75">
                  <c:v>225.36224746777154</c:v>
                </c:pt>
                <c:pt idx="76">
                  <c:v>392.53610664064831</c:v>
                </c:pt>
                <c:pt idx="77">
                  <c:v>279.48326873956989</c:v>
                </c:pt>
                <c:pt idx="79">
                  <c:v>348.24892638199964</c:v>
                </c:pt>
                <c:pt idx="80">
                  <c:v>1112.5640184460565</c:v>
                </c:pt>
                <c:pt idx="81">
                  <c:v>124.72712987919172</c:v>
                </c:pt>
                <c:pt idx="82">
                  <c:v>468.57753408150717</c:v>
                </c:pt>
                <c:pt idx="83">
                  <c:v>279.42965191488082</c:v>
                </c:pt>
                <c:pt idx="85">
                  <c:v>86.25260715331288</c:v>
                </c:pt>
                <c:pt idx="86">
                  <c:v>673.70585385897778</c:v>
                </c:pt>
                <c:pt idx="87">
                  <c:v>260.89263076679777</c:v>
                </c:pt>
                <c:pt idx="88">
                  <c:v>78.199393328941909</c:v>
                </c:pt>
                <c:pt idx="89">
                  <c:v>83.256788227949073</c:v>
                </c:pt>
                <c:pt idx="90">
                  <c:v>199.46380038185694</c:v>
                </c:pt>
                <c:pt idx="91">
                  <c:v>319.05471350258762</c:v>
                </c:pt>
                <c:pt idx="92">
                  <c:v>148.87138271696404</c:v>
                </c:pt>
                <c:pt idx="93">
                  <c:v>216.32063179860327</c:v>
                </c:pt>
                <c:pt idx="94">
                  <c:v>80.134845507473202</c:v>
                </c:pt>
                <c:pt idx="95">
                  <c:v>159.88374631729909</c:v>
                </c:pt>
                <c:pt idx="96">
                  <c:v>149.12062584757476</c:v>
                </c:pt>
                <c:pt idx="97">
                  <c:v>107.62905524629346</c:v>
                </c:pt>
                <c:pt idx="98">
                  <c:v>130.41019861621081</c:v>
                </c:pt>
                <c:pt idx="99">
                  <c:v>388.85679777046749</c:v>
                </c:pt>
                <c:pt idx="100">
                  <c:v>309.29576875954376</c:v>
                </c:pt>
                <c:pt idx="101">
                  <c:v>175.58374021690042</c:v>
                </c:pt>
                <c:pt idx="102">
                  <c:v>215.57154779680494</c:v>
                </c:pt>
                <c:pt idx="103">
                  <c:v>522.3894920490759</c:v>
                </c:pt>
                <c:pt idx="104">
                  <c:v>794.51092400698155</c:v>
                </c:pt>
                <c:pt idx="105">
                  <c:v>260.65296399044138</c:v>
                </c:pt>
                <c:pt idx="106">
                  <c:v>714.94031004687599</c:v>
                </c:pt>
                <c:pt idx="107">
                  <c:v>425.56696067815</c:v>
                </c:pt>
                <c:pt idx="108">
                  <c:v>185.19329019490127</c:v>
                </c:pt>
                <c:pt idx="109">
                  <c:v>151.03036440066992</c:v>
                </c:pt>
                <c:pt idx="110">
                  <c:v>238.8048151550598</c:v>
                </c:pt>
                <c:pt idx="111">
                  <c:v>185.18344325423328</c:v>
                </c:pt>
                <c:pt idx="112">
                  <c:v>164.20077306263488</c:v>
                </c:pt>
                <c:pt idx="113">
                  <c:v>102.85483685378341</c:v>
                </c:pt>
                <c:pt idx="114">
                  <c:v>138.04337860414711</c:v>
                </c:pt>
                <c:pt idx="115">
                  <c:v>280.89070933136475</c:v>
                </c:pt>
                <c:pt idx="116">
                  <c:v>518.53565703457161</c:v>
                </c:pt>
                <c:pt idx="117">
                  <c:v>483.03083350390267</c:v>
                </c:pt>
                <c:pt idx="119">
                  <c:v>397.45059887739245</c:v>
                </c:pt>
                <c:pt idx="120">
                  <c:v>381.46444469059253</c:v>
                </c:pt>
                <c:pt idx="121">
                  <c:v>204.56751016821414</c:v>
                </c:pt>
                <c:pt idx="122">
                  <c:v>236.03279669128196</c:v>
                </c:pt>
                <c:pt idx="123">
                  <c:v>105.6445954573187</c:v>
                </c:pt>
                <c:pt idx="124">
                  <c:v>114.33228807804663</c:v>
                </c:pt>
                <c:pt idx="125">
                  <c:v>102.23404664622657</c:v>
                </c:pt>
                <c:pt idx="126">
                  <c:v>165.15329916901823</c:v>
                </c:pt>
                <c:pt idx="127">
                  <c:v>155.24078715408291</c:v>
                </c:pt>
                <c:pt idx="128">
                  <c:v>430.67085521380619</c:v>
                </c:pt>
                <c:pt idx="129">
                  <c:v>146.02949947119805</c:v>
                </c:pt>
                <c:pt idx="130">
                  <c:v>154.54417908631083</c:v>
                </c:pt>
                <c:pt idx="131">
                  <c:v>153.82342210456648</c:v>
                </c:pt>
                <c:pt idx="132">
                  <c:v>1916.8175031532767</c:v>
                </c:pt>
                <c:pt idx="133">
                  <c:v>1168.5472409953968</c:v>
                </c:pt>
                <c:pt idx="134">
                  <c:v>992.7701498464736</c:v>
                </c:pt>
                <c:pt idx="135">
                  <c:v>55.177579075637112</c:v>
                </c:pt>
                <c:pt idx="141">
                  <c:v>156.48242154267862</c:v>
                </c:pt>
                <c:pt idx="143">
                  <c:v>59.497837964891524</c:v>
                </c:pt>
                <c:pt idx="144">
                  <c:v>70.171166870348102</c:v>
                </c:pt>
                <c:pt idx="145">
                  <c:v>826.33187321472678</c:v>
                </c:pt>
                <c:pt idx="146">
                  <c:v>621.82999728548907</c:v>
                </c:pt>
                <c:pt idx="147">
                  <c:v>561.15413780210451</c:v>
                </c:pt>
                <c:pt idx="148">
                  <c:v>573.08114265039205</c:v>
                </c:pt>
                <c:pt idx="149">
                  <c:v>561.07645709096516</c:v>
                </c:pt>
                <c:pt idx="150">
                  <c:v>459.17946201521869</c:v>
                </c:pt>
                <c:pt idx="151">
                  <c:v>330.97706308150805</c:v>
                </c:pt>
                <c:pt idx="152">
                  <c:v>449.89929356558196</c:v>
                </c:pt>
                <c:pt idx="153">
                  <c:v>535.26847731246517</c:v>
                </c:pt>
                <c:pt idx="154">
                  <c:v>470.06079350664839</c:v>
                </c:pt>
                <c:pt idx="155">
                  <c:v>354.7624160871768</c:v>
                </c:pt>
                <c:pt idx="156">
                  <c:v>270.21606682734779</c:v>
                </c:pt>
                <c:pt idx="157">
                  <c:v>506.74094115679463</c:v>
                </c:pt>
                <c:pt idx="158">
                  <c:v>1038.1094384980029</c:v>
                </c:pt>
                <c:pt idx="159">
                  <c:v>1381.0340629618561</c:v>
                </c:pt>
                <c:pt idx="160">
                  <c:v>1367.3173982137064</c:v>
                </c:pt>
                <c:pt idx="161">
                  <c:v>1104.6199560595117</c:v>
                </c:pt>
                <c:pt idx="162">
                  <c:v>792.17733547932698</c:v>
                </c:pt>
                <c:pt idx="163">
                  <c:v>1116.73967375659</c:v>
                </c:pt>
                <c:pt idx="164">
                  <c:v>922.62631722548758</c:v>
                </c:pt>
                <c:pt idx="165">
                  <c:v>400.94989496832602</c:v>
                </c:pt>
                <c:pt idx="169">
                  <c:v>460.92918918582632</c:v>
                </c:pt>
                <c:pt idx="171">
                  <c:v>806.50800566113469</c:v>
                </c:pt>
                <c:pt idx="172">
                  <c:v>752.02389938112583</c:v>
                </c:pt>
                <c:pt idx="173">
                  <c:v>777.4037939973125</c:v>
                </c:pt>
                <c:pt idx="174">
                  <c:v>813.71045671354989</c:v>
                </c:pt>
                <c:pt idx="175">
                  <c:v>554.32443601098078</c:v>
                </c:pt>
                <c:pt idx="176">
                  <c:v>415.00574925145065</c:v>
                </c:pt>
                <c:pt idx="177">
                  <c:v>393.54171600514928</c:v>
                </c:pt>
                <c:pt idx="178">
                  <c:v>198.99675556803578</c:v>
                </c:pt>
                <c:pt idx="179">
                  <c:v>186.61280882821532</c:v>
                </c:pt>
                <c:pt idx="180">
                  <c:v>901.88410510649248</c:v>
                </c:pt>
                <c:pt idx="181">
                  <c:v>75.19889584449146</c:v>
                </c:pt>
                <c:pt idx="182">
                  <c:v>373.38203179288848</c:v>
                </c:pt>
                <c:pt idx="183">
                  <c:v>104.60044011939453</c:v>
                </c:pt>
                <c:pt idx="184">
                  <c:v>732.28139688080296</c:v>
                </c:pt>
                <c:pt idx="185">
                  <c:v>1552.5371520272977</c:v>
                </c:pt>
                <c:pt idx="186">
                  <c:v>380.49364047654564</c:v>
                </c:pt>
                <c:pt idx="187">
                  <c:v>734.939189319055</c:v>
                </c:pt>
                <c:pt idx="188">
                  <c:v>735.30682482785232</c:v>
                </c:pt>
                <c:pt idx="189">
                  <c:v>173.7563244032329</c:v>
                </c:pt>
                <c:pt idx="190">
                  <c:v>478.22848119855422</c:v>
                </c:pt>
                <c:pt idx="191">
                  <c:v>338.02601111295007</c:v>
                </c:pt>
                <c:pt idx="192">
                  <c:v>521.67991527876802</c:v>
                </c:pt>
                <c:pt idx="193">
                  <c:v>278.02488806772038</c:v>
                </c:pt>
                <c:pt idx="194">
                  <c:v>792.45809440853793</c:v>
                </c:pt>
                <c:pt idx="195">
                  <c:v>781.89103973376734</c:v>
                </c:pt>
                <c:pt idx="196">
                  <c:v>865.12731568604602</c:v>
                </c:pt>
                <c:pt idx="197">
                  <c:v>489.64794825969403</c:v>
                </c:pt>
                <c:pt idx="198">
                  <c:v>819.9750713144125</c:v>
                </c:pt>
                <c:pt idx="199">
                  <c:v>865.61247567042676</c:v>
                </c:pt>
                <c:pt idx="200">
                  <c:v>526.10937713030876</c:v>
                </c:pt>
                <c:pt idx="201">
                  <c:v>412.18475832843831</c:v>
                </c:pt>
                <c:pt idx="202">
                  <c:v>382.86166522430869</c:v>
                </c:pt>
                <c:pt idx="203">
                  <c:v>406.17924702192494</c:v>
                </c:pt>
                <c:pt idx="204">
                  <c:v>337.01184321165329</c:v>
                </c:pt>
                <c:pt idx="205">
                  <c:v>187.69125977224473</c:v>
                </c:pt>
                <c:pt idx="206">
                  <c:v>376.76077414469506</c:v>
                </c:pt>
                <c:pt idx="207">
                  <c:v>192.45962874711236</c:v>
                </c:pt>
                <c:pt idx="208">
                  <c:v>298.4880945287465</c:v>
                </c:pt>
                <c:pt idx="209">
                  <c:v>646.89203927668814</c:v>
                </c:pt>
                <c:pt idx="210">
                  <c:v>1508.4421442853536</c:v>
                </c:pt>
                <c:pt idx="211">
                  <c:v>1204.0920775010845</c:v>
                </c:pt>
                <c:pt idx="212">
                  <c:v>1422.8971692972013</c:v>
                </c:pt>
                <c:pt idx="213">
                  <c:v>867.8120057230841</c:v>
                </c:pt>
                <c:pt idx="214">
                  <c:v>942.90525520946096</c:v>
                </c:pt>
                <c:pt idx="215">
                  <c:v>249.69730363930213</c:v>
                </c:pt>
                <c:pt idx="216">
                  <c:v>699.14349321047598</c:v>
                </c:pt>
                <c:pt idx="217">
                  <c:v>763.93779813452568</c:v>
                </c:pt>
                <c:pt idx="218">
                  <c:v>385.32972171289498</c:v>
                </c:pt>
                <c:pt idx="219">
                  <c:v>407.00830160892946</c:v>
                </c:pt>
                <c:pt idx="220">
                  <c:v>405.20583036230948</c:v>
                </c:pt>
                <c:pt idx="221">
                  <c:v>800.43495531455471</c:v>
                </c:pt>
                <c:pt idx="222">
                  <c:v>518.33330571352519</c:v>
                </c:pt>
                <c:pt idx="223">
                  <c:v>407.73550671857129</c:v>
                </c:pt>
                <c:pt idx="224">
                  <c:v>764.31172189230244</c:v>
                </c:pt>
                <c:pt idx="225">
                  <c:v>815.04493940631903</c:v>
                </c:pt>
                <c:pt idx="226">
                  <c:v>812.09779507723283</c:v>
                </c:pt>
                <c:pt idx="227">
                  <c:v>441.4187549100613</c:v>
                </c:pt>
                <c:pt idx="228">
                  <c:v>438.6931925318608</c:v>
                </c:pt>
                <c:pt idx="229">
                  <c:v>437.06579843788205</c:v>
                </c:pt>
                <c:pt idx="230">
                  <c:v>265.15489685581565</c:v>
                </c:pt>
                <c:pt idx="231">
                  <c:v>495.37974629312504</c:v>
                </c:pt>
                <c:pt idx="232">
                  <c:v>379.68262634554964</c:v>
                </c:pt>
                <c:pt idx="233">
                  <c:v>192.18436284937656</c:v>
                </c:pt>
                <c:pt idx="234">
                  <c:v>176.09789002593712</c:v>
                </c:pt>
                <c:pt idx="235">
                  <c:v>79.207922009010161</c:v>
                </c:pt>
                <c:pt idx="236">
                  <c:v>941.09410658011882</c:v>
                </c:pt>
                <c:pt idx="237">
                  <c:v>807.05150483876798</c:v>
                </c:pt>
                <c:pt idx="238">
                  <c:v>410.37975678113241</c:v>
                </c:pt>
                <c:pt idx="239">
                  <c:v>681.25327261811367</c:v>
                </c:pt>
                <c:pt idx="240">
                  <c:v>901.22965925763367</c:v>
                </c:pt>
                <c:pt idx="241">
                  <c:v>413.45008385026011</c:v>
                </c:pt>
                <c:pt idx="242">
                  <c:v>487.918375812867</c:v>
                </c:pt>
                <c:pt idx="243">
                  <c:v>762.19581664670557</c:v>
                </c:pt>
                <c:pt idx="244">
                  <c:v>538.36299218230602</c:v>
                </c:pt>
                <c:pt idx="245">
                  <c:v>438.13614163280278</c:v>
                </c:pt>
                <c:pt idx="246">
                  <c:v>405.55608679035464</c:v>
                </c:pt>
                <c:pt idx="247">
                  <c:v>718.51555118485362</c:v>
                </c:pt>
                <c:pt idx="248">
                  <c:v>604.96036001952905</c:v>
                </c:pt>
                <c:pt idx="262">
                  <c:v>403.62041000992889</c:v>
                </c:pt>
                <c:pt idx="263">
                  <c:v>702.31089683566506</c:v>
                </c:pt>
                <c:pt idx="264">
                  <c:v>613.34432444593472</c:v>
                </c:pt>
                <c:pt idx="265">
                  <c:v>366.37426269159857</c:v>
                </c:pt>
                <c:pt idx="266">
                  <c:v>544.80831289668458</c:v>
                </c:pt>
                <c:pt idx="267">
                  <c:v>379.92471101399315</c:v>
                </c:pt>
                <c:pt idx="268">
                  <c:v>444.90324509735609</c:v>
                </c:pt>
                <c:pt idx="269">
                  <c:v>317.78423835789175</c:v>
                </c:pt>
                <c:pt idx="270">
                  <c:v>744.23787338076647</c:v>
                </c:pt>
                <c:pt idx="272">
                  <c:v>374.3138452672743</c:v>
                </c:pt>
                <c:pt idx="273">
                  <c:v>512.3839216528695</c:v>
                </c:pt>
                <c:pt idx="274">
                  <c:v>498.61615016091855</c:v>
                </c:pt>
                <c:pt idx="275">
                  <c:v>857.24234832671721</c:v>
                </c:pt>
                <c:pt idx="276">
                  <c:v>1448.8324504269769</c:v>
                </c:pt>
                <c:pt idx="277">
                  <c:v>847.51154260433771</c:v>
                </c:pt>
                <c:pt idx="278">
                  <c:v>644.66814785893121</c:v>
                </c:pt>
                <c:pt idx="279">
                  <c:v>525.3329939721491</c:v>
                </c:pt>
                <c:pt idx="280">
                  <c:v>193.62009769412481</c:v>
                </c:pt>
                <c:pt idx="281">
                  <c:v>304.67109139015696</c:v>
                </c:pt>
                <c:pt idx="282">
                  <c:v>611.33522012421702</c:v>
                </c:pt>
                <c:pt idx="283">
                  <c:v>441.52676154428849</c:v>
                </c:pt>
                <c:pt idx="284">
                  <c:v>445.75880508375377</c:v>
                </c:pt>
                <c:pt idx="285">
                  <c:v>803.39500119230672</c:v>
                </c:pt>
                <c:pt idx="288">
                  <c:v>928.08668291343827</c:v>
                </c:pt>
                <c:pt idx="289">
                  <c:v>1023.4084084380565</c:v>
                </c:pt>
                <c:pt idx="290">
                  <c:v>819.00877159513561</c:v>
                </c:pt>
                <c:pt idx="291">
                  <c:v>875.79589832507872</c:v>
                </c:pt>
                <c:pt idx="292">
                  <c:v>897.55526581805407</c:v>
                </c:pt>
                <c:pt idx="293">
                  <c:v>999.23416789637099</c:v>
                </c:pt>
                <c:pt idx="294">
                  <c:v>1010.6945738830781</c:v>
                </c:pt>
                <c:pt idx="295">
                  <c:v>428.54427563543965</c:v>
                </c:pt>
                <c:pt idx="296">
                  <c:v>524.46625178345903</c:v>
                </c:pt>
                <c:pt idx="297">
                  <c:v>390.38647761062305</c:v>
                </c:pt>
                <c:pt idx="298">
                  <c:v>524.31862296266991</c:v>
                </c:pt>
                <c:pt idx="299">
                  <c:v>513.92760202065267</c:v>
                </c:pt>
                <c:pt idx="300">
                  <c:v>88.984950312895322</c:v>
                </c:pt>
                <c:pt idx="301">
                  <c:v>569.8859149268701</c:v>
                </c:pt>
                <c:pt idx="302">
                  <c:v>1614.6609442266231</c:v>
                </c:pt>
                <c:pt idx="303">
                  <c:v>1221.1643352238223</c:v>
                </c:pt>
                <c:pt idx="304">
                  <c:v>2205.2522487289498</c:v>
                </c:pt>
                <c:pt idx="305">
                  <c:v>1803.0843379738244</c:v>
                </c:pt>
                <c:pt idx="306">
                  <c:v>657.81332104100886</c:v>
                </c:pt>
                <c:pt idx="307">
                  <c:v>128.54335527312259</c:v>
                </c:pt>
                <c:pt idx="314">
                  <c:v>1237.0976503107331</c:v>
                </c:pt>
                <c:pt idx="315">
                  <c:v>1954.3204616720702</c:v>
                </c:pt>
                <c:pt idx="316">
                  <c:v>567.21918164952604</c:v>
                </c:pt>
                <c:pt idx="317">
                  <c:v>596.26082627152016</c:v>
                </c:pt>
                <c:pt idx="318">
                  <c:v>804.25302809947652</c:v>
                </c:pt>
                <c:pt idx="319">
                  <c:v>338.46915580106258</c:v>
                </c:pt>
                <c:pt idx="327">
                  <c:v>1978.8391645408658</c:v>
                </c:pt>
                <c:pt idx="328">
                  <c:v>3771.651312029172</c:v>
                </c:pt>
                <c:pt idx="329">
                  <c:v>2130.2532305086156</c:v>
                </c:pt>
                <c:pt idx="330">
                  <c:v>1414.4176683727626</c:v>
                </c:pt>
                <c:pt idx="331">
                  <c:v>110.73159039015901</c:v>
                </c:pt>
                <c:pt idx="332">
                  <c:v>1731.289030156752</c:v>
                </c:pt>
                <c:pt idx="333">
                  <c:v>775.79895342780367</c:v>
                </c:pt>
                <c:pt idx="334">
                  <c:v>398.47178035883701</c:v>
                </c:pt>
                <c:pt idx="335">
                  <c:v>1042.9656311766696</c:v>
                </c:pt>
                <c:pt idx="336">
                  <c:v>388.03773440527232</c:v>
                </c:pt>
                <c:pt idx="337">
                  <c:v>525.69130539288244</c:v>
                </c:pt>
                <c:pt idx="340">
                  <c:v>1041.3313356791045</c:v>
                </c:pt>
                <c:pt idx="341">
                  <c:v>908.01208336024956</c:v>
                </c:pt>
                <c:pt idx="342">
                  <c:v>1255.4194057529446</c:v>
                </c:pt>
                <c:pt idx="343">
                  <c:v>654.02392073243425</c:v>
                </c:pt>
                <c:pt idx="344">
                  <c:v>897.24869206532935</c:v>
                </c:pt>
                <c:pt idx="345">
                  <c:v>521.36785603049327</c:v>
                </c:pt>
                <c:pt idx="346">
                  <c:v>550.90716317202293</c:v>
                </c:pt>
                <c:pt idx="347">
                  <c:v>740.7494719251456</c:v>
                </c:pt>
                <c:pt idx="348">
                  <c:v>318.92201516774952</c:v>
                </c:pt>
                <c:pt idx="349">
                  <c:v>286.42884076157839</c:v>
                </c:pt>
                <c:pt idx="350">
                  <c:v>305.42285324920908</c:v>
                </c:pt>
                <c:pt idx="351">
                  <c:v>519.95673163298545</c:v>
                </c:pt>
                <c:pt idx="352">
                  <c:v>594.98094193343047</c:v>
                </c:pt>
              </c:numCache>
            </c:numRef>
          </c:xVal>
          <c:yVal>
            <c:numRef>
              <c:f>'SBB Sediment Trap 150m - NEW'!$AJ$8:$AJ$360</c:f>
              <c:numCache>
                <c:formatCode>0.00</c:formatCode>
                <c:ptCount val="353"/>
                <c:pt idx="0">
                  <c:v>37.183446459067632</c:v>
                </c:pt>
                <c:pt idx="1">
                  <c:v>43.598612183438526</c:v>
                </c:pt>
                <c:pt idx="2">
                  <c:v>17.440918813204174</c:v>
                </c:pt>
                <c:pt idx="3">
                  <c:v>13.85960167657702</c:v>
                </c:pt>
                <c:pt idx="4">
                  <c:v>12.701273031957969</c:v>
                </c:pt>
                <c:pt idx="5">
                  <c:v>11.437320830478871</c:v>
                </c:pt>
                <c:pt idx="6">
                  <c:v>42.881392820378593</c:v>
                </c:pt>
                <c:pt idx="7">
                  <c:v>13.956317648733947</c:v>
                </c:pt>
                <c:pt idx="8">
                  <c:v>19.697743279448517</c:v>
                </c:pt>
                <c:pt idx="9">
                  <c:v>51.476190309184382</c:v>
                </c:pt>
                <c:pt idx="10">
                  <c:v>36.950885146873205</c:v>
                </c:pt>
                <c:pt idx="11">
                  <c:v>14.9729143392896</c:v>
                </c:pt>
                <c:pt idx="13">
                  <c:v>70.398925957309785</c:v>
                </c:pt>
                <c:pt idx="14">
                  <c:v>33.077926265919942</c:v>
                </c:pt>
                <c:pt idx="15">
                  <c:v>103.60277725208815</c:v>
                </c:pt>
                <c:pt idx="16">
                  <c:v>49.761759840467697</c:v>
                </c:pt>
                <c:pt idx="17">
                  <c:v>23.935170679488092</c:v>
                </c:pt>
                <c:pt idx="18">
                  <c:v>19.496905980157898</c:v>
                </c:pt>
                <c:pt idx="19">
                  <c:v>14.15556731465613</c:v>
                </c:pt>
                <c:pt idx="20">
                  <c:v>29.884897546721426</c:v>
                </c:pt>
                <c:pt idx="21">
                  <c:v>57.922599981922389</c:v>
                </c:pt>
                <c:pt idx="22">
                  <c:v>37.479157051519884</c:v>
                </c:pt>
                <c:pt idx="23">
                  <c:v>30.523504072055498</c:v>
                </c:pt>
                <c:pt idx="24">
                  <c:v>43.222381535832376</c:v>
                </c:pt>
                <c:pt idx="25">
                  <c:v>44.541785450378157</c:v>
                </c:pt>
                <c:pt idx="26">
                  <c:v>46.09408975201184</c:v>
                </c:pt>
                <c:pt idx="27">
                  <c:v>9.3095047287750532</c:v>
                </c:pt>
                <c:pt idx="28">
                  <c:v>18.676114763257413</c:v>
                </c:pt>
                <c:pt idx="29">
                  <c:v>9.0956235701571977</c:v>
                </c:pt>
                <c:pt idx="30">
                  <c:v>10.032527842044436</c:v>
                </c:pt>
                <c:pt idx="31">
                  <c:v>12.546655999999915</c:v>
                </c:pt>
                <c:pt idx="32">
                  <c:v>18.969549897321432</c:v>
                </c:pt>
                <c:pt idx="33">
                  <c:v>9.2955156960014165</c:v>
                </c:pt>
                <c:pt idx="34">
                  <c:v>13.67481912280334</c:v>
                </c:pt>
                <c:pt idx="35">
                  <c:v>14.50983571268964</c:v>
                </c:pt>
                <c:pt idx="39">
                  <c:v>75.227817899901169</c:v>
                </c:pt>
                <c:pt idx="40">
                  <c:v>68.20033378958702</c:v>
                </c:pt>
                <c:pt idx="41">
                  <c:v>186.65099490536213</c:v>
                </c:pt>
                <c:pt idx="42">
                  <c:v>153.10410748585389</c:v>
                </c:pt>
                <c:pt idx="43">
                  <c:v>129.86833333333337</c:v>
                </c:pt>
                <c:pt idx="44">
                  <c:v>75.842207966627356</c:v>
                </c:pt>
                <c:pt idx="45">
                  <c:v>73.44302762249545</c:v>
                </c:pt>
                <c:pt idx="46">
                  <c:v>53.731195682343014</c:v>
                </c:pt>
                <c:pt idx="47">
                  <c:v>66.797327156914136</c:v>
                </c:pt>
                <c:pt idx="48">
                  <c:v>76.966887468667082</c:v>
                </c:pt>
                <c:pt idx="49">
                  <c:v>87.458594950089037</c:v>
                </c:pt>
                <c:pt idx="50">
                  <c:v>81.936114294294214</c:v>
                </c:pt>
                <c:pt idx="51">
                  <c:v>105.73741482648039</c:v>
                </c:pt>
                <c:pt idx="52">
                  <c:v>0</c:v>
                </c:pt>
                <c:pt idx="53">
                  <c:v>53.307120808438633</c:v>
                </c:pt>
                <c:pt idx="54">
                  <c:v>48.212033838842338</c:v>
                </c:pt>
                <c:pt idx="55">
                  <c:v>51.021722373661689</c:v>
                </c:pt>
                <c:pt idx="56">
                  <c:v>32.355096872043461</c:v>
                </c:pt>
                <c:pt idx="57">
                  <c:v>30.509015219651321</c:v>
                </c:pt>
                <c:pt idx="58">
                  <c:v>0</c:v>
                </c:pt>
                <c:pt idx="59">
                  <c:v>13.463336827942593</c:v>
                </c:pt>
                <c:pt idx="60">
                  <c:v>13.384090712471847</c:v>
                </c:pt>
                <c:pt idx="61">
                  <c:v>38.72853796226935</c:v>
                </c:pt>
                <c:pt idx="62">
                  <c:v>43.768359153286845</c:v>
                </c:pt>
                <c:pt idx="63">
                  <c:v>16.407605656612802</c:v>
                </c:pt>
                <c:pt idx="64">
                  <c:v>0</c:v>
                </c:pt>
                <c:pt idx="65">
                  <c:v>8.2920871135555227</c:v>
                </c:pt>
                <c:pt idx="66">
                  <c:v>9.8762923316479121</c:v>
                </c:pt>
                <c:pt idx="67">
                  <c:v>10.754886255106483</c:v>
                </c:pt>
                <c:pt idx="68">
                  <c:v>16.428617954390624</c:v>
                </c:pt>
                <c:pt idx="69">
                  <c:v>19.833238656449591</c:v>
                </c:pt>
                <c:pt idx="70">
                  <c:v>41.074484255949606</c:v>
                </c:pt>
                <c:pt idx="71">
                  <c:v>22.184800290557078</c:v>
                </c:pt>
                <c:pt idx="72">
                  <c:v>23.342362243226948</c:v>
                </c:pt>
                <c:pt idx="73">
                  <c:v>25.932454061092773</c:v>
                </c:pt>
                <c:pt idx="74">
                  <c:v>34.930252055522807</c:v>
                </c:pt>
                <c:pt idx="75">
                  <c:v>39.322818354554002</c:v>
                </c:pt>
                <c:pt idx="76">
                  <c:v>60.657313146276614</c:v>
                </c:pt>
                <c:pt idx="77">
                  <c:v>39.916393811307628</c:v>
                </c:pt>
                <c:pt idx="79">
                  <c:v>30.436470648613454</c:v>
                </c:pt>
                <c:pt idx="80">
                  <c:v>95.097113591278372</c:v>
                </c:pt>
                <c:pt idx="81">
                  <c:v>4.9546787167897826</c:v>
                </c:pt>
                <c:pt idx="82">
                  <c:v>44.48480185199471</c:v>
                </c:pt>
                <c:pt idx="83">
                  <c:v>17.010496360346728</c:v>
                </c:pt>
                <c:pt idx="84">
                  <c:v>12.627505245156497</c:v>
                </c:pt>
                <c:pt idx="85">
                  <c:v>12.353335881708322</c:v>
                </c:pt>
                <c:pt idx="86">
                  <c:v>32.241171231863305</c:v>
                </c:pt>
                <c:pt idx="87">
                  <c:v>5.9137645574763038</c:v>
                </c:pt>
                <c:pt idx="88">
                  <c:v>4.5143158509756409</c:v>
                </c:pt>
                <c:pt idx="89">
                  <c:v>5.1318840150498497</c:v>
                </c:pt>
                <c:pt idx="90">
                  <c:v>11.013613491691345</c:v>
                </c:pt>
                <c:pt idx="91">
                  <c:v>20.162636362877294</c:v>
                </c:pt>
                <c:pt idx="92">
                  <c:v>18.189175591966112</c:v>
                </c:pt>
                <c:pt idx="93">
                  <c:v>26.655232320977746</c:v>
                </c:pt>
                <c:pt idx="94">
                  <c:v>6.8966541149887721</c:v>
                </c:pt>
                <c:pt idx="95">
                  <c:v>19.732954612491781</c:v>
                </c:pt>
                <c:pt idx="96">
                  <c:v>14.038197736716828</c:v>
                </c:pt>
                <c:pt idx="97">
                  <c:v>13.417665044867855</c:v>
                </c:pt>
                <c:pt idx="98">
                  <c:v>24.633661977601921</c:v>
                </c:pt>
                <c:pt idx="99">
                  <c:v>81.458256799313475</c:v>
                </c:pt>
                <c:pt idx="100">
                  <c:v>44.79533574588136</c:v>
                </c:pt>
                <c:pt idx="101">
                  <c:v>19.690838770964646</c:v>
                </c:pt>
                <c:pt idx="102">
                  <c:v>25.598959063356837</c:v>
                </c:pt>
                <c:pt idx="103">
                  <c:v>57.200313252180514</c:v>
                </c:pt>
                <c:pt idx="104">
                  <c:v>74.660580848490753</c:v>
                </c:pt>
                <c:pt idx="105">
                  <c:v>0</c:v>
                </c:pt>
                <c:pt idx="106">
                  <c:v>41.735653076599128</c:v>
                </c:pt>
                <c:pt idx="107">
                  <c:v>36.037653400856151</c:v>
                </c:pt>
                <c:pt idx="108">
                  <c:v>10.438245804425955</c:v>
                </c:pt>
                <c:pt idx="109">
                  <c:v>12.673593497965634</c:v>
                </c:pt>
                <c:pt idx="110">
                  <c:v>21.028713328128401</c:v>
                </c:pt>
                <c:pt idx="111">
                  <c:v>9.7990143005464212</c:v>
                </c:pt>
                <c:pt idx="112">
                  <c:v>8.5025127147617567</c:v>
                </c:pt>
                <c:pt idx="113">
                  <c:v>6.8233098222027406</c:v>
                </c:pt>
                <c:pt idx="114">
                  <c:v>8.9551935307469108</c:v>
                </c:pt>
                <c:pt idx="115">
                  <c:v>24.155320229741296</c:v>
                </c:pt>
                <c:pt idx="116">
                  <c:v>52.726883127784788</c:v>
                </c:pt>
                <c:pt idx="117">
                  <c:v>47.193656219266721</c:v>
                </c:pt>
                <c:pt idx="119">
                  <c:v>53.887049626710116</c:v>
                </c:pt>
                <c:pt idx="120">
                  <c:v>42.883660055312099</c:v>
                </c:pt>
                <c:pt idx="121">
                  <c:v>21.205998515297868</c:v>
                </c:pt>
                <c:pt idx="122">
                  <c:v>29.325825256199558</c:v>
                </c:pt>
                <c:pt idx="123">
                  <c:v>10.397723915810227</c:v>
                </c:pt>
                <c:pt idx="124">
                  <c:v>12.494383916515506</c:v>
                </c:pt>
                <c:pt idx="125">
                  <c:v>9.1805009546003919</c:v>
                </c:pt>
                <c:pt idx="126">
                  <c:v>12.673211460201209</c:v>
                </c:pt>
                <c:pt idx="127">
                  <c:v>11.945287387124058</c:v>
                </c:pt>
                <c:pt idx="128">
                  <c:v>24.311200338204515</c:v>
                </c:pt>
                <c:pt idx="129">
                  <c:v>9.7597407652337314</c:v>
                </c:pt>
                <c:pt idx="130">
                  <c:v>9.3363021288767509</c:v>
                </c:pt>
                <c:pt idx="131">
                  <c:v>7.6773364951832628</c:v>
                </c:pt>
                <c:pt idx="132">
                  <c:v>198.72480793445513</c:v>
                </c:pt>
                <c:pt idx="133">
                  <c:v>140.67204915326406</c:v>
                </c:pt>
                <c:pt idx="134">
                  <c:v>74.136741858446115</c:v>
                </c:pt>
                <c:pt idx="135">
                  <c:v>2.3166900488993742</c:v>
                </c:pt>
                <c:pt idx="141">
                  <c:v>8.034495351074014</c:v>
                </c:pt>
                <c:pt idx="143">
                  <c:v>3.285658360581488</c:v>
                </c:pt>
                <c:pt idx="144">
                  <c:v>4.14242826580311</c:v>
                </c:pt>
                <c:pt idx="145">
                  <c:v>119.2470278976952</c:v>
                </c:pt>
                <c:pt idx="146">
                  <c:v>102.93956782373408</c:v>
                </c:pt>
                <c:pt idx="147">
                  <c:v>224.96365185007485</c:v>
                </c:pt>
                <c:pt idx="148">
                  <c:v>192.80826195252266</c:v>
                </c:pt>
                <c:pt idx="149">
                  <c:v>119.58563917220994</c:v>
                </c:pt>
                <c:pt idx="150">
                  <c:v>71.356295152793464</c:v>
                </c:pt>
                <c:pt idx="151">
                  <c:v>51.49159830171034</c:v>
                </c:pt>
                <c:pt idx="152">
                  <c:v>90.796567681802259</c:v>
                </c:pt>
                <c:pt idx="153">
                  <c:v>101.82390548878011</c:v>
                </c:pt>
                <c:pt idx="154">
                  <c:v>83.68634807101003</c:v>
                </c:pt>
                <c:pt idx="155">
                  <c:v>58.934346031577817</c:v>
                </c:pt>
                <c:pt idx="156">
                  <c:v>35.766891688557799</c:v>
                </c:pt>
                <c:pt idx="157">
                  <c:v>77.412410404800013</c:v>
                </c:pt>
                <c:pt idx="158">
                  <c:v>146.63719238002594</c:v>
                </c:pt>
                <c:pt idx="159">
                  <c:v>168.50050216854126</c:v>
                </c:pt>
                <c:pt idx="160">
                  <c:v>167.33505335373039</c:v>
                </c:pt>
                <c:pt idx="161">
                  <c:v>151.48929081676849</c:v>
                </c:pt>
                <c:pt idx="162">
                  <c:v>90.255579174363447</c:v>
                </c:pt>
                <c:pt idx="163">
                  <c:v>120.75341222894247</c:v>
                </c:pt>
                <c:pt idx="164">
                  <c:v>95.68656644164335</c:v>
                </c:pt>
                <c:pt idx="165">
                  <c:v>34.581913749093943</c:v>
                </c:pt>
                <c:pt idx="169">
                  <c:v>48.63725764373158</c:v>
                </c:pt>
                <c:pt idx="171">
                  <c:v>95.891484901617986</c:v>
                </c:pt>
                <c:pt idx="172">
                  <c:v>0</c:v>
                </c:pt>
                <c:pt idx="173">
                  <c:v>124.6123755495794</c:v>
                </c:pt>
                <c:pt idx="174">
                  <c:v>103.74024349558698</c:v>
                </c:pt>
                <c:pt idx="175">
                  <c:v>91.888660899341218</c:v>
                </c:pt>
                <c:pt idx="176">
                  <c:v>61.482426051803316</c:v>
                </c:pt>
                <c:pt idx="177">
                  <c:v>62.556130508720877</c:v>
                </c:pt>
                <c:pt idx="178">
                  <c:v>27.15413521690094</c:v>
                </c:pt>
                <c:pt idx="179">
                  <c:v>31.31777643916643</c:v>
                </c:pt>
                <c:pt idx="180">
                  <c:v>125.02152907227106</c:v>
                </c:pt>
                <c:pt idx="181">
                  <c:v>10.490219444514974</c:v>
                </c:pt>
                <c:pt idx="182">
                  <c:v>24.572174642903253</c:v>
                </c:pt>
                <c:pt idx="183">
                  <c:v>9.2672173156183515</c:v>
                </c:pt>
                <c:pt idx="184">
                  <c:v>83.207362046380297</c:v>
                </c:pt>
                <c:pt idx="185">
                  <c:v>110.62165242476759</c:v>
                </c:pt>
                <c:pt idx="186">
                  <c:v>37.596569784738364</c:v>
                </c:pt>
                <c:pt idx="187">
                  <c:v>72.257599119500242</c:v>
                </c:pt>
                <c:pt idx="188">
                  <c:v>60.939847612996573</c:v>
                </c:pt>
                <c:pt idx="189">
                  <c:v>16.449314507978329</c:v>
                </c:pt>
                <c:pt idx="190">
                  <c:v>36.528292121892946</c:v>
                </c:pt>
                <c:pt idx="191">
                  <c:v>27.112912017924021</c:v>
                </c:pt>
                <c:pt idx="192">
                  <c:v>43.794525364664629</c:v>
                </c:pt>
                <c:pt idx="193">
                  <c:v>25.211076702809635</c:v>
                </c:pt>
                <c:pt idx="194">
                  <c:v>78.23686958420663</c:v>
                </c:pt>
                <c:pt idx="195">
                  <c:v>89.902470954436438</c:v>
                </c:pt>
                <c:pt idx="196">
                  <c:v>113.64389932325123</c:v>
                </c:pt>
                <c:pt idx="197">
                  <c:v>95.0954468397547</c:v>
                </c:pt>
                <c:pt idx="198">
                  <c:v>103.63461039984864</c:v>
                </c:pt>
                <c:pt idx="199">
                  <c:v>197.11717022018217</c:v>
                </c:pt>
                <c:pt idx="200">
                  <c:v>104.98069844924566</c:v>
                </c:pt>
                <c:pt idx="201">
                  <c:v>68.948434888902867</c:v>
                </c:pt>
                <c:pt idx="202">
                  <c:v>50.55056300036626</c:v>
                </c:pt>
                <c:pt idx="203">
                  <c:v>47.119245357194984</c:v>
                </c:pt>
                <c:pt idx="204">
                  <c:v>53.767706043616208</c:v>
                </c:pt>
                <c:pt idx="205">
                  <c:v>20.011177901628212</c:v>
                </c:pt>
                <c:pt idx="206">
                  <c:v>46.647353118260099</c:v>
                </c:pt>
                <c:pt idx="207">
                  <c:v>26.748687448715089</c:v>
                </c:pt>
                <c:pt idx="208">
                  <c:v>32.237037479733978</c:v>
                </c:pt>
                <c:pt idx="209">
                  <c:v>54.778704341164094</c:v>
                </c:pt>
                <c:pt idx="210">
                  <c:v>113.7255420460459</c:v>
                </c:pt>
                <c:pt idx="211">
                  <c:v>115.14789205480987</c:v>
                </c:pt>
                <c:pt idx="212">
                  <c:v>117.15132188107792</c:v>
                </c:pt>
                <c:pt idx="213">
                  <c:v>120.13392264668963</c:v>
                </c:pt>
                <c:pt idx="214">
                  <c:v>118.70814327908892</c:v>
                </c:pt>
                <c:pt idx="215">
                  <c:v>27.858910097407957</c:v>
                </c:pt>
                <c:pt idx="216">
                  <c:v>68.261702686749246</c:v>
                </c:pt>
                <c:pt idx="217">
                  <c:v>71.852117755668772</c:v>
                </c:pt>
                <c:pt idx="218">
                  <c:v>38.24737471001324</c:v>
                </c:pt>
                <c:pt idx="219">
                  <c:v>53.676189793555167</c:v>
                </c:pt>
                <c:pt idx="220">
                  <c:v>80.209940685414679</c:v>
                </c:pt>
                <c:pt idx="221">
                  <c:v>138.91443696198243</c:v>
                </c:pt>
                <c:pt idx="222">
                  <c:v>81.071508362727627</c:v>
                </c:pt>
                <c:pt idx="223">
                  <c:v>72.569268888926246</c:v>
                </c:pt>
                <c:pt idx="224">
                  <c:v>121.80133669457229</c:v>
                </c:pt>
                <c:pt idx="225">
                  <c:v>150.17095257179511</c:v>
                </c:pt>
                <c:pt idx="226">
                  <c:v>144.53974189342705</c:v>
                </c:pt>
                <c:pt idx="227">
                  <c:v>97.622355843925718</c:v>
                </c:pt>
                <c:pt idx="228">
                  <c:v>79.951850871411921</c:v>
                </c:pt>
                <c:pt idx="229">
                  <c:v>83.278758279864761</c:v>
                </c:pt>
                <c:pt idx="230">
                  <c:v>44.853650475174454</c:v>
                </c:pt>
                <c:pt idx="231">
                  <c:v>62.718358433003516</c:v>
                </c:pt>
                <c:pt idx="232">
                  <c:v>37.193658298218892</c:v>
                </c:pt>
                <c:pt idx="233">
                  <c:v>22.315918791817584</c:v>
                </c:pt>
                <c:pt idx="234">
                  <c:v>18.404993313861812</c:v>
                </c:pt>
                <c:pt idx="235">
                  <c:v>6.2350370356313336</c:v>
                </c:pt>
                <c:pt idx="236">
                  <c:v>93.791880185899174</c:v>
                </c:pt>
                <c:pt idx="237">
                  <c:v>75.576810253643046</c:v>
                </c:pt>
                <c:pt idx="238">
                  <c:v>33.387754394915468</c:v>
                </c:pt>
                <c:pt idx="239">
                  <c:v>72.354023529711185</c:v>
                </c:pt>
                <c:pt idx="240">
                  <c:v>90.169001040692009</c:v>
                </c:pt>
                <c:pt idx="241">
                  <c:v>36.784153206005861</c:v>
                </c:pt>
                <c:pt idx="242">
                  <c:v>40.974141091368537</c:v>
                </c:pt>
                <c:pt idx="243">
                  <c:v>82.085289319603078</c:v>
                </c:pt>
                <c:pt idx="244">
                  <c:v>48.807132032819986</c:v>
                </c:pt>
                <c:pt idx="245">
                  <c:v>50.239529210677041</c:v>
                </c:pt>
                <c:pt idx="246">
                  <c:v>48.575260465675086</c:v>
                </c:pt>
                <c:pt idx="247">
                  <c:v>103.42334261720794</c:v>
                </c:pt>
                <c:pt idx="248">
                  <c:v>87.273437963610846</c:v>
                </c:pt>
                <c:pt idx="262">
                  <c:v>42.474143922321076</c:v>
                </c:pt>
                <c:pt idx="263">
                  <c:v>64.655769431485666</c:v>
                </c:pt>
                <c:pt idx="264">
                  <c:v>92.952350396976044</c:v>
                </c:pt>
                <c:pt idx="265">
                  <c:v>49.495971765987271</c:v>
                </c:pt>
                <c:pt idx="266">
                  <c:v>106.76020337931942</c:v>
                </c:pt>
                <c:pt idx="267">
                  <c:v>70.271537396987782</c:v>
                </c:pt>
                <c:pt idx="268">
                  <c:v>65.794214734332968</c:v>
                </c:pt>
                <c:pt idx="269">
                  <c:v>41.025551986687688</c:v>
                </c:pt>
                <c:pt idx="270">
                  <c:v>175.77111315235149</c:v>
                </c:pt>
                <c:pt idx="272">
                  <c:v>35.49063158536633</c:v>
                </c:pt>
                <c:pt idx="273">
                  <c:v>55.817991595911955</c:v>
                </c:pt>
                <c:pt idx="274">
                  <c:v>55.780846376510091</c:v>
                </c:pt>
                <c:pt idx="275">
                  <c:v>80.825485714285733</c:v>
                </c:pt>
                <c:pt idx="276">
                  <c:v>134.34586285714283</c:v>
                </c:pt>
                <c:pt idx="277">
                  <c:v>73.528868571428561</c:v>
                </c:pt>
                <c:pt idx="278">
                  <c:v>54.904598464538154</c:v>
                </c:pt>
                <c:pt idx="279">
                  <c:v>36.851434285714291</c:v>
                </c:pt>
                <c:pt idx="280">
                  <c:v>15.08085338280627</c:v>
                </c:pt>
                <c:pt idx="281">
                  <c:v>23.6750835167941</c:v>
                </c:pt>
                <c:pt idx="282">
                  <c:v>49.979131428571414</c:v>
                </c:pt>
                <c:pt idx="283">
                  <c:v>36.113766908154169</c:v>
                </c:pt>
                <c:pt idx="284">
                  <c:v>41.155662857142872</c:v>
                </c:pt>
                <c:pt idx="285">
                  <c:v>83.624080000000021</c:v>
                </c:pt>
                <c:pt idx="288">
                  <c:v>664.75085481060546</c:v>
                </c:pt>
                <c:pt idx="289">
                  <c:v>109.93364179133538</c:v>
                </c:pt>
                <c:pt idx="290">
                  <c:v>158.59620819955722</c:v>
                </c:pt>
                <c:pt idx="291">
                  <c:v>149.42551696297573</c:v>
                </c:pt>
                <c:pt idx="292">
                  <c:v>96.640534219712393</c:v>
                </c:pt>
                <c:pt idx="293">
                  <c:v>97.014730356471048</c:v>
                </c:pt>
                <c:pt idx="294">
                  <c:v>97.104377902327272</c:v>
                </c:pt>
                <c:pt idx="295">
                  <c:v>64.167783790976415</c:v>
                </c:pt>
                <c:pt idx="296">
                  <c:v>79.328155489740439</c:v>
                </c:pt>
                <c:pt idx="297">
                  <c:v>78.210821019130933</c:v>
                </c:pt>
                <c:pt idx="298">
                  <c:v>87.563364238284791</c:v>
                </c:pt>
                <c:pt idx="299">
                  <c:v>89.758521054106239</c:v>
                </c:pt>
                <c:pt idx="300">
                  <c:v>13.336502664678859</c:v>
                </c:pt>
                <c:pt idx="301">
                  <c:v>46.004714285714272</c:v>
                </c:pt>
                <c:pt idx="302">
                  <c:v>152.86259999999996</c:v>
                </c:pt>
                <c:pt idx="303">
                  <c:v>98.505257142857161</c:v>
                </c:pt>
                <c:pt idx="304">
                  <c:v>171.11485144369374</c:v>
                </c:pt>
                <c:pt idx="305">
                  <c:v>29.682115185422848</c:v>
                </c:pt>
                <c:pt idx="306">
                  <c:v>67.632854642165157</c:v>
                </c:pt>
                <c:pt idx="307">
                  <c:v>9.9674571428571781</c:v>
                </c:pt>
                <c:pt idx="314">
                  <c:v>125.93243520775573</c:v>
                </c:pt>
                <c:pt idx="315">
                  <c:v>36.810698134755334</c:v>
                </c:pt>
                <c:pt idx="316">
                  <c:v>48.20156465735041</c:v>
                </c:pt>
                <c:pt idx="317">
                  <c:v>44.053663326883623</c:v>
                </c:pt>
                <c:pt idx="318">
                  <c:v>102.46117525675162</c:v>
                </c:pt>
                <c:pt idx="319">
                  <c:v>45.540227175096767</c:v>
                </c:pt>
                <c:pt idx="327">
                  <c:v>472.53905953308868</c:v>
                </c:pt>
                <c:pt idx="328">
                  <c:v>432.4444670842862</c:v>
                </c:pt>
                <c:pt idx="329">
                  <c:v>389.34877446983489</c:v>
                </c:pt>
                <c:pt idx="330">
                  <c:v>257.87126198093694</c:v>
                </c:pt>
                <c:pt idx="331">
                  <c:v>9.2156482415864058</c:v>
                </c:pt>
                <c:pt idx="332">
                  <c:v>255.4967537838659</c:v>
                </c:pt>
                <c:pt idx="333">
                  <c:v>77.673827392875452</c:v>
                </c:pt>
                <c:pt idx="334">
                  <c:v>125.08252414276558</c:v>
                </c:pt>
                <c:pt idx="335">
                  <c:v>157.51978527337002</c:v>
                </c:pt>
                <c:pt idx="336">
                  <c:v>35.697137085341481</c:v>
                </c:pt>
                <c:pt idx="337">
                  <c:v>51.664332969440672</c:v>
                </c:pt>
                <c:pt idx="340">
                  <c:v>139.60330971428576</c:v>
                </c:pt>
                <c:pt idx="341">
                  <c:v>248.67230285714274</c:v>
                </c:pt>
                <c:pt idx="342">
                  <c:v>193.90612672033976</c:v>
                </c:pt>
                <c:pt idx="343">
                  <c:v>62.554551683289603</c:v>
                </c:pt>
                <c:pt idx="344">
                  <c:v>80.659662685619665</c:v>
                </c:pt>
                <c:pt idx="345">
                  <c:v>94.598742857142909</c:v>
                </c:pt>
                <c:pt idx="346">
                  <c:v>161.44404971428554</c:v>
                </c:pt>
                <c:pt idx="347">
                  <c:v>115.45519315851102</c:v>
                </c:pt>
                <c:pt idx="348">
                  <c:v>25.217897817620859</c:v>
                </c:pt>
                <c:pt idx="349">
                  <c:v>39.341808000000135</c:v>
                </c:pt>
                <c:pt idx="350">
                  <c:v>21.271714285714335</c:v>
                </c:pt>
                <c:pt idx="351">
                  <c:v>39.818518985516896</c:v>
                </c:pt>
                <c:pt idx="352">
                  <c:v>63.669229839282615</c:v>
                </c:pt>
              </c:numCache>
            </c:numRef>
          </c:yVal>
          <c:smooth val="0"/>
          <c:extLst>
            <c:ext xmlns:c16="http://schemas.microsoft.com/office/drawing/2014/chart" uri="{C3380CC4-5D6E-409C-BE32-E72D297353CC}">
              <c16:uniqueId val="{00000000-E601-429A-8BD4-858D7D2E4768}"/>
            </c:ext>
          </c:extLst>
        </c:ser>
        <c:dLbls>
          <c:showLegendKey val="0"/>
          <c:showVal val="0"/>
          <c:showCatName val="0"/>
          <c:showSerName val="0"/>
          <c:showPercent val="0"/>
          <c:showBubbleSize val="0"/>
        </c:dLbls>
        <c:axId val="505748736"/>
        <c:axId val="566999344"/>
      </c:scatterChart>
      <c:valAx>
        <c:axId val="50574873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99344"/>
        <c:crosses val="autoZero"/>
        <c:crossBetween val="midCat"/>
      </c:valAx>
      <c:valAx>
        <c:axId val="5669993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748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POC vs TPP umol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POC vs TPP</c:v>
          </c:tx>
          <c:spPr>
            <a:ln w="25400" cap="rnd">
              <a:noFill/>
              <a:round/>
            </a:ln>
            <a:effectLst/>
          </c:spPr>
          <c:marker>
            <c:symbol val="circle"/>
            <c:size val="5"/>
            <c:spPr>
              <a:solidFill>
                <a:schemeClr val="accent1"/>
              </a:solidFill>
              <a:ln w="9525">
                <a:solidFill>
                  <a:schemeClr val="accent1"/>
                </a:solidFill>
              </a:ln>
              <a:effectLst/>
            </c:spPr>
          </c:marker>
          <c:xVal>
            <c:numRef>
              <c:f>'SBB Sediment Trap 150m - NEW'!$AC$8:$AC$360</c:f>
              <c:numCache>
                <c:formatCode>0</c:formatCode>
                <c:ptCount val="353"/>
                <c:pt idx="0">
                  <c:v>3206.1145591523232</c:v>
                </c:pt>
                <c:pt idx="1">
                  <c:v>3439.2180709072595</c:v>
                </c:pt>
                <c:pt idx="2">
                  <c:v>3174.6244211013832</c:v>
                </c:pt>
                <c:pt idx="3">
                  <c:v>2103.9590383094496</c:v>
                </c:pt>
                <c:pt idx="4">
                  <c:v>1390.6751318858614</c:v>
                </c:pt>
                <c:pt idx="5">
                  <c:v>897.15446807279909</c:v>
                </c:pt>
                <c:pt idx="6">
                  <c:v>1233.4341861129858</c:v>
                </c:pt>
                <c:pt idx="7">
                  <c:v>1132.6527913467769</c:v>
                </c:pt>
                <c:pt idx="8">
                  <c:v>1571.7600309403981</c:v>
                </c:pt>
                <c:pt idx="9">
                  <c:v>2530.7659531494642</c:v>
                </c:pt>
                <c:pt idx="10">
                  <c:v>1951.6578540924745</c:v>
                </c:pt>
                <c:pt idx="11">
                  <c:v>1241.6694188511387</c:v>
                </c:pt>
                <c:pt idx="13">
                  <c:v>6810.9485714285684</c:v>
                </c:pt>
                <c:pt idx="14">
                  <c:v>1976.0910122122509</c:v>
                </c:pt>
                <c:pt idx="15">
                  <c:v>4003.0366517327589</c:v>
                </c:pt>
                <c:pt idx="16">
                  <c:v>1976.9265504732389</c:v>
                </c:pt>
                <c:pt idx="17">
                  <c:v>2682.3440573595458</c:v>
                </c:pt>
                <c:pt idx="18">
                  <c:v>2175.9277429094041</c:v>
                </c:pt>
                <c:pt idx="19">
                  <c:v>1513.5761130445023</c:v>
                </c:pt>
                <c:pt idx="20">
                  <c:v>2850.6353370032402</c:v>
                </c:pt>
                <c:pt idx="21">
                  <c:v>4781.5020054779679</c:v>
                </c:pt>
                <c:pt idx="22">
                  <c:v>3554.0098286803527</c:v>
                </c:pt>
                <c:pt idx="23">
                  <c:v>2313.4198038950999</c:v>
                </c:pt>
                <c:pt idx="24">
                  <c:v>3393.237200356728</c:v>
                </c:pt>
                <c:pt idx="25">
                  <c:v>3095.6407349435153</c:v>
                </c:pt>
                <c:pt idx="26">
                  <c:v>2291.0488888888904</c:v>
                </c:pt>
                <c:pt idx="27">
                  <c:v>910.81910278888654</c:v>
                </c:pt>
                <c:pt idx="28">
                  <c:v>1973.0742025332761</c:v>
                </c:pt>
                <c:pt idx="29">
                  <c:v>826.39171746107343</c:v>
                </c:pt>
                <c:pt idx="30">
                  <c:v>1033.7868399390363</c:v>
                </c:pt>
                <c:pt idx="31">
                  <c:v>772.10709356704228</c:v>
                </c:pt>
                <c:pt idx="32">
                  <c:v>1577.4590056988386</c:v>
                </c:pt>
                <c:pt idx="33">
                  <c:v>955.31148286658049</c:v>
                </c:pt>
                <c:pt idx="34">
                  <c:v>1218.0623191785842</c:v>
                </c:pt>
                <c:pt idx="35">
                  <c:v>1095.6522243052482</c:v>
                </c:pt>
                <c:pt idx="36">
                  <c:v>2544.5772180904978</c:v>
                </c:pt>
                <c:pt idx="37">
                  <c:v>2069.7289354608283</c:v>
                </c:pt>
                <c:pt idx="38">
                  <c:v>3189.5843340130186</c:v>
                </c:pt>
                <c:pt idx="39">
                  <c:v>6109.9519788312627</c:v>
                </c:pt>
                <c:pt idx="40">
                  <c:v>6907.4170101133686</c:v>
                </c:pt>
                <c:pt idx="41">
                  <c:v>12111.975578170397</c:v>
                </c:pt>
                <c:pt idx="42">
                  <c:v>12598.169452315455</c:v>
                </c:pt>
                <c:pt idx="43">
                  <c:v>5285.6569616586576</c:v>
                </c:pt>
                <c:pt idx="44">
                  <c:v>5688.1406768637808</c:v>
                </c:pt>
                <c:pt idx="45">
                  <c:v>6473.8012879138505</c:v>
                </c:pt>
                <c:pt idx="46">
                  <c:v>4388.998354333803</c:v>
                </c:pt>
                <c:pt idx="47">
                  <c:v>5424.2421530799229</c:v>
                </c:pt>
                <c:pt idx="48">
                  <c:v>5476.1235403652481</c:v>
                </c:pt>
                <c:pt idx="49">
                  <c:v>5034.5463145116792</c:v>
                </c:pt>
                <c:pt idx="50">
                  <c:v>6609.2114648475726</c:v>
                </c:pt>
                <c:pt idx="51">
                  <c:v>7739.8575530267372</c:v>
                </c:pt>
                <c:pt idx="52">
                  <c:v>4360.1351363731592</c:v>
                </c:pt>
                <c:pt idx="53">
                  <c:v>3489.3029147379398</c:v>
                </c:pt>
                <c:pt idx="54">
                  <c:v>3187.3099407546233</c:v>
                </c:pt>
                <c:pt idx="55">
                  <c:v>3767.754019945342</c:v>
                </c:pt>
                <c:pt idx="56">
                  <c:v>2110.4662496633619</c:v>
                </c:pt>
                <c:pt idx="57">
                  <c:v>1869.686295518617</c:v>
                </c:pt>
                <c:pt idx="58">
                  <c:v>2566.0083112419716</c:v>
                </c:pt>
                <c:pt idx="59">
                  <c:v>1295.1795947282492</c:v>
                </c:pt>
                <c:pt idx="60">
                  <c:v>1169.64133451472</c:v>
                </c:pt>
                <c:pt idx="61">
                  <c:v>3249.1657282611286</c:v>
                </c:pt>
                <c:pt idx="62">
                  <c:v>3002.9242345286571</c:v>
                </c:pt>
                <c:pt idx="63">
                  <c:v>1491.3276558371979</c:v>
                </c:pt>
                <c:pt idx="64">
                  <c:v>4733.7946352007675</c:v>
                </c:pt>
                <c:pt idx="65">
                  <c:v>953.25739954191556</c:v>
                </c:pt>
                <c:pt idx="66">
                  <c:v>916.24328290216681</c:v>
                </c:pt>
                <c:pt idx="67">
                  <c:v>1151.7718381251716</c:v>
                </c:pt>
                <c:pt idx="68">
                  <c:v>1843.0716644061931</c:v>
                </c:pt>
                <c:pt idx="69">
                  <c:v>2146.2551629509198</c:v>
                </c:pt>
                <c:pt idx="70">
                  <c:v>3835.9408161249435</c:v>
                </c:pt>
                <c:pt idx="71">
                  <c:v>2101.830149574153</c:v>
                </c:pt>
                <c:pt idx="72">
                  <c:v>2411.9639710573838</c:v>
                </c:pt>
                <c:pt idx="73">
                  <c:v>1913.1764456745759</c:v>
                </c:pt>
                <c:pt idx="74">
                  <c:v>2476.7452038387369</c:v>
                </c:pt>
                <c:pt idx="75">
                  <c:v>1876.3716122716432</c:v>
                </c:pt>
                <c:pt idx="76">
                  <c:v>3259.7363899536053</c:v>
                </c:pt>
                <c:pt idx="77">
                  <c:v>2226.648668883151</c:v>
                </c:pt>
                <c:pt idx="79">
                  <c:v>3038.2415220648359</c:v>
                </c:pt>
                <c:pt idx="80">
                  <c:v>9409.1422765672487</c:v>
                </c:pt>
                <c:pt idx="81">
                  <c:v>807.69680174198163</c:v>
                </c:pt>
                <c:pt idx="82">
                  <c:v>3722.4832318331246</c:v>
                </c:pt>
                <c:pt idx="83">
                  <c:v>2264.0366787957732</c:v>
                </c:pt>
                <c:pt idx="85">
                  <c:v>658.89406358796316</c:v>
                </c:pt>
                <c:pt idx="86">
                  <c:v>4234.302817911127</c:v>
                </c:pt>
                <c:pt idx="87">
                  <c:v>1632.1499227738102</c:v>
                </c:pt>
                <c:pt idx="88">
                  <c:v>511.4446536415681</c:v>
                </c:pt>
                <c:pt idx="89">
                  <c:v>547.1811744896761</c:v>
                </c:pt>
                <c:pt idx="90">
                  <c:v>1459.5240006113504</c:v>
                </c:pt>
                <c:pt idx="91">
                  <c:v>2111.5597774778394</c:v>
                </c:pt>
                <c:pt idx="92">
                  <c:v>1166.2639287123418</c:v>
                </c:pt>
                <c:pt idx="93">
                  <c:v>1773.9821356161947</c:v>
                </c:pt>
                <c:pt idx="94">
                  <c:v>687.35714136762101</c:v>
                </c:pt>
                <c:pt idx="95">
                  <c:v>1434.095245372167</c:v>
                </c:pt>
                <c:pt idx="96">
                  <c:v>1196.156678919893</c:v>
                </c:pt>
                <c:pt idx="97">
                  <c:v>877.82113599385082</c:v>
                </c:pt>
                <c:pt idx="98">
                  <c:v>1083.3437087419061</c:v>
                </c:pt>
                <c:pt idx="99">
                  <c:v>3289.3329908614087</c:v>
                </c:pt>
                <c:pt idx="100">
                  <c:v>2720.6472260608275</c:v>
                </c:pt>
                <c:pt idx="101">
                  <c:v>1555.6719409009802</c:v>
                </c:pt>
                <c:pt idx="102">
                  <c:v>1743.8785192926446</c:v>
                </c:pt>
                <c:pt idx="103">
                  <c:v>4236.119791912608</c:v>
                </c:pt>
                <c:pt idx="104">
                  <c:v>5724.1265387087788</c:v>
                </c:pt>
                <c:pt idx="105">
                  <c:v>2034.5401920464412</c:v>
                </c:pt>
                <c:pt idx="106">
                  <c:v>5515.7269781192954</c:v>
                </c:pt>
                <c:pt idx="107">
                  <c:v>3508.4908151416885</c:v>
                </c:pt>
                <c:pt idx="108">
                  <c:v>1498.935503780978</c:v>
                </c:pt>
                <c:pt idx="109">
                  <c:v>1174.9468249467782</c:v>
                </c:pt>
                <c:pt idx="110">
                  <c:v>2103.7471227822671</c:v>
                </c:pt>
                <c:pt idx="111">
                  <c:v>1425.0091777706382</c:v>
                </c:pt>
                <c:pt idx="112">
                  <c:v>1153.3476452364075</c:v>
                </c:pt>
                <c:pt idx="113">
                  <c:v>752.60262376602395</c:v>
                </c:pt>
                <c:pt idx="114">
                  <c:v>962.12112682462339</c:v>
                </c:pt>
                <c:pt idx="115">
                  <c:v>2127.9716632048094</c:v>
                </c:pt>
                <c:pt idx="116">
                  <c:v>4114.7500505060016</c:v>
                </c:pt>
                <c:pt idx="117">
                  <c:v>3743.2965403402745</c:v>
                </c:pt>
                <c:pt idx="119">
                  <c:v>3346.7956509669812</c:v>
                </c:pt>
                <c:pt idx="120">
                  <c:v>3339.8411032578406</c:v>
                </c:pt>
                <c:pt idx="121">
                  <c:v>2072.0316621583779</c:v>
                </c:pt>
                <c:pt idx="122">
                  <c:v>2669.88871604004</c:v>
                </c:pt>
                <c:pt idx="123">
                  <c:v>991.52569363127554</c:v>
                </c:pt>
                <c:pt idx="124">
                  <c:v>1350.3219180794297</c:v>
                </c:pt>
                <c:pt idx="125">
                  <c:v>990.14320914884536</c:v>
                </c:pt>
                <c:pt idx="126">
                  <c:v>1409.0485552475157</c:v>
                </c:pt>
                <c:pt idx="127">
                  <c:v>1232.6271518079282</c:v>
                </c:pt>
                <c:pt idx="128">
                  <c:v>3085.5228168009044</c:v>
                </c:pt>
                <c:pt idx="129">
                  <c:v>1157.0346385757944</c:v>
                </c:pt>
                <c:pt idx="130">
                  <c:v>1112.5258084039456</c:v>
                </c:pt>
                <c:pt idx="131">
                  <c:v>1135.4935049748237</c:v>
                </c:pt>
                <c:pt idx="132">
                  <c:v>15600.216216955279</c:v>
                </c:pt>
                <c:pt idx="133">
                  <c:v>9621.9799230293647</c:v>
                </c:pt>
                <c:pt idx="134">
                  <c:v>7756.9230103817026</c:v>
                </c:pt>
                <c:pt idx="135">
                  <c:v>423.46692256109935</c:v>
                </c:pt>
                <c:pt idx="141">
                  <c:v>1183.2966467899619</c:v>
                </c:pt>
                <c:pt idx="143">
                  <c:v>443.63203859728941</c:v>
                </c:pt>
                <c:pt idx="144">
                  <c:v>558.00906402628345</c:v>
                </c:pt>
                <c:pt idx="145">
                  <c:v>7361.4210884219674</c:v>
                </c:pt>
                <c:pt idx="146">
                  <c:v>6117.093152638382</c:v>
                </c:pt>
                <c:pt idx="147">
                  <c:v>5599.0693799251967</c:v>
                </c:pt>
                <c:pt idx="148">
                  <c:v>5620.1461414089426</c:v>
                </c:pt>
                <c:pt idx="149">
                  <c:v>5104.6174051040443</c:v>
                </c:pt>
                <c:pt idx="150">
                  <c:v>4227.1761691123374</c:v>
                </c:pt>
                <c:pt idx="151">
                  <c:v>3156.3954067507502</c:v>
                </c:pt>
                <c:pt idx="152">
                  <c:v>4161.97719701396</c:v>
                </c:pt>
                <c:pt idx="153">
                  <c:v>5170.5199859653585</c:v>
                </c:pt>
                <c:pt idx="154">
                  <c:v>4453.7294583333251</c:v>
                </c:pt>
                <c:pt idx="155">
                  <c:v>3418.9176051458071</c:v>
                </c:pt>
                <c:pt idx="156">
                  <c:v>2370.7575831144204</c:v>
                </c:pt>
                <c:pt idx="157">
                  <c:v>4622.7259487828032</c:v>
                </c:pt>
                <c:pt idx="158">
                  <c:v>9897.3596341158609</c:v>
                </c:pt>
                <c:pt idx="159">
                  <c:v>12534.65209341524</c:v>
                </c:pt>
                <c:pt idx="160">
                  <c:v>12137.722164600367</c:v>
                </c:pt>
                <c:pt idx="161">
                  <c:v>10113.385343759654</c:v>
                </c:pt>
                <c:pt idx="162">
                  <c:v>7137.2773708450995</c:v>
                </c:pt>
                <c:pt idx="163">
                  <c:v>10399.871696953369</c:v>
                </c:pt>
                <c:pt idx="164">
                  <c:v>8720.1654293876327</c:v>
                </c:pt>
                <c:pt idx="165">
                  <c:v>3668.4996108798491</c:v>
                </c:pt>
                <c:pt idx="169">
                  <c:v>4766.8075670317648</c:v>
                </c:pt>
                <c:pt idx="171">
                  <c:v>8084.2468166420958</c:v>
                </c:pt>
                <c:pt idx="172">
                  <c:v>7811.2377991588774</c:v>
                </c:pt>
                <c:pt idx="173">
                  <c:v>8174.5308765956024</c:v>
                </c:pt>
                <c:pt idx="174">
                  <c:v>7936.5903365281029</c:v>
                </c:pt>
                <c:pt idx="175">
                  <c:v>5536.5389605756382</c:v>
                </c:pt>
                <c:pt idx="176">
                  <c:v>3929.4781960755795</c:v>
                </c:pt>
                <c:pt idx="177">
                  <c:v>3424.4604643468492</c:v>
                </c:pt>
                <c:pt idx="178">
                  <c:v>1953.9705472251321</c:v>
                </c:pt>
                <c:pt idx="179">
                  <c:v>1969.8065222921177</c:v>
                </c:pt>
                <c:pt idx="180">
                  <c:v>8106.1309642952492</c:v>
                </c:pt>
                <c:pt idx="181">
                  <c:v>721.66405978470891</c:v>
                </c:pt>
                <c:pt idx="182">
                  <c:v>4110.6377530847931</c:v>
                </c:pt>
                <c:pt idx="183">
                  <c:v>834.82450954378783</c:v>
                </c:pt>
                <c:pt idx="184">
                  <c:v>6425.2810837096731</c:v>
                </c:pt>
                <c:pt idx="185">
                  <c:v>12763.471834266358</c:v>
                </c:pt>
                <c:pt idx="186">
                  <c:v>3169.0439717499517</c:v>
                </c:pt>
                <c:pt idx="187">
                  <c:v>6005.1400488226845</c:v>
                </c:pt>
                <c:pt idx="188">
                  <c:v>6881.5048810882845</c:v>
                </c:pt>
                <c:pt idx="189">
                  <c:v>1468.5361352525176</c:v>
                </c:pt>
                <c:pt idx="190">
                  <c:v>4130.4256844940437</c:v>
                </c:pt>
                <c:pt idx="191">
                  <c:v>3086.4158892123783</c:v>
                </c:pt>
                <c:pt idx="192">
                  <c:v>4762.1452287266065</c:v>
                </c:pt>
                <c:pt idx="193">
                  <c:v>2594.6447839026623</c:v>
                </c:pt>
                <c:pt idx="194">
                  <c:v>7422.4492827625545</c:v>
                </c:pt>
                <c:pt idx="195">
                  <c:v>7686.1258194299598</c:v>
                </c:pt>
                <c:pt idx="196">
                  <c:v>8559.4240551540806</c:v>
                </c:pt>
                <c:pt idx="197">
                  <c:v>4722.2923840914536</c:v>
                </c:pt>
                <c:pt idx="198">
                  <c:v>7153.3621667891703</c:v>
                </c:pt>
                <c:pt idx="199">
                  <c:v>9618.0334656795985</c:v>
                </c:pt>
                <c:pt idx="200">
                  <c:v>5448.4317755336906</c:v>
                </c:pt>
                <c:pt idx="201">
                  <c:v>3785.5518841026119</c:v>
                </c:pt>
                <c:pt idx="202">
                  <c:v>3658.561201030112</c:v>
                </c:pt>
                <c:pt idx="203">
                  <c:v>4005.6769741171624</c:v>
                </c:pt>
                <c:pt idx="204">
                  <c:v>2938.7903494164352</c:v>
                </c:pt>
                <c:pt idx="205">
                  <c:v>1722.7227545080978</c:v>
                </c:pt>
                <c:pt idx="206">
                  <c:v>3564.8444868762244</c:v>
                </c:pt>
                <c:pt idx="207">
                  <c:v>1813.7083167421624</c:v>
                </c:pt>
                <c:pt idx="208">
                  <c:v>2856.9351658256273</c:v>
                </c:pt>
                <c:pt idx="209">
                  <c:v>5269.0648139130826</c:v>
                </c:pt>
                <c:pt idx="210">
                  <c:v>11470.852199398792</c:v>
                </c:pt>
                <c:pt idx="211">
                  <c:v>9443.6601880916642</c:v>
                </c:pt>
                <c:pt idx="212">
                  <c:v>12074.708976699907</c:v>
                </c:pt>
                <c:pt idx="213">
                  <c:v>7662.0509096839569</c:v>
                </c:pt>
                <c:pt idx="214">
                  <c:v>8319.4639107345065</c:v>
                </c:pt>
                <c:pt idx="215">
                  <c:v>2363.0021830289479</c:v>
                </c:pt>
                <c:pt idx="216">
                  <c:v>7036.063910986999</c:v>
                </c:pt>
                <c:pt idx="217">
                  <c:v>6765.3781210846928</c:v>
                </c:pt>
                <c:pt idx="218">
                  <c:v>3640.241618707129</c:v>
                </c:pt>
                <c:pt idx="219">
                  <c:v>3780.0192171404483</c:v>
                </c:pt>
                <c:pt idx="220">
                  <c:v>4034.6932707953738</c:v>
                </c:pt>
                <c:pt idx="221">
                  <c:v>6872.6661752216414</c:v>
                </c:pt>
                <c:pt idx="222">
                  <c:v>5199.0588222197066</c:v>
                </c:pt>
                <c:pt idx="223">
                  <c:v>4925.4522214113958</c:v>
                </c:pt>
                <c:pt idx="224">
                  <c:v>6589.9391236154843</c:v>
                </c:pt>
                <c:pt idx="225">
                  <c:v>8304.8846763864167</c:v>
                </c:pt>
                <c:pt idx="226">
                  <c:v>7703.7133581625085</c:v>
                </c:pt>
                <c:pt idx="227">
                  <c:v>4747.9588277623861</c:v>
                </c:pt>
                <c:pt idx="228">
                  <c:v>4615.0775160285102</c:v>
                </c:pt>
                <c:pt idx="229">
                  <c:v>4260.8337924487641</c:v>
                </c:pt>
                <c:pt idx="230">
                  <c:v>2864.820094011518</c:v>
                </c:pt>
                <c:pt idx="231">
                  <c:v>4424.1324101442824</c:v>
                </c:pt>
                <c:pt idx="232">
                  <c:v>3518.7048488742448</c:v>
                </c:pt>
                <c:pt idx="233">
                  <c:v>1890.8232929217029</c:v>
                </c:pt>
                <c:pt idx="234">
                  <c:v>1522.1287223390107</c:v>
                </c:pt>
                <c:pt idx="235">
                  <c:v>630.78515569823912</c:v>
                </c:pt>
                <c:pt idx="236">
                  <c:v>7229.7860583770798</c:v>
                </c:pt>
                <c:pt idx="237">
                  <c:v>6853.7009067162662</c:v>
                </c:pt>
                <c:pt idx="238">
                  <c:v>3659.6131904550357</c:v>
                </c:pt>
                <c:pt idx="239">
                  <c:v>6323.8821153582594</c:v>
                </c:pt>
                <c:pt idx="240">
                  <c:v>8071.0914410747519</c:v>
                </c:pt>
                <c:pt idx="241">
                  <c:v>3599.973346178519</c:v>
                </c:pt>
                <c:pt idx="242">
                  <c:v>4425.3573533964209</c:v>
                </c:pt>
                <c:pt idx="243">
                  <c:v>7132.0477368156971</c:v>
                </c:pt>
                <c:pt idx="244">
                  <c:v>4994.5994411582542</c:v>
                </c:pt>
                <c:pt idx="245">
                  <c:v>4291.7338708388897</c:v>
                </c:pt>
                <c:pt idx="246">
                  <c:v>3907.0234764872548</c:v>
                </c:pt>
                <c:pt idx="247">
                  <c:v>6893.5299946136511</c:v>
                </c:pt>
                <c:pt idx="248">
                  <c:v>5786.4758261711959</c:v>
                </c:pt>
                <c:pt idx="262">
                  <c:v>3534.827596853077</c:v>
                </c:pt>
                <c:pt idx="263">
                  <c:v>6263.7272117709663</c:v>
                </c:pt>
                <c:pt idx="264">
                  <c:v>5593.0165040257416</c:v>
                </c:pt>
                <c:pt idx="265">
                  <c:v>3279.8518884724717</c:v>
                </c:pt>
                <c:pt idx="266">
                  <c:v>5172.0425513354021</c:v>
                </c:pt>
                <c:pt idx="267">
                  <c:v>3703.2644322750466</c:v>
                </c:pt>
                <c:pt idx="268">
                  <c:v>4284.5221375034089</c:v>
                </c:pt>
                <c:pt idx="269">
                  <c:v>2767.1872293575429</c:v>
                </c:pt>
                <c:pt idx="270">
                  <c:v>6688.0002961270984</c:v>
                </c:pt>
                <c:pt idx="272">
                  <c:v>2997.1937854847433</c:v>
                </c:pt>
                <c:pt idx="273">
                  <c:v>4261.5112265330754</c:v>
                </c:pt>
                <c:pt idx="274">
                  <c:v>4148.6729732802614</c:v>
                </c:pt>
                <c:pt idx="275">
                  <c:v>6613.7455713989675</c:v>
                </c:pt>
                <c:pt idx="276">
                  <c:v>10130.121380457331</c:v>
                </c:pt>
                <c:pt idx="277">
                  <c:v>6290.7412299254738</c:v>
                </c:pt>
                <c:pt idx="278">
                  <c:v>4495.3771997400518</c:v>
                </c:pt>
                <c:pt idx="279">
                  <c:v>3838.7264717420403</c:v>
                </c:pt>
                <c:pt idx="280">
                  <c:v>1284.6474261376172</c:v>
                </c:pt>
                <c:pt idx="281">
                  <c:v>2248.141653344861</c:v>
                </c:pt>
                <c:pt idx="282">
                  <c:v>5314.0481973098358</c:v>
                </c:pt>
                <c:pt idx="283">
                  <c:v>3524.3010314354524</c:v>
                </c:pt>
                <c:pt idx="284">
                  <c:v>4001.448807612654</c:v>
                </c:pt>
                <c:pt idx="285">
                  <c:v>7190.7381703175561</c:v>
                </c:pt>
                <c:pt idx="288">
                  <c:v>6320.4572069928136</c:v>
                </c:pt>
                <c:pt idx="289">
                  <c:v>7936.5882504095798</c:v>
                </c:pt>
                <c:pt idx="290">
                  <c:v>6367.0482329352399</c:v>
                </c:pt>
                <c:pt idx="291">
                  <c:v>7117.4178350166512</c:v>
                </c:pt>
                <c:pt idx="292">
                  <c:v>5409.3659904112628</c:v>
                </c:pt>
                <c:pt idx="293">
                  <c:v>5848.9535186151452</c:v>
                </c:pt>
                <c:pt idx="294">
                  <c:v>7442.5468192371782</c:v>
                </c:pt>
                <c:pt idx="295">
                  <c:v>3138.5132241421893</c:v>
                </c:pt>
                <c:pt idx="296">
                  <c:v>3665.0894075173819</c:v>
                </c:pt>
                <c:pt idx="297">
                  <c:v>2885.7838390956513</c:v>
                </c:pt>
                <c:pt idx="298">
                  <c:v>4087.4377402747255</c:v>
                </c:pt>
                <c:pt idx="299">
                  <c:v>3248.3596470483608</c:v>
                </c:pt>
                <c:pt idx="300">
                  <c:v>583.89020751429098</c:v>
                </c:pt>
                <c:pt idx="301">
                  <c:v>4416.5362189414218</c:v>
                </c:pt>
                <c:pt idx="302">
                  <c:v>12739.5415925585</c:v>
                </c:pt>
                <c:pt idx="303">
                  <c:v>9521.4313692926517</c:v>
                </c:pt>
                <c:pt idx="304">
                  <c:v>14807.355035239294</c:v>
                </c:pt>
                <c:pt idx="305">
                  <c:v>9988.2669571609331</c:v>
                </c:pt>
                <c:pt idx="306">
                  <c:v>4822.7902807382952</c:v>
                </c:pt>
                <c:pt idx="307">
                  <c:v>1034.9475911845577</c:v>
                </c:pt>
                <c:pt idx="314">
                  <c:v>9024.6968412464339</c:v>
                </c:pt>
                <c:pt idx="315">
                  <c:v>11172.912321643304</c:v>
                </c:pt>
                <c:pt idx="316">
                  <c:v>3841.0446039056656</c:v>
                </c:pt>
                <c:pt idx="317">
                  <c:v>4459.3315364556438</c:v>
                </c:pt>
                <c:pt idx="318">
                  <c:v>6339.0657978054242</c:v>
                </c:pt>
                <c:pt idx="319">
                  <c:v>2548.7762316210215</c:v>
                </c:pt>
                <c:pt idx="327">
                  <c:v>14297.505169522407</c:v>
                </c:pt>
                <c:pt idx="328">
                  <c:v>28643.489776520761</c:v>
                </c:pt>
                <c:pt idx="329">
                  <c:v>16423.22733452815</c:v>
                </c:pt>
                <c:pt idx="330">
                  <c:v>10554.243195509258</c:v>
                </c:pt>
                <c:pt idx="331">
                  <c:v>845.66603895533342</c:v>
                </c:pt>
                <c:pt idx="332">
                  <c:v>13257.181937773379</c:v>
                </c:pt>
                <c:pt idx="333">
                  <c:v>5126.2070324760953</c:v>
                </c:pt>
                <c:pt idx="334">
                  <c:v>2422.2891833900212</c:v>
                </c:pt>
                <c:pt idx="335">
                  <c:v>5858.2117866303388</c:v>
                </c:pt>
                <c:pt idx="336">
                  <c:v>2431.980864399759</c:v>
                </c:pt>
                <c:pt idx="337">
                  <c:v>3696.354832953863</c:v>
                </c:pt>
                <c:pt idx="340">
                  <c:v>7845.0803784455366</c:v>
                </c:pt>
                <c:pt idx="341">
                  <c:v>6590.159533956763</c:v>
                </c:pt>
                <c:pt idx="342">
                  <c:v>8605.7554442910277</c:v>
                </c:pt>
                <c:pt idx="343">
                  <c:v>4447.187571676056</c:v>
                </c:pt>
                <c:pt idx="344">
                  <c:v>6113.9533697647248</c:v>
                </c:pt>
                <c:pt idx="345">
                  <c:v>3227.4131738831306</c:v>
                </c:pt>
                <c:pt idx="346">
                  <c:v>3624.3731058684502</c:v>
                </c:pt>
                <c:pt idx="347">
                  <c:v>5716.9804812573038</c:v>
                </c:pt>
                <c:pt idx="348">
                  <c:v>1973.5143112001792</c:v>
                </c:pt>
                <c:pt idx="349">
                  <c:v>1647.8356007609282</c:v>
                </c:pt>
                <c:pt idx="350">
                  <c:v>1864.8437227481588</c:v>
                </c:pt>
                <c:pt idx="351">
                  <c:v>3546.0374315039658</c:v>
                </c:pt>
                <c:pt idx="352">
                  <c:v>3711.290563335866</c:v>
                </c:pt>
              </c:numCache>
            </c:numRef>
          </c:xVal>
          <c:yVal>
            <c:numRef>
              <c:f>'SBB Sediment Trap 150m - NEW'!$AJ$8:$AJ$360</c:f>
              <c:numCache>
                <c:formatCode>0.00</c:formatCode>
                <c:ptCount val="353"/>
                <c:pt idx="0">
                  <c:v>37.183446459067632</c:v>
                </c:pt>
                <c:pt idx="1">
                  <c:v>43.598612183438526</c:v>
                </c:pt>
                <c:pt idx="2">
                  <c:v>17.440918813204174</c:v>
                </c:pt>
                <c:pt idx="3">
                  <c:v>13.85960167657702</c:v>
                </c:pt>
                <c:pt idx="4">
                  <c:v>12.701273031957969</c:v>
                </c:pt>
                <c:pt idx="5">
                  <c:v>11.437320830478871</c:v>
                </c:pt>
                <c:pt idx="6">
                  <c:v>42.881392820378593</c:v>
                </c:pt>
                <c:pt idx="7">
                  <c:v>13.956317648733947</c:v>
                </c:pt>
                <c:pt idx="8">
                  <c:v>19.697743279448517</c:v>
                </c:pt>
                <c:pt idx="9">
                  <c:v>51.476190309184382</c:v>
                </c:pt>
                <c:pt idx="10">
                  <c:v>36.950885146873205</c:v>
                </c:pt>
                <c:pt idx="11">
                  <c:v>14.9729143392896</c:v>
                </c:pt>
                <c:pt idx="13">
                  <c:v>70.398925957309785</c:v>
                </c:pt>
                <c:pt idx="14">
                  <c:v>33.077926265919942</c:v>
                </c:pt>
                <c:pt idx="15">
                  <c:v>103.60277725208815</c:v>
                </c:pt>
                <c:pt idx="16">
                  <c:v>49.761759840467697</c:v>
                </c:pt>
                <c:pt idx="17">
                  <c:v>23.935170679488092</c:v>
                </c:pt>
                <c:pt idx="18">
                  <c:v>19.496905980157898</c:v>
                </c:pt>
                <c:pt idx="19">
                  <c:v>14.15556731465613</c:v>
                </c:pt>
                <c:pt idx="20">
                  <c:v>29.884897546721426</c:v>
                </c:pt>
                <c:pt idx="21">
                  <c:v>57.922599981922389</c:v>
                </c:pt>
                <c:pt idx="22">
                  <c:v>37.479157051519884</c:v>
                </c:pt>
                <c:pt idx="23">
                  <c:v>30.523504072055498</c:v>
                </c:pt>
                <c:pt idx="24">
                  <c:v>43.222381535832376</c:v>
                </c:pt>
                <c:pt idx="25">
                  <c:v>44.541785450378157</c:v>
                </c:pt>
                <c:pt idx="26">
                  <c:v>46.09408975201184</c:v>
                </c:pt>
                <c:pt idx="27">
                  <c:v>9.3095047287750532</c:v>
                </c:pt>
                <c:pt idx="28">
                  <c:v>18.676114763257413</c:v>
                </c:pt>
                <c:pt idx="29">
                  <c:v>9.0956235701571977</c:v>
                </c:pt>
                <c:pt idx="30">
                  <c:v>10.032527842044436</c:v>
                </c:pt>
                <c:pt idx="31">
                  <c:v>12.546655999999915</c:v>
                </c:pt>
                <c:pt idx="32">
                  <c:v>18.969549897321432</c:v>
                </c:pt>
                <c:pt idx="33">
                  <c:v>9.2955156960014165</c:v>
                </c:pt>
                <c:pt idx="34">
                  <c:v>13.67481912280334</c:v>
                </c:pt>
                <c:pt idx="35">
                  <c:v>14.50983571268964</c:v>
                </c:pt>
                <c:pt idx="39">
                  <c:v>75.227817899901169</c:v>
                </c:pt>
                <c:pt idx="40">
                  <c:v>68.20033378958702</c:v>
                </c:pt>
                <c:pt idx="41">
                  <c:v>186.65099490536213</c:v>
                </c:pt>
                <c:pt idx="42">
                  <c:v>153.10410748585389</c:v>
                </c:pt>
                <c:pt idx="43">
                  <c:v>129.86833333333337</c:v>
                </c:pt>
                <c:pt idx="44">
                  <c:v>75.842207966627356</c:v>
                </c:pt>
                <c:pt idx="45">
                  <c:v>73.44302762249545</c:v>
                </c:pt>
                <c:pt idx="46">
                  <c:v>53.731195682343014</c:v>
                </c:pt>
                <c:pt idx="47">
                  <c:v>66.797327156914136</c:v>
                </c:pt>
                <c:pt idx="48">
                  <c:v>76.966887468667082</c:v>
                </c:pt>
                <c:pt idx="49">
                  <c:v>87.458594950089037</c:v>
                </c:pt>
                <c:pt idx="50">
                  <c:v>81.936114294294214</c:v>
                </c:pt>
                <c:pt idx="51">
                  <c:v>105.73741482648039</c:v>
                </c:pt>
                <c:pt idx="52">
                  <c:v>0</c:v>
                </c:pt>
                <c:pt idx="53">
                  <c:v>53.307120808438633</c:v>
                </c:pt>
                <c:pt idx="54">
                  <c:v>48.212033838842338</c:v>
                </c:pt>
                <c:pt idx="55">
                  <c:v>51.021722373661689</c:v>
                </c:pt>
                <c:pt idx="56">
                  <c:v>32.355096872043461</c:v>
                </c:pt>
                <c:pt idx="57">
                  <c:v>30.509015219651321</c:v>
                </c:pt>
                <c:pt idx="58">
                  <c:v>0</c:v>
                </c:pt>
                <c:pt idx="59">
                  <c:v>13.463336827942593</c:v>
                </c:pt>
                <c:pt idx="60">
                  <c:v>13.384090712471847</c:v>
                </c:pt>
                <c:pt idx="61">
                  <c:v>38.72853796226935</c:v>
                </c:pt>
                <c:pt idx="62">
                  <c:v>43.768359153286845</c:v>
                </c:pt>
                <c:pt idx="63">
                  <c:v>16.407605656612802</c:v>
                </c:pt>
                <c:pt idx="64">
                  <c:v>0</c:v>
                </c:pt>
                <c:pt idx="65">
                  <c:v>8.2920871135555227</c:v>
                </c:pt>
                <c:pt idx="66">
                  <c:v>9.8762923316479121</c:v>
                </c:pt>
                <c:pt idx="67">
                  <c:v>10.754886255106483</c:v>
                </c:pt>
                <c:pt idx="68">
                  <c:v>16.428617954390624</c:v>
                </c:pt>
                <c:pt idx="69">
                  <c:v>19.833238656449591</c:v>
                </c:pt>
                <c:pt idx="70">
                  <c:v>41.074484255949606</c:v>
                </c:pt>
                <c:pt idx="71">
                  <c:v>22.184800290557078</c:v>
                </c:pt>
                <c:pt idx="72">
                  <c:v>23.342362243226948</c:v>
                </c:pt>
                <c:pt idx="73">
                  <c:v>25.932454061092773</c:v>
                </c:pt>
                <c:pt idx="74">
                  <c:v>34.930252055522807</c:v>
                </c:pt>
                <c:pt idx="75">
                  <c:v>39.322818354554002</c:v>
                </c:pt>
                <c:pt idx="76">
                  <c:v>60.657313146276614</c:v>
                </c:pt>
                <c:pt idx="77">
                  <c:v>39.916393811307628</c:v>
                </c:pt>
                <c:pt idx="79">
                  <c:v>30.436470648613454</c:v>
                </c:pt>
                <c:pt idx="80">
                  <c:v>95.097113591278372</c:v>
                </c:pt>
                <c:pt idx="81">
                  <c:v>4.9546787167897826</c:v>
                </c:pt>
                <c:pt idx="82">
                  <c:v>44.48480185199471</c:v>
                </c:pt>
                <c:pt idx="83">
                  <c:v>17.010496360346728</c:v>
                </c:pt>
                <c:pt idx="84">
                  <c:v>12.627505245156497</c:v>
                </c:pt>
                <c:pt idx="85">
                  <c:v>12.353335881708322</c:v>
                </c:pt>
                <c:pt idx="86">
                  <c:v>32.241171231863305</c:v>
                </c:pt>
                <c:pt idx="87">
                  <c:v>5.9137645574763038</c:v>
                </c:pt>
                <c:pt idx="88">
                  <c:v>4.5143158509756409</c:v>
                </c:pt>
                <c:pt idx="89">
                  <c:v>5.1318840150498497</c:v>
                </c:pt>
                <c:pt idx="90">
                  <c:v>11.013613491691345</c:v>
                </c:pt>
                <c:pt idx="91">
                  <c:v>20.162636362877294</c:v>
                </c:pt>
                <c:pt idx="92">
                  <c:v>18.189175591966112</c:v>
                </c:pt>
                <c:pt idx="93">
                  <c:v>26.655232320977746</c:v>
                </c:pt>
                <c:pt idx="94">
                  <c:v>6.8966541149887721</c:v>
                </c:pt>
                <c:pt idx="95">
                  <c:v>19.732954612491781</c:v>
                </c:pt>
                <c:pt idx="96">
                  <c:v>14.038197736716828</c:v>
                </c:pt>
                <c:pt idx="97">
                  <c:v>13.417665044867855</c:v>
                </c:pt>
                <c:pt idx="98">
                  <c:v>24.633661977601921</c:v>
                </c:pt>
                <c:pt idx="99">
                  <c:v>81.458256799313475</c:v>
                </c:pt>
                <c:pt idx="100">
                  <c:v>44.79533574588136</c:v>
                </c:pt>
                <c:pt idx="101">
                  <c:v>19.690838770964646</c:v>
                </c:pt>
                <c:pt idx="102">
                  <c:v>25.598959063356837</c:v>
                </c:pt>
                <c:pt idx="103">
                  <c:v>57.200313252180514</c:v>
                </c:pt>
                <c:pt idx="104">
                  <c:v>74.660580848490753</c:v>
                </c:pt>
                <c:pt idx="105">
                  <c:v>0</c:v>
                </c:pt>
                <c:pt idx="106">
                  <c:v>41.735653076599128</c:v>
                </c:pt>
                <c:pt idx="107">
                  <c:v>36.037653400856151</c:v>
                </c:pt>
                <c:pt idx="108">
                  <c:v>10.438245804425955</c:v>
                </c:pt>
                <c:pt idx="109">
                  <c:v>12.673593497965634</c:v>
                </c:pt>
                <c:pt idx="110">
                  <c:v>21.028713328128401</c:v>
                </c:pt>
                <c:pt idx="111">
                  <c:v>9.7990143005464212</c:v>
                </c:pt>
                <c:pt idx="112">
                  <c:v>8.5025127147617567</c:v>
                </c:pt>
                <c:pt idx="113">
                  <c:v>6.8233098222027406</c:v>
                </c:pt>
                <c:pt idx="114">
                  <c:v>8.9551935307469108</c:v>
                </c:pt>
                <c:pt idx="115">
                  <c:v>24.155320229741296</c:v>
                </c:pt>
                <c:pt idx="116">
                  <c:v>52.726883127784788</c:v>
                </c:pt>
                <c:pt idx="117">
                  <c:v>47.193656219266721</c:v>
                </c:pt>
                <c:pt idx="119">
                  <c:v>53.887049626710116</c:v>
                </c:pt>
                <c:pt idx="120">
                  <c:v>42.883660055312099</c:v>
                </c:pt>
                <c:pt idx="121">
                  <c:v>21.205998515297868</c:v>
                </c:pt>
                <c:pt idx="122">
                  <c:v>29.325825256199558</c:v>
                </c:pt>
                <c:pt idx="123">
                  <c:v>10.397723915810227</c:v>
                </c:pt>
                <c:pt idx="124">
                  <c:v>12.494383916515506</c:v>
                </c:pt>
                <c:pt idx="125">
                  <c:v>9.1805009546003919</c:v>
                </c:pt>
                <c:pt idx="126">
                  <c:v>12.673211460201209</c:v>
                </c:pt>
                <c:pt idx="127">
                  <c:v>11.945287387124058</c:v>
                </c:pt>
                <c:pt idx="128">
                  <c:v>24.311200338204515</c:v>
                </c:pt>
                <c:pt idx="129">
                  <c:v>9.7597407652337314</c:v>
                </c:pt>
                <c:pt idx="130">
                  <c:v>9.3363021288767509</c:v>
                </c:pt>
                <c:pt idx="131">
                  <c:v>7.6773364951832628</c:v>
                </c:pt>
                <c:pt idx="132">
                  <c:v>198.72480793445513</c:v>
                </c:pt>
                <c:pt idx="133">
                  <c:v>140.67204915326406</c:v>
                </c:pt>
                <c:pt idx="134">
                  <c:v>74.136741858446115</c:v>
                </c:pt>
                <c:pt idx="135">
                  <c:v>2.3166900488993742</c:v>
                </c:pt>
                <c:pt idx="141">
                  <c:v>8.034495351074014</c:v>
                </c:pt>
                <c:pt idx="143">
                  <c:v>3.285658360581488</c:v>
                </c:pt>
                <c:pt idx="144">
                  <c:v>4.14242826580311</c:v>
                </c:pt>
                <c:pt idx="145">
                  <c:v>119.2470278976952</c:v>
                </c:pt>
                <c:pt idx="146">
                  <c:v>102.93956782373408</c:v>
                </c:pt>
                <c:pt idx="147">
                  <c:v>224.96365185007485</c:v>
                </c:pt>
                <c:pt idx="148">
                  <c:v>192.80826195252266</c:v>
                </c:pt>
                <c:pt idx="149">
                  <c:v>119.58563917220994</c:v>
                </c:pt>
                <c:pt idx="150">
                  <c:v>71.356295152793464</c:v>
                </c:pt>
                <c:pt idx="151">
                  <c:v>51.49159830171034</c:v>
                </c:pt>
                <c:pt idx="152">
                  <c:v>90.796567681802259</c:v>
                </c:pt>
                <c:pt idx="153">
                  <c:v>101.82390548878011</c:v>
                </c:pt>
                <c:pt idx="154">
                  <c:v>83.68634807101003</c:v>
                </c:pt>
                <c:pt idx="155">
                  <c:v>58.934346031577817</c:v>
                </c:pt>
                <c:pt idx="156">
                  <c:v>35.766891688557799</c:v>
                </c:pt>
                <c:pt idx="157">
                  <c:v>77.412410404800013</c:v>
                </c:pt>
                <c:pt idx="158">
                  <c:v>146.63719238002594</c:v>
                </c:pt>
                <c:pt idx="159">
                  <c:v>168.50050216854126</c:v>
                </c:pt>
                <c:pt idx="160">
                  <c:v>167.33505335373039</c:v>
                </c:pt>
                <c:pt idx="161">
                  <c:v>151.48929081676849</c:v>
                </c:pt>
                <c:pt idx="162">
                  <c:v>90.255579174363447</c:v>
                </c:pt>
                <c:pt idx="163">
                  <c:v>120.75341222894247</c:v>
                </c:pt>
                <c:pt idx="164">
                  <c:v>95.68656644164335</c:v>
                </c:pt>
                <c:pt idx="165">
                  <c:v>34.581913749093943</c:v>
                </c:pt>
                <c:pt idx="169">
                  <c:v>48.63725764373158</c:v>
                </c:pt>
                <c:pt idx="171">
                  <c:v>95.891484901617986</c:v>
                </c:pt>
                <c:pt idx="172">
                  <c:v>0</c:v>
                </c:pt>
                <c:pt idx="173">
                  <c:v>124.6123755495794</c:v>
                </c:pt>
                <c:pt idx="174">
                  <c:v>103.74024349558698</c:v>
                </c:pt>
                <c:pt idx="175">
                  <c:v>91.888660899341218</c:v>
                </c:pt>
                <c:pt idx="176">
                  <c:v>61.482426051803316</c:v>
                </c:pt>
                <c:pt idx="177">
                  <c:v>62.556130508720877</c:v>
                </c:pt>
                <c:pt idx="178">
                  <c:v>27.15413521690094</c:v>
                </c:pt>
                <c:pt idx="179">
                  <c:v>31.31777643916643</c:v>
                </c:pt>
                <c:pt idx="180">
                  <c:v>125.02152907227106</c:v>
                </c:pt>
                <c:pt idx="181">
                  <c:v>10.490219444514974</c:v>
                </c:pt>
                <c:pt idx="182">
                  <c:v>24.572174642903253</c:v>
                </c:pt>
                <c:pt idx="183">
                  <c:v>9.2672173156183515</c:v>
                </c:pt>
                <c:pt idx="184">
                  <c:v>83.207362046380297</c:v>
                </c:pt>
                <c:pt idx="185">
                  <c:v>110.62165242476759</c:v>
                </c:pt>
                <c:pt idx="186">
                  <c:v>37.596569784738364</c:v>
                </c:pt>
                <c:pt idx="187">
                  <c:v>72.257599119500242</c:v>
                </c:pt>
                <c:pt idx="188">
                  <c:v>60.939847612996573</c:v>
                </c:pt>
                <c:pt idx="189">
                  <c:v>16.449314507978329</c:v>
                </c:pt>
                <c:pt idx="190">
                  <c:v>36.528292121892946</c:v>
                </c:pt>
                <c:pt idx="191">
                  <c:v>27.112912017924021</c:v>
                </c:pt>
                <c:pt idx="192">
                  <c:v>43.794525364664629</c:v>
                </c:pt>
                <c:pt idx="193">
                  <c:v>25.211076702809635</c:v>
                </c:pt>
                <c:pt idx="194">
                  <c:v>78.23686958420663</c:v>
                </c:pt>
                <c:pt idx="195">
                  <c:v>89.902470954436438</c:v>
                </c:pt>
                <c:pt idx="196">
                  <c:v>113.64389932325123</c:v>
                </c:pt>
                <c:pt idx="197">
                  <c:v>95.0954468397547</c:v>
                </c:pt>
                <c:pt idx="198">
                  <c:v>103.63461039984864</c:v>
                </c:pt>
                <c:pt idx="199">
                  <c:v>197.11717022018217</c:v>
                </c:pt>
                <c:pt idx="200">
                  <c:v>104.98069844924566</c:v>
                </c:pt>
                <c:pt idx="201">
                  <c:v>68.948434888902867</c:v>
                </c:pt>
                <c:pt idx="202">
                  <c:v>50.55056300036626</c:v>
                </c:pt>
                <c:pt idx="203">
                  <c:v>47.119245357194984</c:v>
                </c:pt>
                <c:pt idx="204">
                  <c:v>53.767706043616208</c:v>
                </c:pt>
                <c:pt idx="205">
                  <c:v>20.011177901628212</c:v>
                </c:pt>
                <c:pt idx="206">
                  <c:v>46.647353118260099</c:v>
                </c:pt>
                <c:pt idx="207">
                  <c:v>26.748687448715089</c:v>
                </c:pt>
                <c:pt idx="208">
                  <c:v>32.237037479733978</c:v>
                </c:pt>
                <c:pt idx="209">
                  <c:v>54.778704341164094</c:v>
                </c:pt>
                <c:pt idx="210">
                  <c:v>113.7255420460459</c:v>
                </c:pt>
                <c:pt idx="211">
                  <c:v>115.14789205480987</c:v>
                </c:pt>
                <c:pt idx="212">
                  <c:v>117.15132188107792</c:v>
                </c:pt>
                <c:pt idx="213">
                  <c:v>120.13392264668963</c:v>
                </c:pt>
                <c:pt idx="214">
                  <c:v>118.70814327908892</c:v>
                </c:pt>
                <c:pt idx="215">
                  <c:v>27.858910097407957</c:v>
                </c:pt>
                <c:pt idx="216">
                  <c:v>68.261702686749246</c:v>
                </c:pt>
                <c:pt idx="217">
                  <c:v>71.852117755668772</c:v>
                </c:pt>
                <c:pt idx="218">
                  <c:v>38.24737471001324</c:v>
                </c:pt>
                <c:pt idx="219">
                  <c:v>53.676189793555167</c:v>
                </c:pt>
                <c:pt idx="220">
                  <c:v>80.209940685414679</c:v>
                </c:pt>
                <c:pt idx="221">
                  <c:v>138.91443696198243</c:v>
                </c:pt>
                <c:pt idx="222">
                  <c:v>81.071508362727627</c:v>
                </c:pt>
                <c:pt idx="223">
                  <c:v>72.569268888926246</c:v>
                </c:pt>
                <c:pt idx="224">
                  <c:v>121.80133669457229</c:v>
                </c:pt>
                <c:pt idx="225">
                  <c:v>150.17095257179511</c:v>
                </c:pt>
                <c:pt idx="226">
                  <c:v>144.53974189342705</c:v>
                </c:pt>
                <c:pt idx="227">
                  <c:v>97.622355843925718</c:v>
                </c:pt>
                <c:pt idx="228">
                  <c:v>79.951850871411921</c:v>
                </c:pt>
                <c:pt idx="229">
                  <c:v>83.278758279864761</c:v>
                </c:pt>
                <c:pt idx="230">
                  <c:v>44.853650475174454</c:v>
                </c:pt>
                <c:pt idx="231">
                  <c:v>62.718358433003516</c:v>
                </c:pt>
                <c:pt idx="232">
                  <c:v>37.193658298218892</c:v>
                </c:pt>
                <c:pt idx="233">
                  <c:v>22.315918791817584</c:v>
                </c:pt>
                <c:pt idx="234">
                  <c:v>18.404993313861812</c:v>
                </c:pt>
                <c:pt idx="235">
                  <c:v>6.2350370356313336</c:v>
                </c:pt>
                <c:pt idx="236">
                  <c:v>93.791880185899174</c:v>
                </c:pt>
                <c:pt idx="237">
                  <c:v>75.576810253643046</c:v>
                </c:pt>
                <c:pt idx="238">
                  <c:v>33.387754394915468</c:v>
                </c:pt>
                <c:pt idx="239">
                  <c:v>72.354023529711185</c:v>
                </c:pt>
                <c:pt idx="240">
                  <c:v>90.169001040692009</c:v>
                </c:pt>
                <c:pt idx="241">
                  <c:v>36.784153206005861</c:v>
                </c:pt>
                <c:pt idx="242">
                  <c:v>40.974141091368537</c:v>
                </c:pt>
                <c:pt idx="243">
                  <c:v>82.085289319603078</c:v>
                </c:pt>
                <c:pt idx="244">
                  <c:v>48.807132032819986</c:v>
                </c:pt>
                <c:pt idx="245">
                  <c:v>50.239529210677041</c:v>
                </c:pt>
                <c:pt idx="246">
                  <c:v>48.575260465675086</c:v>
                </c:pt>
                <c:pt idx="247">
                  <c:v>103.42334261720794</c:v>
                </c:pt>
                <c:pt idx="248">
                  <c:v>87.273437963610846</c:v>
                </c:pt>
                <c:pt idx="262">
                  <c:v>42.474143922321076</c:v>
                </c:pt>
                <c:pt idx="263">
                  <c:v>64.655769431485666</c:v>
                </c:pt>
                <c:pt idx="264">
                  <c:v>92.952350396976044</c:v>
                </c:pt>
                <c:pt idx="265">
                  <c:v>49.495971765987271</c:v>
                </c:pt>
                <c:pt idx="266">
                  <c:v>106.76020337931942</c:v>
                </c:pt>
                <c:pt idx="267">
                  <c:v>70.271537396987782</c:v>
                </c:pt>
                <c:pt idx="268">
                  <c:v>65.794214734332968</c:v>
                </c:pt>
                <c:pt idx="269">
                  <c:v>41.025551986687688</c:v>
                </c:pt>
                <c:pt idx="270">
                  <c:v>175.77111315235149</c:v>
                </c:pt>
                <c:pt idx="272">
                  <c:v>35.49063158536633</c:v>
                </c:pt>
                <c:pt idx="273">
                  <c:v>55.817991595911955</c:v>
                </c:pt>
                <c:pt idx="274">
                  <c:v>55.780846376510091</c:v>
                </c:pt>
                <c:pt idx="275">
                  <c:v>80.825485714285733</c:v>
                </c:pt>
                <c:pt idx="276">
                  <c:v>134.34586285714283</c:v>
                </c:pt>
                <c:pt idx="277">
                  <c:v>73.528868571428561</c:v>
                </c:pt>
                <c:pt idx="278">
                  <c:v>54.904598464538154</c:v>
                </c:pt>
                <c:pt idx="279">
                  <c:v>36.851434285714291</c:v>
                </c:pt>
                <c:pt idx="280">
                  <c:v>15.08085338280627</c:v>
                </c:pt>
                <c:pt idx="281">
                  <c:v>23.6750835167941</c:v>
                </c:pt>
                <c:pt idx="282">
                  <c:v>49.979131428571414</c:v>
                </c:pt>
                <c:pt idx="283">
                  <c:v>36.113766908154169</c:v>
                </c:pt>
                <c:pt idx="284">
                  <c:v>41.155662857142872</c:v>
                </c:pt>
                <c:pt idx="285">
                  <c:v>83.624080000000021</c:v>
                </c:pt>
                <c:pt idx="288">
                  <c:v>664.75085481060546</c:v>
                </c:pt>
                <c:pt idx="289">
                  <c:v>109.93364179133538</c:v>
                </c:pt>
                <c:pt idx="290">
                  <c:v>158.59620819955722</c:v>
                </c:pt>
                <c:pt idx="291">
                  <c:v>149.42551696297573</c:v>
                </c:pt>
                <c:pt idx="292">
                  <c:v>96.640534219712393</c:v>
                </c:pt>
                <c:pt idx="293">
                  <c:v>97.014730356471048</c:v>
                </c:pt>
                <c:pt idx="294">
                  <c:v>97.104377902327272</c:v>
                </c:pt>
                <c:pt idx="295">
                  <c:v>64.167783790976415</c:v>
                </c:pt>
                <c:pt idx="296">
                  <c:v>79.328155489740439</c:v>
                </c:pt>
                <c:pt idx="297">
                  <c:v>78.210821019130933</c:v>
                </c:pt>
                <c:pt idx="298">
                  <c:v>87.563364238284791</c:v>
                </c:pt>
                <c:pt idx="299">
                  <c:v>89.758521054106239</c:v>
                </c:pt>
                <c:pt idx="300">
                  <c:v>13.336502664678859</c:v>
                </c:pt>
                <c:pt idx="301">
                  <c:v>46.004714285714272</c:v>
                </c:pt>
                <c:pt idx="302">
                  <c:v>152.86259999999996</c:v>
                </c:pt>
                <c:pt idx="303">
                  <c:v>98.505257142857161</c:v>
                </c:pt>
                <c:pt idx="304">
                  <c:v>171.11485144369374</c:v>
                </c:pt>
                <c:pt idx="305">
                  <c:v>29.682115185422848</c:v>
                </c:pt>
                <c:pt idx="306">
                  <c:v>67.632854642165157</c:v>
                </c:pt>
                <c:pt idx="307">
                  <c:v>9.9674571428571781</c:v>
                </c:pt>
                <c:pt idx="314">
                  <c:v>125.93243520775573</c:v>
                </c:pt>
                <c:pt idx="315">
                  <c:v>36.810698134755334</c:v>
                </c:pt>
                <c:pt idx="316">
                  <c:v>48.20156465735041</c:v>
                </c:pt>
                <c:pt idx="317">
                  <c:v>44.053663326883623</c:v>
                </c:pt>
                <c:pt idx="318">
                  <c:v>102.46117525675162</c:v>
                </c:pt>
                <c:pt idx="319">
                  <c:v>45.540227175096767</c:v>
                </c:pt>
                <c:pt idx="327">
                  <c:v>472.53905953308868</c:v>
                </c:pt>
                <c:pt idx="328">
                  <c:v>432.4444670842862</c:v>
                </c:pt>
                <c:pt idx="329">
                  <c:v>389.34877446983489</c:v>
                </c:pt>
                <c:pt idx="330">
                  <c:v>257.87126198093694</c:v>
                </c:pt>
                <c:pt idx="331">
                  <c:v>9.2156482415864058</c:v>
                </c:pt>
                <c:pt idx="332">
                  <c:v>255.4967537838659</c:v>
                </c:pt>
                <c:pt idx="333">
                  <c:v>77.673827392875452</c:v>
                </c:pt>
                <c:pt idx="334">
                  <c:v>125.08252414276558</c:v>
                </c:pt>
                <c:pt idx="335">
                  <c:v>157.51978527337002</c:v>
                </c:pt>
                <c:pt idx="336">
                  <c:v>35.697137085341481</c:v>
                </c:pt>
                <c:pt idx="337">
                  <c:v>51.664332969440672</c:v>
                </c:pt>
                <c:pt idx="340">
                  <c:v>139.60330971428576</c:v>
                </c:pt>
                <c:pt idx="341">
                  <c:v>248.67230285714274</c:v>
                </c:pt>
                <c:pt idx="342">
                  <c:v>193.90612672033976</c:v>
                </c:pt>
                <c:pt idx="343">
                  <c:v>62.554551683289603</c:v>
                </c:pt>
                <c:pt idx="344">
                  <c:v>80.659662685619665</c:v>
                </c:pt>
                <c:pt idx="345">
                  <c:v>94.598742857142909</c:v>
                </c:pt>
                <c:pt idx="346">
                  <c:v>161.44404971428554</c:v>
                </c:pt>
                <c:pt idx="347">
                  <c:v>115.45519315851102</c:v>
                </c:pt>
                <c:pt idx="348">
                  <c:v>25.217897817620859</c:v>
                </c:pt>
                <c:pt idx="349">
                  <c:v>39.341808000000135</c:v>
                </c:pt>
                <c:pt idx="350">
                  <c:v>21.271714285714335</c:v>
                </c:pt>
                <c:pt idx="351">
                  <c:v>39.818518985516896</c:v>
                </c:pt>
                <c:pt idx="352">
                  <c:v>63.669229839282615</c:v>
                </c:pt>
              </c:numCache>
            </c:numRef>
          </c:yVal>
          <c:smooth val="0"/>
          <c:extLst>
            <c:ext xmlns:c16="http://schemas.microsoft.com/office/drawing/2014/chart" uri="{C3380CC4-5D6E-409C-BE32-E72D297353CC}">
              <c16:uniqueId val="{00000000-F7E8-4C39-9E73-7ABE3E4758B9}"/>
            </c:ext>
          </c:extLst>
        </c:ser>
        <c:dLbls>
          <c:showLegendKey val="0"/>
          <c:showVal val="0"/>
          <c:showCatName val="0"/>
          <c:showSerName val="0"/>
          <c:showPercent val="0"/>
          <c:showBubbleSize val="0"/>
        </c:dLbls>
        <c:axId val="669141920"/>
        <c:axId val="669139040"/>
      </c:scatterChart>
      <c:valAx>
        <c:axId val="6691419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39040"/>
        <c:crosses val="autoZero"/>
        <c:crossBetween val="midCat"/>
      </c:valAx>
      <c:valAx>
        <c:axId val="669139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4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PON vs POP</c:v>
          </c:tx>
          <c:spPr>
            <a:ln w="25400" cap="rnd">
              <a:noFill/>
              <a:round/>
            </a:ln>
            <a:effectLst/>
          </c:spPr>
          <c:marker>
            <c:symbol val="circle"/>
            <c:size val="5"/>
            <c:spPr>
              <a:solidFill>
                <a:schemeClr val="accent1"/>
              </a:solidFill>
              <a:ln w="9525">
                <a:solidFill>
                  <a:schemeClr val="accent1"/>
                </a:solidFill>
              </a:ln>
              <a:effectLst/>
            </c:spPr>
          </c:marker>
          <c:xVal>
            <c:numRef>
              <c:f>'SBB Sediment Trap 150m - NEW'!$AF$8:$AF$360</c:f>
              <c:numCache>
                <c:formatCode>0</c:formatCode>
                <c:ptCount val="353"/>
                <c:pt idx="0">
                  <c:v>363.31115679733216</c:v>
                </c:pt>
                <c:pt idx="1">
                  <c:v>406.35296213742936</c:v>
                </c:pt>
                <c:pt idx="2">
                  <c:v>530.96374222722886</c:v>
                </c:pt>
                <c:pt idx="3">
                  <c:v>351.74489927404835</c:v>
                </c:pt>
                <c:pt idx="4">
                  <c:v>186.28721220445365</c:v>
                </c:pt>
                <c:pt idx="5">
                  <c:v>111.03320228366779</c:v>
                </c:pt>
                <c:pt idx="6">
                  <c:v>186.1535096116354</c:v>
                </c:pt>
                <c:pt idx="7">
                  <c:v>153.88624288027839</c:v>
                </c:pt>
                <c:pt idx="8">
                  <c:v>209.8026800427252</c:v>
                </c:pt>
                <c:pt idx="9">
                  <c:v>292.84156752952856</c:v>
                </c:pt>
                <c:pt idx="10">
                  <c:v>242.41571919380007</c:v>
                </c:pt>
                <c:pt idx="11">
                  <c:v>195.56999472428814</c:v>
                </c:pt>
                <c:pt idx="13">
                  <c:v>802.95510204081609</c:v>
                </c:pt>
                <c:pt idx="14">
                  <c:v>243.54539024207423</c:v>
                </c:pt>
                <c:pt idx="15">
                  <c:v>476.51797494269448</c:v>
                </c:pt>
                <c:pt idx="16">
                  <c:v>254.6828816729581</c:v>
                </c:pt>
                <c:pt idx="17">
                  <c:v>316.90661658952649</c:v>
                </c:pt>
                <c:pt idx="18">
                  <c:v>262.23950580233372</c:v>
                </c:pt>
                <c:pt idx="19">
                  <c:v>186.51099245025887</c:v>
                </c:pt>
                <c:pt idx="20">
                  <c:v>310.51185810988551</c:v>
                </c:pt>
                <c:pt idx="21">
                  <c:v>557.81312725047712</c:v>
                </c:pt>
                <c:pt idx="22">
                  <c:v>407.02363171641679</c:v>
                </c:pt>
                <c:pt idx="23">
                  <c:v>292.71065072383277</c:v>
                </c:pt>
                <c:pt idx="24">
                  <c:v>381.62610221460289</c:v>
                </c:pt>
                <c:pt idx="25">
                  <c:v>367.4457326865313</c:v>
                </c:pt>
                <c:pt idx="26">
                  <c:v>261.4552380952386</c:v>
                </c:pt>
                <c:pt idx="27">
                  <c:v>102.65446757661215</c:v>
                </c:pt>
                <c:pt idx="28">
                  <c:v>247.34292129889428</c:v>
                </c:pt>
                <c:pt idx="29">
                  <c:v>93.96598819634643</c:v>
                </c:pt>
                <c:pt idx="30">
                  <c:v>115.57088250628858</c:v>
                </c:pt>
                <c:pt idx="31">
                  <c:v>84.392259298417144</c:v>
                </c:pt>
                <c:pt idx="32">
                  <c:v>185.23593766054071</c:v>
                </c:pt>
                <c:pt idx="33">
                  <c:v>101.09381761941071</c:v>
                </c:pt>
                <c:pt idx="34">
                  <c:v>143.66905404388643</c:v>
                </c:pt>
                <c:pt idx="35">
                  <c:v>125.61650224862214</c:v>
                </c:pt>
                <c:pt idx="36">
                  <c:v>303.31265242791073</c:v>
                </c:pt>
                <c:pt idx="37">
                  <c:v>248.85951643389714</c:v>
                </c:pt>
                <c:pt idx="38">
                  <c:v>376.50946402971283</c:v>
                </c:pt>
                <c:pt idx="39">
                  <c:v>569.53397464445754</c:v>
                </c:pt>
                <c:pt idx="40">
                  <c:v>724.35847180887652</c:v>
                </c:pt>
                <c:pt idx="41">
                  <c:v>1208.8373629369221</c:v>
                </c:pt>
                <c:pt idx="42">
                  <c:v>1282.2285531777684</c:v>
                </c:pt>
                <c:pt idx="43">
                  <c:v>652.90810152100983</c:v>
                </c:pt>
                <c:pt idx="44">
                  <c:v>605.47056381190896</c:v>
                </c:pt>
                <c:pt idx="45">
                  <c:v>718.35868981793772</c:v>
                </c:pt>
                <c:pt idx="46">
                  <c:v>445.83262882779297</c:v>
                </c:pt>
                <c:pt idx="47">
                  <c:v>556.67331244206082</c:v>
                </c:pt>
                <c:pt idx="48">
                  <c:v>542.06058721487602</c:v>
                </c:pt>
                <c:pt idx="49">
                  <c:v>551.16415206078273</c:v>
                </c:pt>
                <c:pt idx="50">
                  <c:v>668.99871837658293</c:v>
                </c:pt>
                <c:pt idx="51">
                  <c:v>741.6779062252258</c:v>
                </c:pt>
                <c:pt idx="52">
                  <c:v>464.37588020824171</c:v>
                </c:pt>
                <c:pt idx="53">
                  <c:v>375.52696566566493</c:v>
                </c:pt>
                <c:pt idx="54">
                  <c:v>354.16050192368687</c:v>
                </c:pt>
                <c:pt idx="55">
                  <c:v>427.59527532418093</c:v>
                </c:pt>
                <c:pt idx="56">
                  <c:v>252.79372347076145</c:v>
                </c:pt>
                <c:pt idx="57">
                  <c:v>213.57758200563083</c:v>
                </c:pt>
                <c:pt idx="58">
                  <c:v>290.48255422154728</c:v>
                </c:pt>
                <c:pt idx="59">
                  <c:v>157.0993770768938</c:v>
                </c:pt>
                <c:pt idx="60">
                  <c:v>139.99228871462225</c:v>
                </c:pt>
                <c:pt idx="61">
                  <c:v>382.31718615564972</c:v>
                </c:pt>
                <c:pt idx="62">
                  <c:v>366.4261141149949</c:v>
                </c:pt>
                <c:pt idx="63">
                  <c:v>184.89717928016117</c:v>
                </c:pt>
                <c:pt idx="64">
                  <c:v>596.98759305901376</c:v>
                </c:pt>
                <c:pt idx="65">
                  <c:v>114.04861578465777</c:v>
                </c:pt>
                <c:pt idx="66">
                  <c:v>109.44012785213532</c:v>
                </c:pt>
                <c:pt idx="67">
                  <c:v>135.27835135189255</c:v>
                </c:pt>
                <c:pt idx="68">
                  <c:v>232.2949521568398</c:v>
                </c:pt>
                <c:pt idx="69">
                  <c:v>270.63421751908714</c:v>
                </c:pt>
                <c:pt idx="70">
                  <c:v>481.74431044548959</c:v>
                </c:pt>
                <c:pt idx="71">
                  <c:v>255.99134533076761</c:v>
                </c:pt>
                <c:pt idx="72">
                  <c:v>275.07856668042479</c:v>
                </c:pt>
                <c:pt idx="73">
                  <c:v>224.74166470517079</c:v>
                </c:pt>
                <c:pt idx="74">
                  <c:v>333.4592767229712</c:v>
                </c:pt>
                <c:pt idx="75">
                  <c:v>225.36224746777154</c:v>
                </c:pt>
                <c:pt idx="76">
                  <c:v>392.53610664064831</c:v>
                </c:pt>
                <c:pt idx="77">
                  <c:v>279.48326873956989</c:v>
                </c:pt>
                <c:pt idx="79">
                  <c:v>348.24892638199964</c:v>
                </c:pt>
                <c:pt idx="80">
                  <c:v>1112.5640184460565</c:v>
                </c:pt>
                <c:pt idx="81">
                  <c:v>124.72712987919172</c:v>
                </c:pt>
                <c:pt idx="82">
                  <c:v>468.57753408150717</c:v>
                </c:pt>
                <c:pt idx="83">
                  <c:v>279.42965191488082</c:v>
                </c:pt>
                <c:pt idx="85">
                  <c:v>86.25260715331288</c:v>
                </c:pt>
                <c:pt idx="86">
                  <c:v>673.70585385897778</c:v>
                </c:pt>
                <c:pt idx="87">
                  <c:v>260.89263076679777</c:v>
                </c:pt>
                <c:pt idx="88">
                  <c:v>78.199393328941909</c:v>
                </c:pt>
                <c:pt idx="89">
                  <c:v>83.256788227949073</c:v>
                </c:pt>
                <c:pt idx="90">
                  <c:v>199.46380038185694</c:v>
                </c:pt>
                <c:pt idx="91">
                  <c:v>319.05471350258762</c:v>
                </c:pt>
                <c:pt idx="92">
                  <c:v>148.87138271696404</c:v>
                </c:pt>
                <c:pt idx="93">
                  <c:v>216.32063179860327</c:v>
                </c:pt>
                <c:pt idx="94">
                  <c:v>80.134845507473202</c:v>
                </c:pt>
                <c:pt idx="95">
                  <c:v>159.88374631729909</c:v>
                </c:pt>
                <c:pt idx="96">
                  <c:v>149.12062584757476</c:v>
                </c:pt>
                <c:pt idx="97">
                  <c:v>107.62905524629346</c:v>
                </c:pt>
                <c:pt idx="98">
                  <c:v>130.41019861621081</c:v>
                </c:pt>
                <c:pt idx="99">
                  <c:v>388.85679777046749</c:v>
                </c:pt>
                <c:pt idx="100">
                  <c:v>309.29576875954376</c:v>
                </c:pt>
                <c:pt idx="101">
                  <c:v>175.58374021690042</c:v>
                </c:pt>
                <c:pt idx="102">
                  <c:v>215.57154779680494</c:v>
                </c:pt>
                <c:pt idx="103">
                  <c:v>522.3894920490759</c:v>
                </c:pt>
                <c:pt idx="104">
                  <c:v>794.51092400698155</c:v>
                </c:pt>
                <c:pt idx="105">
                  <c:v>260.65296399044138</c:v>
                </c:pt>
                <c:pt idx="106">
                  <c:v>714.94031004687599</c:v>
                </c:pt>
                <c:pt idx="107">
                  <c:v>425.56696067815</c:v>
                </c:pt>
                <c:pt idx="108">
                  <c:v>185.19329019490127</c:v>
                </c:pt>
                <c:pt idx="109">
                  <c:v>151.03036440066992</c:v>
                </c:pt>
                <c:pt idx="110">
                  <c:v>238.8048151550598</c:v>
                </c:pt>
                <c:pt idx="111">
                  <c:v>185.18344325423328</c:v>
                </c:pt>
                <c:pt idx="112">
                  <c:v>164.20077306263488</c:v>
                </c:pt>
                <c:pt idx="113">
                  <c:v>102.85483685378341</c:v>
                </c:pt>
                <c:pt idx="114">
                  <c:v>138.04337860414711</c:v>
                </c:pt>
                <c:pt idx="115">
                  <c:v>280.89070933136475</c:v>
                </c:pt>
                <c:pt idx="116">
                  <c:v>518.53565703457161</c:v>
                </c:pt>
                <c:pt idx="117">
                  <c:v>483.03083350390267</c:v>
                </c:pt>
                <c:pt idx="119">
                  <c:v>397.45059887739245</c:v>
                </c:pt>
                <c:pt idx="120">
                  <c:v>381.46444469059253</c:v>
                </c:pt>
                <c:pt idx="121">
                  <c:v>204.56751016821414</c:v>
                </c:pt>
                <c:pt idx="122">
                  <c:v>236.03279669128196</c:v>
                </c:pt>
                <c:pt idx="123">
                  <c:v>105.6445954573187</c:v>
                </c:pt>
                <c:pt idx="124">
                  <c:v>114.33228807804663</c:v>
                </c:pt>
                <c:pt idx="125">
                  <c:v>102.23404664622657</c:v>
                </c:pt>
                <c:pt idx="126">
                  <c:v>165.15329916901823</c:v>
                </c:pt>
                <c:pt idx="127">
                  <c:v>155.24078715408291</c:v>
                </c:pt>
                <c:pt idx="128">
                  <c:v>430.67085521380619</c:v>
                </c:pt>
                <c:pt idx="129">
                  <c:v>146.02949947119805</c:v>
                </c:pt>
                <c:pt idx="130">
                  <c:v>154.54417908631083</c:v>
                </c:pt>
                <c:pt idx="131">
                  <c:v>153.82342210456648</c:v>
                </c:pt>
                <c:pt idx="132">
                  <c:v>1916.8175031532767</c:v>
                </c:pt>
                <c:pt idx="133">
                  <c:v>1168.5472409953968</c:v>
                </c:pt>
                <c:pt idx="134">
                  <c:v>992.7701498464736</c:v>
                </c:pt>
                <c:pt idx="135">
                  <c:v>55.177579075637112</c:v>
                </c:pt>
                <c:pt idx="141">
                  <c:v>156.48242154267862</c:v>
                </c:pt>
                <c:pt idx="143">
                  <c:v>59.497837964891524</c:v>
                </c:pt>
                <c:pt idx="144">
                  <c:v>70.171166870348102</c:v>
                </c:pt>
                <c:pt idx="145">
                  <c:v>826.33187321472678</c:v>
                </c:pt>
                <c:pt idx="146">
                  <c:v>621.82999728548907</c:v>
                </c:pt>
                <c:pt idx="147">
                  <c:v>561.15413780210451</c:v>
                </c:pt>
                <c:pt idx="148">
                  <c:v>573.08114265039205</c:v>
                </c:pt>
                <c:pt idx="149">
                  <c:v>561.07645709096516</c:v>
                </c:pt>
                <c:pt idx="150">
                  <c:v>459.17946201521869</c:v>
                </c:pt>
                <c:pt idx="151">
                  <c:v>330.97706308150805</c:v>
                </c:pt>
                <c:pt idx="152">
                  <c:v>449.89929356558196</c:v>
                </c:pt>
                <c:pt idx="153">
                  <c:v>535.26847731246517</c:v>
                </c:pt>
                <c:pt idx="154">
                  <c:v>470.06079350664839</c:v>
                </c:pt>
                <c:pt idx="155">
                  <c:v>354.7624160871768</c:v>
                </c:pt>
                <c:pt idx="156">
                  <c:v>270.21606682734779</c:v>
                </c:pt>
                <c:pt idx="157">
                  <c:v>506.74094115679463</c:v>
                </c:pt>
                <c:pt idx="158">
                  <c:v>1038.1094384980029</c:v>
                </c:pt>
                <c:pt idx="159">
                  <c:v>1381.0340629618561</c:v>
                </c:pt>
                <c:pt idx="160">
                  <c:v>1367.3173982137064</c:v>
                </c:pt>
                <c:pt idx="161">
                  <c:v>1104.6199560595117</c:v>
                </c:pt>
                <c:pt idx="162">
                  <c:v>792.17733547932698</c:v>
                </c:pt>
                <c:pt idx="163">
                  <c:v>1116.73967375659</c:v>
                </c:pt>
                <c:pt idx="164">
                  <c:v>922.62631722548758</c:v>
                </c:pt>
                <c:pt idx="165">
                  <c:v>400.94989496832602</c:v>
                </c:pt>
                <c:pt idx="169">
                  <c:v>460.92918918582632</c:v>
                </c:pt>
                <c:pt idx="171">
                  <c:v>806.50800566113469</c:v>
                </c:pt>
                <c:pt idx="172">
                  <c:v>752.02389938112583</c:v>
                </c:pt>
                <c:pt idx="173">
                  <c:v>777.4037939973125</c:v>
                </c:pt>
                <c:pt idx="174">
                  <c:v>813.71045671354989</c:v>
                </c:pt>
                <c:pt idx="175">
                  <c:v>554.32443601098078</c:v>
                </c:pt>
                <c:pt idx="176">
                  <c:v>415.00574925145065</c:v>
                </c:pt>
                <c:pt idx="177">
                  <c:v>393.54171600514928</c:v>
                </c:pt>
                <c:pt idx="178">
                  <c:v>198.99675556803578</c:v>
                </c:pt>
                <c:pt idx="179">
                  <c:v>186.61280882821532</c:v>
                </c:pt>
                <c:pt idx="180">
                  <c:v>901.88410510649248</c:v>
                </c:pt>
                <c:pt idx="181">
                  <c:v>75.19889584449146</c:v>
                </c:pt>
                <c:pt idx="182">
                  <c:v>373.38203179288848</c:v>
                </c:pt>
                <c:pt idx="183">
                  <c:v>104.60044011939453</c:v>
                </c:pt>
                <c:pt idx="184">
                  <c:v>732.28139688080296</c:v>
                </c:pt>
                <c:pt idx="185">
                  <c:v>1552.5371520272977</c:v>
                </c:pt>
                <c:pt idx="186">
                  <c:v>380.49364047654564</c:v>
                </c:pt>
                <c:pt idx="187">
                  <c:v>734.939189319055</c:v>
                </c:pt>
                <c:pt idx="188">
                  <c:v>735.30682482785232</c:v>
                </c:pt>
                <c:pt idx="189">
                  <c:v>173.7563244032329</c:v>
                </c:pt>
                <c:pt idx="190">
                  <c:v>478.22848119855422</c:v>
                </c:pt>
                <c:pt idx="191">
                  <c:v>338.02601111295007</c:v>
                </c:pt>
                <c:pt idx="192">
                  <c:v>521.67991527876802</c:v>
                </c:pt>
                <c:pt idx="193">
                  <c:v>278.02488806772038</c:v>
                </c:pt>
                <c:pt idx="194">
                  <c:v>792.45809440853793</c:v>
                </c:pt>
                <c:pt idx="195">
                  <c:v>781.89103973376734</c:v>
                </c:pt>
                <c:pt idx="196">
                  <c:v>865.12731568604602</c:v>
                </c:pt>
                <c:pt idx="197">
                  <c:v>489.64794825969403</c:v>
                </c:pt>
                <c:pt idx="198">
                  <c:v>819.9750713144125</c:v>
                </c:pt>
                <c:pt idx="199">
                  <c:v>865.61247567042676</c:v>
                </c:pt>
                <c:pt idx="200">
                  <c:v>526.10937713030876</c:v>
                </c:pt>
                <c:pt idx="201">
                  <c:v>412.18475832843831</c:v>
                </c:pt>
                <c:pt idx="202">
                  <c:v>382.86166522430869</c:v>
                </c:pt>
                <c:pt idx="203">
                  <c:v>406.17924702192494</c:v>
                </c:pt>
                <c:pt idx="204">
                  <c:v>337.01184321165329</c:v>
                </c:pt>
                <c:pt idx="205">
                  <c:v>187.69125977224473</c:v>
                </c:pt>
                <c:pt idx="206">
                  <c:v>376.76077414469506</c:v>
                </c:pt>
                <c:pt idx="207">
                  <c:v>192.45962874711236</c:v>
                </c:pt>
                <c:pt idx="208">
                  <c:v>298.4880945287465</c:v>
                </c:pt>
                <c:pt idx="209">
                  <c:v>646.89203927668814</c:v>
                </c:pt>
                <c:pt idx="210">
                  <c:v>1508.4421442853536</c:v>
                </c:pt>
                <c:pt idx="211">
                  <c:v>1204.0920775010845</c:v>
                </c:pt>
                <c:pt idx="212">
                  <c:v>1422.8971692972013</c:v>
                </c:pt>
                <c:pt idx="213">
                  <c:v>867.8120057230841</c:v>
                </c:pt>
                <c:pt idx="214">
                  <c:v>942.90525520946096</c:v>
                </c:pt>
                <c:pt idx="215">
                  <c:v>249.69730363930213</c:v>
                </c:pt>
                <c:pt idx="216">
                  <c:v>699.14349321047598</c:v>
                </c:pt>
                <c:pt idx="217">
                  <c:v>763.93779813452568</c:v>
                </c:pt>
                <c:pt idx="218">
                  <c:v>385.32972171289498</c:v>
                </c:pt>
                <c:pt idx="219">
                  <c:v>407.00830160892946</c:v>
                </c:pt>
                <c:pt idx="220">
                  <c:v>405.20583036230948</c:v>
                </c:pt>
                <c:pt idx="221">
                  <c:v>800.43495531455471</c:v>
                </c:pt>
                <c:pt idx="222">
                  <c:v>518.33330571352519</c:v>
                </c:pt>
                <c:pt idx="223">
                  <c:v>407.73550671857129</c:v>
                </c:pt>
                <c:pt idx="224">
                  <c:v>764.31172189230244</c:v>
                </c:pt>
                <c:pt idx="225">
                  <c:v>815.04493940631903</c:v>
                </c:pt>
                <c:pt idx="226">
                  <c:v>812.09779507723283</c:v>
                </c:pt>
                <c:pt idx="227">
                  <c:v>441.4187549100613</c:v>
                </c:pt>
                <c:pt idx="228">
                  <c:v>438.6931925318608</c:v>
                </c:pt>
                <c:pt idx="229">
                  <c:v>437.06579843788205</c:v>
                </c:pt>
                <c:pt idx="230">
                  <c:v>265.15489685581565</c:v>
                </c:pt>
                <c:pt idx="231">
                  <c:v>495.37974629312504</c:v>
                </c:pt>
                <c:pt idx="232">
                  <c:v>379.68262634554964</c:v>
                </c:pt>
                <c:pt idx="233">
                  <c:v>192.18436284937656</c:v>
                </c:pt>
                <c:pt idx="234">
                  <c:v>176.09789002593712</c:v>
                </c:pt>
                <c:pt idx="235">
                  <c:v>79.207922009010161</c:v>
                </c:pt>
                <c:pt idx="236">
                  <c:v>941.09410658011882</c:v>
                </c:pt>
                <c:pt idx="237">
                  <c:v>807.05150483876798</c:v>
                </c:pt>
                <c:pt idx="238">
                  <c:v>410.37975678113241</c:v>
                </c:pt>
                <c:pt idx="239">
                  <c:v>681.25327261811367</c:v>
                </c:pt>
                <c:pt idx="240">
                  <c:v>901.22965925763367</c:v>
                </c:pt>
                <c:pt idx="241">
                  <c:v>413.45008385026011</c:v>
                </c:pt>
                <c:pt idx="242">
                  <c:v>487.918375812867</c:v>
                </c:pt>
                <c:pt idx="243">
                  <c:v>762.19581664670557</c:v>
                </c:pt>
                <c:pt idx="244">
                  <c:v>538.36299218230602</c:v>
                </c:pt>
                <c:pt idx="245">
                  <c:v>438.13614163280278</c:v>
                </c:pt>
                <c:pt idx="246">
                  <c:v>405.55608679035464</c:v>
                </c:pt>
                <c:pt idx="247">
                  <c:v>718.51555118485362</c:v>
                </c:pt>
                <c:pt idx="248">
                  <c:v>604.96036001952905</c:v>
                </c:pt>
                <c:pt idx="262">
                  <c:v>403.62041000992889</c:v>
                </c:pt>
                <c:pt idx="263">
                  <c:v>702.31089683566506</c:v>
                </c:pt>
                <c:pt idx="264">
                  <c:v>613.34432444593472</c:v>
                </c:pt>
                <c:pt idx="265">
                  <c:v>366.37426269159857</c:v>
                </c:pt>
                <c:pt idx="266">
                  <c:v>544.80831289668458</c:v>
                </c:pt>
                <c:pt idx="267">
                  <c:v>379.92471101399315</c:v>
                </c:pt>
                <c:pt idx="268">
                  <c:v>444.90324509735609</c:v>
                </c:pt>
                <c:pt idx="269">
                  <c:v>317.78423835789175</c:v>
                </c:pt>
                <c:pt idx="270">
                  <c:v>744.23787338076647</c:v>
                </c:pt>
                <c:pt idx="272">
                  <c:v>374.3138452672743</c:v>
                </c:pt>
                <c:pt idx="273">
                  <c:v>512.3839216528695</c:v>
                </c:pt>
                <c:pt idx="274">
                  <c:v>498.61615016091855</c:v>
                </c:pt>
                <c:pt idx="275">
                  <c:v>857.24234832671721</c:v>
                </c:pt>
                <c:pt idx="276">
                  <c:v>1448.8324504269769</c:v>
                </c:pt>
                <c:pt idx="277">
                  <c:v>847.51154260433771</c:v>
                </c:pt>
                <c:pt idx="278">
                  <c:v>644.66814785893121</c:v>
                </c:pt>
                <c:pt idx="279">
                  <c:v>525.3329939721491</c:v>
                </c:pt>
                <c:pt idx="280">
                  <c:v>193.62009769412481</c:v>
                </c:pt>
                <c:pt idx="281">
                  <c:v>304.67109139015696</c:v>
                </c:pt>
                <c:pt idx="282">
                  <c:v>611.33522012421702</c:v>
                </c:pt>
                <c:pt idx="283">
                  <c:v>441.52676154428849</c:v>
                </c:pt>
                <c:pt idx="284">
                  <c:v>445.75880508375377</c:v>
                </c:pt>
                <c:pt idx="285">
                  <c:v>803.39500119230672</c:v>
                </c:pt>
                <c:pt idx="288">
                  <c:v>928.08668291343827</c:v>
                </c:pt>
                <c:pt idx="289">
                  <c:v>1023.4084084380565</c:v>
                </c:pt>
                <c:pt idx="290">
                  <c:v>819.00877159513561</c:v>
                </c:pt>
                <c:pt idx="291">
                  <c:v>875.79589832507872</c:v>
                </c:pt>
                <c:pt idx="292">
                  <c:v>897.55526581805407</c:v>
                </c:pt>
                <c:pt idx="293">
                  <c:v>999.23416789637099</c:v>
                </c:pt>
                <c:pt idx="294">
                  <c:v>1010.6945738830781</c:v>
                </c:pt>
                <c:pt idx="295">
                  <c:v>428.54427563543965</c:v>
                </c:pt>
                <c:pt idx="296">
                  <c:v>524.46625178345903</c:v>
                </c:pt>
                <c:pt idx="297">
                  <c:v>390.38647761062305</c:v>
                </c:pt>
                <c:pt idx="298">
                  <c:v>524.31862296266991</c:v>
                </c:pt>
                <c:pt idx="299">
                  <c:v>513.92760202065267</c:v>
                </c:pt>
                <c:pt idx="300">
                  <c:v>88.984950312895322</c:v>
                </c:pt>
                <c:pt idx="301">
                  <c:v>569.8859149268701</c:v>
                </c:pt>
                <c:pt idx="302">
                  <c:v>1614.6609442266231</c:v>
                </c:pt>
                <c:pt idx="303">
                  <c:v>1221.1643352238223</c:v>
                </c:pt>
                <c:pt idx="304">
                  <c:v>2205.2522487289498</c:v>
                </c:pt>
                <c:pt idx="305">
                  <c:v>1803.0843379738244</c:v>
                </c:pt>
                <c:pt idx="306">
                  <c:v>657.81332104100886</c:v>
                </c:pt>
                <c:pt idx="307">
                  <c:v>128.54335527312259</c:v>
                </c:pt>
                <c:pt idx="314">
                  <c:v>1237.0976503107331</c:v>
                </c:pt>
                <c:pt idx="315">
                  <c:v>1954.3204616720702</c:v>
                </c:pt>
                <c:pt idx="316">
                  <c:v>567.21918164952604</c:v>
                </c:pt>
                <c:pt idx="317">
                  <c:v>596.26082627152016</c:v>
                </c:pt>
                <c:pt idx="318">
                  <c:v>804.25302809947652</c:v>
                </c:pt>
                <c:pt idx="319">
                  <c:v>338.46915580106258</c:v>
                </c:pt>
                <c:pt idx="327">
                  <c:v>1978.8391645408658</c:v>
                </c:pt>
                <c:pt idx="328">
                  <c:v>3771.651312029172</c:v>
                </c:pt>
                <c:pt idx="329">
                  <c:v>2130.2532305086156</c:v>
                </c:pt>
                <c:pt idx="330">
                  <c:v>1414.4176683727626</c:v>
                </c:pt>
                <c:pt idx="331">
                  <c:v>110.73159039015901</c:v>
                </c:pt>
                <c:pt idx="332">
                  <c:v>1731.289030156752</c:v>
                </c:pt>
                <c:pt idx="333">
                  <c:v>775.79895342780367</c:v>
                </c:pt>
                <c:pt idx="334">
                  <c:v>398.47178035883701</c:v>
                </c:pt>
                <c:pt idx="335">
                  <c:v>1042.9656311766696</c:v>
                </c:pt>
                <c:pt idx="336">
                  <c:v>388.03773440527232</c:v>
                </c:pt>
                <c:pt idx="337">
                  <c:v>525.69130539288244</c:v>
                </c:pt>
                <c:pt idx="340">
                  <c:v>1041.3313356791045</c:v>
                </c:pt>
                <c:pt idx="341">
                  <c:v>908.01208336024956</c:v>
                </c:pt>
                <c:pt idx="342">
                  <c:v>1255.4194057529446</c:v>
                </c:pt>
                <c:pt idx="343">
                  <c:v>654.02392073243425</c:v>
                </c:pt>
                <c:pt idx="344">
                  <c:v>897.24869206532935</c:v>
                </c:pt>
                <c:pt idx="345">
                  <c:v>521.36785603049327</c:v>
                </c:pt>
                <c:pt idx="346">
                  <c:v>550.90716317202293</c:v>
                </c:pt>
                <c:pt idx="347">
                  <c:v>740.7494719251456</c:v>
                </c:pt>
                <c:pt idx="348">
                  <c:v>318.92201516774952</c:v>
                </c:pt>
                <c:pt idx="349">
                  <c:v>286.42884076157839</c:v>
                </c:pt>
                <c:pt idx="350">
                  <c:v>305.42285324920908</c:v>
                </c:pt>
                <c:pt idx="351">
                  <c:v>519.95673163298545</c:v>
                </c:pt>
                <c:pt idx="352">
                  <c:v>594.98094193343047</c:v>
                </c:pt>
              </c:numCache>
            </c:numRef>
          </c:xVal>
          <c:yVal>
            <c:numRef>
              <c:f>'SBB Sediment Trap 150m - NEW'!$AL$8:$AL$360</c:f>
              <c:numCache>
                <c:formatCode>0.00</c:formatCode>
                <c:ptCount val="353"/>
                <c:pt idx="0">
                  <c:v>11.346557128490268</c:v>
                </c:pt>
                <c:pt idx="1">
                  <c:v>13.978233144775079</c:v>
                </c:pt>
                <c:pt idx="2">
                  <c:v>-1.1015304032359232</c:v>
                </c:pt>
                <c:pt idx="3">
                  <c:v>4.8369267753344474</c:v>
                </c:pt>
                <c:pt idx="4">
                  <c:v>3.6414423189361802</c:v>
                </c:pt>
                <c:pt idx="5">
                  <c:v>3.2228911077928579</c:v>
                </c:pt>
                <c:pt idx="6">
                  <c:v>4.0397430687707612</c:v>
                </c:pt>
                <c:pt idx="7">
                  <c:v>3.0047475907515864</c:v>
                </c:pt>
                <c:pt idx="8">
                  <c:v>2.6079176608960353</c:v>
                </c:pt>
                <c:pt idx="9">
                  <c:v>24.769142194994412</c:v>
                </c:pt>
                <c:pt idx="10">
                  <c:v>12.911115375026142</c:v>
                </c:pt>
                <c:pt idx="11">
                  <c:v>7.5379934293521806</c:v>
                </c:pt>
                <c:pt idx="13">
                  <c:v>25.200774944138431</c:v>
                </c:pt>
                <c:pt idx="14">
                  <c:v>6.6674368981723084</c:v>
                </c:pt>
                <c:pt idx="15">
                  <c:v>17.561159789185069</c:v>
                </c:pt>
                <c:pt idx="16">
                  <c:v>7.1449265562131359</c:v>
                </c:pt>
                <c:pt idx="17">
                  <c:v>10.801270444916279</c:v>
                </c:pt>
                <c:pt idx="18">
                  <c:v>7.9505364608651909</c:v>
                </c:pt>
                <c:pt idx="19">
                  <c:v>5.0052216518299613</c:v>
                </c:pt>
                <c:pt idx="20">
                  <c:v>16.265339365892348</c:v>
                </c:pt>
                <c:pt idx="21">
                  <c:v>21.937170274727976</c:v>
                </c:pt>
                <c:pt idx="22">
                  <c:v>13.960665411108959</c:v>
                </c:pt>
                <c:pt idx="23">
                  <c:v>10.461743220858242</c:v>
                </c:pt>
                <c:pt idx="24">
                  <c:v>12.907884036948065</c:v>
                </c:pt>
                <c:pt idx="25">
                  <c:v>12.486073071539202</c:v>
                </c:pt>
                <c:pt idx="26">
                  <c:v>1.564988951715911</c:v>
                </c:pt>
                <c:pt idx="27">
                  <c:v>2.7596877505960311</c:v>
                </c:pt>
                <c:pt idx="28">
                  <c:v>5.8237639203193492</c:v>
                </c:pt>
                <c:pt idx="29">
                  <c:v>2.3275294258358574</c:v>
                </c:pt>
                <c:pt idx="30">
                  <c:v>4.5498511837163917</c:v>
                </c:pt>
                <c:pt idx="31">
                  <c:v>1.2419733333333252</c:v>
                </c:pt>
                <c:pt idx="32">
                  <c:v>5.125240283114838</c:v>
                </c:pt>
                <c:pt idx="33">
                  <c:v>3.8310791046029609</c:v>
                </c:pt>
                <c:pt idx="34">
                  <c:v>4.592233131052577</c:v>
                </c:pt>
                <c:pt idx="35">
                  <c:v>5.2272047051641604</c:v>
                </c:pt>
                <c:pt idx="39">
                  <c:v>21.336704370181337</c:v>
                </c:pt>
                <c:pt idx="40">
                  <c:v>22.149542648806822</c:v>
                </c:pt>
                <c:pt idx="41">
                  <c:v>25.633317749150052</c:v>
                </c:pt>
                <c:pt idx="42">
                  <c:v>49.087023480163055</c:v>
                </c:pt>
                <c:pt idx="43">
                  <c:v>4.6520000000015216E-2</c:v>
                </c:pt>
                <c:pt idx="44">
                  <c:v>20.790824086388078</c:v>
                </c:pt>
                <c:pt idx="45">
                  <c:v>21.561194465484519</c:v>
                </c:pt>
                <c:pt idx="46">
                  <c:v>17.588102785588113</c:v>
                </c:pt>
                <c:pt idx="47">
                  <c:v>23.117736496719765</c:v>
                </c:pt>
                <c:pt idx="48">
                  <c:v>23.886747560735046</c:v>
                </c:pt>
                <c:pt idx="49">
                  <c:v>43.47174124980215</c:v>
                </c:pt>
                <c:pt idx="50">
                  <c:v>23.986763412323221</c:v>
                </c:pt>
                <c:pt idx="51">
                  <c:v>24.765831641674339</c:v>
                </c:pt>
                <c:pt idx="53">
                  <c:v>14.032323051434766</c:v>
                </c:pt>
                <c:pt idx="54">
                  <c:v>20.841281722000808</c:v>
                </c:pt>
                <c:pt idx="55">
                  <c:v>15.385888097093051</c:v>
                </c:pt>
                <c:pt idx="56">
                  <c:v>11.740811452552006</c:v>
                </c:pt>
                <c:pt idx="57">
                  <c:v>10.204467219471582</c:v>
                </c:pt>
                <c:pt idx="59">
                  <c:v>4.7464862776397361</c:v>
                </c:pt>
                <c:pt idx="60">
                  <c:v>4.5548318809916104</c:v>
                </c:pt>
                <c:pt idx="61">
                  <c:v>11.630971616415177</c:v>
                </c:pt>
                <c:pt idx="62">
                  <c:v>17.044401574147571</c:v>
                </c:pt>
                <c:pt idx="63">
                  <c:v>6.0996827215048661</c:v>
                </c:pt>
                <c:pt idx="65">
                  <c:v>3.4496935481343698</c:v>
                </c:pt>
                <c:pt idx="66">
                  <c:v>4.091683875911122</c:v>
                </c:pt>
                <c:pt idx="67">
                  <c:v>4.1872254116300764</c:v>
                </c:pt>
                <c:pt idx="68">
                  <c:v>6.3458826331833773</c:v>
                </c:pt>
                <c:pt idx="69">
                  <c:v>6.0745480959832925</c:v>
                </c:pt>
                <c:pt idx="70">
                  <c:v>12.791770227422042</c:v>
                </c:pt>
                <c:pt idx="71">
                  <c:v>5.8144553746530931</c:v>
                </c:pt>
                <c:pt idx="72">
                  <c:v>7.1274298834654957</c:v>
                </c:pt>
                <c:pt idx="73">
                  <c:v>7.7938164393127778</c:v>
                </c:pt>
                <c:pt idx="74">
                  <c:v>10.204755171254501</c:v>
                </c:pt>
                <c:pt idx="75">
                  <c:v>7.5692114063852642</c:v>
                </c:pt>
                <c:pt idx="76">
                  <c:v>11.419841965892758</c:v>
                </c:pt>
                <c:pt idx="77">
                  <c:v>10.404617093869049</c:v>
                </c:pt>
                <c:pt idx="79">
                  <c:v>11.277703394741991</c:v>
                </c:pt>
                <c:pt idx="80">
                  <c:v>32.983753351148302</c:v>
                </c:pt>
                <c:pt idx="81">
                  <c:v>2.1511827543668121</c:v>
                </c:pt>
                <c:pt idx="82">
                  <c:v>12.659940130601811</c:v>
                </c:pt>
                <c:pt idx="83">
                  <c:v>7.746921655592983</c:v>
                </c:pt>
                <c:pt idx="84">
                  <c:v>4.7616960962662462</c:v>
                </c:pt>
                <c:pt idx="85">
                  <c:v>6.7065869183611238</c:v>
                </c:pt>
                <c:pt idx="86">
                  <c:v>6.555493812258856</c:v>
                </c:pt>
                <c:pt idx="87">
                  <c:v>2.3782773293987889</c:v>
                </c:pt>
                <c:pt idx="88">
                  <c:v>1.9487724600943457</c:v>
                </c:pt>
                <c:pt idx="89">
                  <c:v>2.5688745126763819</c:v>
                </c:pt>
                <c:pt idx="90">
                  <c:v>4.9056796943462464</c:v>
                </c:pt>
                <c:pt idx="91">
                  <c:v>7.6051951577344408</c:v>
                </c:pt>
                <c:pt idx="92">
                  <c:v>4.8811989155758031</c:v>
                </c:pt>
                <c:pt idx="93">
                  <c:v>6.4496542006980562</c:v>
                </c:pt>
                <c:pt idx="94">
                  <c:v>1.9737973218408813</c:v>
                </c:pt>
                <c:pt idx="95">
                  <c:v>5.6165267354213633</c:v>
                </c:pt>
                <c:pt idx="96">
                  <c:v>4.7021383800480088</c:v>
                </c:pt>
                <c:pt idx="97">
                  <c:v>5.1690318963531876</c:v>
                </c:pt>
                <c:pt idx="98">
                  <c:v>6.2699920585077926</c:v>
                </c:pt>
                <c:pt idx="99">
                  <c:v>14.808137054433018</c:v>
                </c:pt>
                <c:pt idx="100">
                  <c:v>-29.512976383722759</c:v>
                </c:pt>
                <c:pt idx="101">
                  <c:v>-5.0961823913609976</c:v>
                </c:pt>
                <c:pt idx="102">
                  <c:v>12.075644407886307</c:v>
                </c:pt>
                <c:pt idx="103">
                  <c:v>16.406448323647616</c:v>
                </c:pt>
                <c:pt idx="104">
                  <c:v>17.263023824990881</c:v>
                </c:pt>
                <c:pt idx="105">
                  <c:v>0</c:v>
                </c:pt>
                <c:pt idx="106">
                  <c:v>13.351048451047504</c:v>
                </c:pt>
                <c:pt idx="107">
                  <c:v>9.0737570366316902</c:v>
                </c:pt>
                <c:pt idx="108">
                  <c:v>3.5801253856141004</c:v>
                </c:pt>
                <c:pt idx="109">
                  <c:v>4.9553279439740869</c:v>
                </c:pt>
                <c:pt idx="110">
                  <c:v>7.1162021539482208</c:v>
                </c:pt>
                <c:pt idx="111">
                  <c:v>4.1127645846147196</c:v>
                </c:pt>
                <c:pt idx="112">
                  <c:v>3.3579323295051484</c:v>
                </c:pt>
                <c:pt idx="113">
                  <c:v>1.8096578111304753</c:v>
                </c:pt>
                <c:pt idx="114">
                  <c:v>3.0135240043613036</c:v>
                </c:pt>
                <c:pt idx="115">
                  <c:v>6.0490035923880292</c:v>
                </c:pt>
                <c:pt idx="116">
                  <c:v>13.583566794727496</c:v>
                </c:pt>
                <c:pt idx="117">
                  <c:v>14.002758996623534</c:v>
                </c:pt>
                <c:pt idx="119">
                  <c:v>9.2165961454709517</c:v>
                </c:pt>
                <c:pt idx="120">
                  <c:v>7.7513673972935067</c:v>
                </c:pt>
                <c:pt idx="121">
                  <c:v>5.1704347017204917</c:v>
                </c:pt>
                <c:pt idx="122">
                  <c:v>5.1157409970686558</c:v>
                </c:pt>
                <c:pt idx="123">
                  <c:v>3.2917842156799537</c:v>
                </c:pt>
                <c:pt idx="124">
                  <c:v>2.8373622206409213</c:v>
                </c:pt>
                <c:pt idx="125">
                  <c:v>2.7140034795897243</c:v>
                </c:pt>
                <c:pt idx="126">
                  <c:v>4.2108654082442278</c:v>
                </c:pt>
                <c:pt idx="127">
                  <c:v>3.7839987340997379</c:v>
                </c:pt>
                <c:pt idx="128">
                  <c:v>11.319473022635263</c:v>
                </c:pt>
                <c:pt idx="129">
                  <c:v>3.7562799861310845</c:v>
                </c:pt>
                <c:pt idx="130">
                  <c:v>3.9465929079044191</c:v>
                </c:pt>
                <c:pt idx="131">
                  <c:v>3.8613055983581575</c:v>
                </c:pt>
                <c:pt idx="132">
                  <c:v>47.522179005959316</c:v>
                </c:pt>
                <c:pt idx="133">
                  <c:v>38.790302851666297</c:v>
                </c:pt>
                <c:pt idx="134">
                  <c:v>20.412260291908538</c:v>
                </c:pt>
                <c:pt idx="135">
                  <c:v>1.0193575934990544</c:v>
                </c:pt>
                <c:pt idx="141">
                  <c:v>3.0560657163594396</c:v>
                </c:pt>
                <c:pt idx="143">
                  <c:v>1.2283260691822666</c:v>
                </c:pt>
                <c:pt idx="144">
                  <c:v>1.5345289156090813</c:v>
                </c:pt>
                <c:pt idx="145">
                  <c:v>20.58584237278103</c:v>
                </c:pt>
                <c:pt idx="146">
                  <c:v>25.080501864682489</c:v>
                </c:pt>
                <c:pt idx="147">
                  <c:v>39.671861552211823</c:v>
                </c:pt>
                <c:pt idx="148">
                  <c:v>36.288236699670051</c:v>
                </c:pt>
                <c:pt idx="149">
                  <c:v>31.508736719510253</c:v>
                </c:pt>
                <c:pt idx="150">
                  <c:v>18.318271187226067</c:v>
                </c:pt>
                <c:pt idx="151">
                  <c:v>11.129666271595788</c:v>
                </c:pt>
                <c:pt idx="152">
                  <c:v>25.253521062393858</c:v>
                </c:pt>
                <c:pt idx="153">
                  <c:v>19.885919103176391</c:v>
                </c:pt>
                <c:pt idx="154">
                  <c:v>15.798275580577368</c:v>
                </c:pt>
                <c:pt idx="155">
                  <c:v>11.900857232715552</c:v>
                </c:pt>
                <c:pt idx="156">
                  <c:v>8.9722449996862821</c:v>
                </c:pt>
                <c:pt idx="157">
                  <c:v>18.003537884917918</c:v>
                </c:pt>
                <c:pt idx="158">
                  <c:v>39.488865828824302</c:v>
                </c:pt>
                <c:pt idx="159">
                  <c:v>58.252511780950215</c:v>
                </c:pt>
                <c:pt idx="160">
                  <c:v>46.147842368161477</c:v>
                </c:pt>
                <c:pt idx="161">
                  <c:v>37.735526354625136</c:v>
                </c:pt>
                <c:pt idx="162">
                  <c:v>10.992515000185307</c:v>
                </c:pt>
                <c:pt idx="163">
                  <c:v>30.066347529886585</c:v>
                </c:pt>
                <c:pt idx="164">
                  <c:v>28.691692229958321</c:v>
                </c:pt>
                <c:pt idx="165">
                  <c:v>9.1700833041698218</c:v>
                </c:pt>
                <c:pt idx="169">
                  <c:v>11.626233820891997</c:v>
                </c:pt>
                <c:pt idx="171">
                  <c:v>29.138664105500737</c:v>
                </c:pt>
                <c:pt idx="172">
                  <c:v>0</c:v>
                </c:pt>
                <c:pt idx="173">
                  <c:v>25.747886818759355</c:v>
                </c:pt>
                <c:pt idx="174">
                  <c:v>23.433766960586482</c:v>
                </c:pt>
                <c:pt idx="175">
                  <c:v>17.400789219790909</c:v>
                </c:pt>
                <c:pt idx="176">
                  <c:v>14.964220268212387</c:v>
                </c:pt>
                <c:pt idx="177">
                  <c:v>16.483434081932529</c:v>
                </c:pt>
                <c:pt idx="178">
                  <c:v>7.4419005561881306</c:v>
                </c:pt>
                <c:pt idx="179">
                  <c:v>7.388619990465731</c:v>
                </c:pt>
                <c:pt idx="180">
                  <c:v>35.605209662056936</c:v>
                </c:pt>
                <c:pt idx="181">
                  <c:v>3.2355794226997698</c:v>
                </c:pt>
                <c:pt idx="182">
                  <c:v>6.1705619063733366</c:v>
                </c:pt>
                <c:pt idx="183">
                  <c:v>3.0573277369710157</c:v>
                </c:pt>
                <c:pt idx="184">
                  <c:v>18.939412354852664</c:v>
                </c:pt>
                <c:pt idx="185">
                  <c:v>36.588178942843754</c:v>
                </c:pt>
                <c:pt idx="186">
                  <c:v>10.739584747362926</c:v>
                </c:pt>
                <c:pt idx="187">
                  <c:v>19.779876744439044</c:v>
                </c:pt>
                <c:pt idx="188">
                  <c:v>16.494238164891904</c:v>
                </c:pt>
                <c:pt idx="189">
                  <c:v>5.8636146091481613</c:v>
                </c:pt>
                <c:pt idx="190">
                  <c:v>9.2992506999361488</c:v>
                </c:pt>
                <c:pt idx="191">
                  <c:v>7.0165972980662126</c:v>
                </c:pt>
                <c:pt idx="192">
                  <c:v>11.166493696607866</c:v>
                </c:pt>
                <c:pt idx="193">
                  <c:v>8.7052734225682862</c:v>
                </c:pt>
                <c:pt idx="194">
                  <c:v>25.074207675598309</c:v>
                </c:pt>
                <c:pt idx="195">
                  <c:v>21.658312031409523</c:v>
                </c:pt>
                <c:pt idx="196">
                  <c:v>37.492014453244153</c:v>
                </c:pt>
                <c:pt idx="197">
                  <c:v>34.280034478126112</c:v>
                </c:pt>
                <c:pt idx="198">
                  <c:v>27.356685634353866</c:v>
                </c:pt>
                <c:pt idx="199">
                  <c:v>24.812416871584304</c:v>
                </c:pt>
                <c:pt idx="200">
                  <c:v>16.294618912022457</c:v>
                </c:pt>
                <c:pt idx="201">
                  <c:v>12.613507794381647</c:v>
                </c:pt>
                <c:pt idx="202">
                  <c:v>12.242169249398401</c:v>
                </c:pt>
                <c:pt idx="203">
                  <c:v>10.756023701285983</c:v>
                </c:pt>
                <c:pt idx="204">
                  <c:v>14.044585984102476</c:v>
                </c:pt>
                <c:pt idx="205">
                  <c:v>5.3981136563959211</c:v>
                </c:pt>
                <c:pt idx="206">
                  <c:v>13.820065697467044</c:v>
                </c:pt>
                <c:pt idx="207">
                  <c:v>7.1014393255361554</c:v>
                </c:pt>
                <c:pt idx="208">
                  <c:v>7.694468410739649</c:v>
                </c:pt>
                <c:pt idx="209">
                  <c:v>14.541769451391509</c:v>
                </c:pt>
                <c:pt idx="210">
                  <c:v>38.783451677048873</c:v>
                </c:pt>
                <c:pt idx="211">
                  <c:v>32.224031985155065</c:v>
                </c:pt>
                <c:pt idx="212">
                  <c:v>38.270290695144396</c:v>
                </c:pt>
                <c:pt idx="213">
                  <c:v>23.873935851962145</c:v>
                </c:pt>
                <c:pt idx="214">
                  <c:v>28.321049115169359</c:v>
                </c:pt>
                <c:pt idx="215">
                  <c:v>4.3285886139335972</c:v>
                </c:pt>
                <c:pt idx="216">
                  <c:v>31.853182160199623</c:v>
                </c:pt>
                <c:pt idx="217">
                  <c:v>14.831354444023567</c:v>
                </c:pt>
                <c:pt idx="218">
                  <c:v>8.5288566335191476</c:v>
                </c:pt>
                <c:pt idx="219">
                  <c:v>13.43281057397688</c:v>
                </c:pt>
                <c:pt idx="220">
                  <c:v>19.08784346219435</c:v>
                </c:pt>
                <c:pt idx="221">
                  <c:v>33.463160073242236</c:v>
                </c:pt>
                <c:pt idx="222">
                  <c:v>19.121807627072265</c:v>
                </c:pt>
                <c:pt idx="223">
                  <c:v>9.8793366858122837</c:v>
                </c:pt>
                <c:pt idx="224">
                  <c:v>21.49638667409549</c:v>
                </c:pt>
                <c:pt idx="225">
                  <c:v>27.611631967544852</c:v>
                </c:pt>
                <c:pt idx="226">
                  <c:v>34.550372049358288</c:v>
                </c:pt>
                <c:pt idx="227">
                  <c:v>19.622760487865676</c:v>
                </c:pt>
                <c:pt idx="228">
                  <c:v>15.944790336750074</c:v>
                </c:pt>
                <c:pt idx="229">
                  <c:v>22.54486949199363</c:v>
                </c:pt>
                <c:pt idx="230">
                  <c:v>12.332024236391057</c:v>
                </c:pt>
                <c:pt idx="231">
                  <c:v>15.135604852429715</c:v>
                </c:pt>
                <c:pt idx="232">
                  <c:v>10.911600490434761</c:v>
                </c:pt>
                <c:pt idx="233">
                  <c:v>4.8041214065718449</c:v>
                </c:pt>
                <c:pt idx="234">
                  <c:v>3.803003525900726</c:v>
                </c:pt>
                <c:pt idx="235">
                  <c:v>2.4561915161106675</c:v>
                </c:pt>
                <c:pt idx="236">
                  <c:v>39.163746403615633</c:v>
                </c:pt>
                <c:pt idx="237">
                  <c:v>19.585052686158804</c:v>
                </c:pt>
                <c:pt idx="238">
                  <c:v>12.951381871669582</c:v>
                </c:pt>
                <c:pt idx="239">
                  <c:v>21.763616862091055</c:v>
                </c:pt>
                <c:pt idx="240">
                  <c:v>16.163424820326085</c:v>
                </c:pt>
                <c:pt idx="241">
                  <c:v>9.6038310673316296</c:v>
                </c:pt>
                <c:pt idx="242">
                  <c:v>7.9985647071533137</c:v>
                </c:pt>
                <c:pt idx="243">
                  <c:v>15.398529943102176</c:v>
                </c:pt>
                <c:pt idx="244">
                  <c:v>13.729538635602303</c:v>
                </c:pt>
                <c:pt idx="245">
                  <c:v>12.109042748761944</c:v>
                </c:pt>
                <c:pt idx="246">
                  <c:v>12.000316306649452</c:v>
                </c:pt>
                <c:pt idx="247">
                  <c:v>15.879703130820175</c:v>
                </c:pt>
                <c:pt idx="248">
                  <c:v>17.316866486579144</c:v>
                </c:pt>
                <c:pt idx="262">
                  <c:v>8.3968148443805219</c:v>
                </c:pt>
                <c:pt idx="263">
                  <c:v>17.130897790318649</c:v>
                </c:pt>
                <c:pt idx="264">
                  <c:v>17.950210575044579</c:v>
                </c:pt>
                <c:pt idx="265">
                  <c:v>10.697500030166857</c:v>
                </c:pt>
                <c:pt idx="266">
                  <c:v>18.422103391063033</c:v>
                </c:pt>
                <c:pt idx="267">
                  <c:v>13.346509896075865</c:v>
                </c:pt>
                <c:pt idx="268">
                  <c:v>14.671467217073833</c:v>
                </c:pt>
                <c:pt idx="269">
                  <c:v>12.050720143795893</c:v>
                </c:pt>
                <c:pt idx="270">
                  <c:v>16.718744068851123</c:v>
                </c:pt>
                <c:pt idx="272">
                  <c:v>15.043641054043515</c:v>
                </c:pt>
                <c:pt idx="273">
                  <c:v>10.005711536888306</c:v>
                </c:pt>
                <c:pt idx="274">
                  <c:v>13.626516942653133</c:v>
                </c:pt>
                <c:pt idx="275">
                  <c:v>30.51858857142858</c:v>
                </c:pt>
                <c:pt idx="276">
                  <c:v>34.518439999999984</c:v>
                </c:pt>
                <c:pt idx="277">
                  <c:v>26.372251428571431</c:v>
                </c:pt>
                <c:pt idx="278">
                  <c:v>30.786488522263692</c:v>
                </c:pt>
                <c:pt idx="279">
                  <c:v>12.289085714285719</c:v>
                </c:pt>
                <c:pt idx="280">
                  <c:v>7.982908834174955</c:v>
                </c:pt>
                <c:pt idx="281">
                  <c:v>10.770763516794073</c:v>
                </c:pt>
                <c:pt idx="282">
                  <c:v>17.174559999999992</c:v>
                </c:pt>
                <c:pt idx="283">
                  <c:v>12.007180311209591</c:v>
                </c:pt>
                <c:pt idx="284">
                  <c:v>11.717468571428576</c:v>
                </c:pt>
                <c:pt idx="285">
                  <c:v>29.309051428571429</c:v>
                </c:pt>
                <c:pt idx="288">
                  <c:v>-40.380956501710671</c:v>
                </c:pt>
                <c:pt idx="289">
                  <c:v>31.955335393600024</c:v>
                </c:pt>
                <c:pt idx="290">
                  <c:v>37.215822573388792</c:v>
                </c:pt>
                <c:pt idx="291">
                  <c:v>8.2181648102920235</c:v>
                </c:pt>
                <c:pt idx="292">
                  <c:v>27.279928698077683</c:v>
                </c:pt>
                <c:pt idx="293">
                  <c:v>46.550184808719251</c:v>
                </c:pt>
                <c:pt idx="294">
                  <c:v>22.450882325379297</c:v>
                </c:pt>
                <c:pt idx="295">
                  <c:v>14.479938994176095</c:v>
                </c:pt>
                <c:pt idx="296">
                  <c:v>19.616568594104763</c:v>
                </c:pt>
                <c:pt idx="297">
                  <c:v>12.254102344694331</c:v>
                </c:pt>
                <c:pt idx="298">
                  <c:v>18.959177156901902</c:v>
                </c:pt>
                <c:pt idx="299">
                  <c:v>10.982526465135521</c:v>
                </c:pt>
                <c:pt idx="300">
                  <c:v>4.0156484608450924</c:v>
                </c:pt>
                <c:pt idx="301">
                  <c:v>22.544142857142852</c:v>
                </c:pt>
                <c:pt idx="302">
                  <c:v>63.958885714285699</c:v>
                </c:pt>
                <c:pt idx="303">
                  <c:v>43.273400000000009</c:v>
                </c:pt>
                <c:pt idx="304">
                  <c:v>98.987369458955044</c:v>
                </c:pt>
                <c:pt idx="305">
                  <c:v>0.29514239144691601</c:v>
                </c:pt>
                <c:pt idx="306">
                  <c:v>19.494589864086919</c:v>
                </c:pt>
                <c:pt idx="307">
                  <c:v>3.4908171428571553</c:v>
                </c:pt>
                <c:pt idx="314">
                  <c:v>32.315887808957967</c:v>
                </c:pt>
                <c:pt idx="315">
                  <c:v>-1.0296190294978445</c:v>
                </c:pt>
                <c:pt idx="316">
                  <c:v>19.268647119168119</c:v>
                </c:pt>
                <c:pt idx="317">
                  <c:v>19.346507269108479</c:v>
                </c:pt>
                <c:pt idx="318">
                  <c:v>29.113763499554167</c:v>
                </c:pt>
                <c:pt idx="319">
                  <c:v>9.0654103607743579</c:v>
                </c:pt>
                <c:pt idx="327">
                  <c:v>100.75923856622438</c:v>
                </c:pt>
                <c:pt idx="328">
                  <c:v>113.51667260962518</c:v>
                </c:pt>
                <c:pt idx="329">
                  <c:v>63.375244679062746</c:v>
                </c:pt>
                <c:pt idx="330">
                  <c:v>41.10888234773202</c:v>
                </c:pt>
                <c:pt idx="331">
                  <c:v>2.9270974135277275</c:v>
                </c:pt>
                <c:pt idx="332">
                  <c:v>17.347856186702188</c:v>
                </c:pt>
                <c:pt idx="333">
                  <c:v>41.838520363346966</c:v>
                </c:pt>
                <c:pt idx="334">
                  <c:v>18.390449986152717</c:v>
                </c:pt>
                <c:pt idx="335">
                  <c:v>33.437199324499403</c:v>
                </c:pt>
                <c:pt idx="336">
                  <c:v>14.435913742741725</c:v>
                </c:pt>
                <c:pt idx="337">
                  <c:v>14.416940265844083</c:v>
                </c:pt>
                <c:pt idx="340">
                  <c:v>31.851696000000018</c:v>
                </c:pt>
                <c:pt idx="341">
                  <c:v>31.912908571428574</c:v>
                </c:pt>
                <c:pt idx="342">
                  <c:v>27.730903470486339</c:v>
                </c:pt>
                <c:pt idx="343">
                  <c:v>22.729767899933279</c:v>
                </c:pt>
                <c:pt idx="344">
                  <c:v>27.959031027727448</c:v>
                </c:pt>
                <c:pt idx="345">
                  <c:v>10.113428571428571</c:v>
                </c:pt>
                <c:pt idx="346">
                  <c:v>4.206867428571428</c:v>
                </c:pt>
                <c:pt idx="347">
                  <c:v>35.408803852557114</c:v>
                </c:pt>
                <c:pt idx="348">
                  <c:v>16.039491765081372</c:v>
                </c:pt>
                <c:pt idx="349">
                  <c:v>29.205660000000101</c:v>
                </c:pt>
                <c:pt idx="350">
                  <c:v>12.018400000000028</c:v>
                </c:pt>
                <c:pt idx="351">
                  <c:v>18.538004719061117</c:v>
                </c:pt>
                <c:pt idx="352">
                  <c:v>20.013621357113237</c:v>
                </c:pt>
              </c:numCache>
            </c:numRef>
          </c:yVal>
          <c:smooth val="0"/>
          <c:extLst>
            <c:ext xmlns:c16="http://schemas.microsoft.com/office/drawing/2014/chart" uri="{C3380CC4-5D6E-409C-BE32-E72D297353CC}">
              <c16:uniqueId val="{00000001-B938-4DA0-A15D-D0387947BA03}"/>
            </c:ext>
          </c:extLst>
        </c:ser>
        <c:dLbls>
          <c:showLegendKey val="0"/>
          <c:showVal val="0"/>
          <c:showCatName val="0"/>
          <c:showSerName val="0"/>
          <c:showPercent val="0"/>
          <c:showBubbleSize val="0"/>
        </c:dLbls>
        <c:axId val="701174592"/>
        <c:axId val="701172672"/>
      </c:scatterChart>
      <c:valAx>
        <c:axId val="7011745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72672"/>
        <c:crosses val="autoZero"/>
        <c:crossBetween val="midCat"/>
      </c:valAx>
      <c:valAx>
        <c:axId val="701172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74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POC vs POP</c:v>
          </c:tx>
          <c:spPr>
            <a:ln w="25400" cap="rnd">
              <a:noFill/>
              <a:round/>
            </a:ln>
            <a:effectLst/>
          </c:spPr>
          <c:marker>
            <c:symbol val="circle"/>
            <c:size val="5"/>
            <c:spPr>
              <a:solidFill>
                <a:schemeClr val="accent1"/>
              </a:solidFill>
              <a:ln w="9525">
                <a:solidFill>
                  <a:schemeClr val="accent1"/>
                </a:solidFill>
              </a:ln>
              <a:effectLst/>
            </c:spPr>
          </c:marker>
          <c:xVal>
            <c:numRef>
              <c:f>'SBB Sediment Trap 150m - NEW'!$AC$8:$AC$360</c:f>
              <c:numCache>
                <c:formatCode>0</c:formatCode>
                <c:ptCount val="353"/>
                <c:pt idx="0">
                  <c:v>3206.1145591523232</c:v>
                </c:pt>
                <c:pt idx="1">
                  <c:v>3439.2180709072595</c:v>
                </c:pt>
                <c:pt idx="2">
                  <c:v>3174.6244211013832</c:v>
                </c:pt>
                <c:pt idx="3">
                  <c:v>2103.9590383094496</c:v>
                </c:pt>
                <c:pt idx="4">
                  <c:v>1390.6751318858614</c:v>
                </c:pt>
                <c:pt idx="5">
                  <c:v>897.15446807279909</c:v>
                </c:pt>
                <c:pt idx="6">
                  <c:v>1233.4341861129858</c:v>
                </c:pt>
                <c:pt idx="7">
                  <c:v>1132.6527913467769</c:v>
                </c:pt>
                <c:pt idx="8">
                  <c:v>1571.7600309403981</c:v>
                </c:pt>
                <c:pt idx="9">
                  <c:v>2530.7659531494642</c:v>
                </c:pt>
                <c:pt idx="10">
                  <c:v>1951.6578540924745</c:v>
                </c:pt>
                <c:pt idx="11">
                  <c:v>1241.6694188511387</c:v>
                </c:pt>
                <c:pt idx="13">
                  <c:v>6810.9485714285684</c:v>
                </c:pt>
                <c:pt idx="14">
                  <c:v>1976.0910122122509</c:v>
                </c:pt>
                <c:pt idx="15">
                  <c:v>4003.0366517327589</c:v>
                </c:pt>
                <c:pt idx="16">
                  <c:v>1976.9265504732389</c:v>
                </c:pt>
                <c:pt idx="17">
                  <c:v>2682.3440573595458</c:v>
                </c:pt>
                <c:pt idx="18">
                  <c:v>2175.9277429094041</c:v>
                </c:pt>
                <c:pt idx="19">
                  <c:v>1513.5761130445023</c:v>
                </c:pt>
                <c:pt idx="20">
                  <c:v>2850.6353370032402</c:v>
                </c:pt>
                <c:pt idx="21">
                  <c:v>4781.5020054779679</c:v>
                </c:pt>
                <c:pt idx="22">
                  <c:v>3554.0098286803527</c:v>
                </c:pt>
                <c:pt idx="23">
                  <c:v>2313.4198038950999</c:v>
                </c:pt>
                <c:pt idx="24">
                  <c:v>3393.237200356728</c:v>
                </c:pt>
                <c:pt idx="25">
                  <c:v>3095.6407349435153</c:v>
                </c:pt>
                <c:pt idx="26">
                  <c:v>2291.0488888888904</c:v>
                </c:pt>
                <c:pt idx="27">
                  <c:v>910.81910278888654</c:v>
                </c:pt>
                <c:pt idx="28">
                  <c:v>1973.0742025332761</c:v>
                </c:pt>
                <c:pt idx="29">
                  <c:v>826.39171746107343</c:v>
                </c:pt>
                <c:pt idx="30">
                  <c:v>1033.7868399390363</c:v>
                </c:pt>
                <c:pt idx="31">
                  <c:v>772.10709356704228</c:v>
                </c:pt>
                <c:pt idx="32">
                  <c:v>1577.4590056988386</c:v>
                </c:pt>
                <c:pt idx="33">
                  <c:v>955.31148286658049</c:v>
                </c:pt>
                <c:pt idx="34">
                  <c:v>1218.0623191785842</c:v>
                </c:pt>
                <c:pt idx="35">
                  <c:v>1095.6522243052482</c:v>
                </c:pt>
                <c:pt idx="36">
                  <c:v>2544.5772180904978</c:v>
                </c:pt>
                <c:pt idx="37">
                  <c:v>2069.7289354608283</c:v>
                </c:pt>
                <c:pt idx="38">
                  <c:v>3189.5843340130186</c:v>
                </c:pt>
                <c:pt idx="39">
                  <c:v>6109.9519788312627</c:v>
                </c:pt>
                <c:pt idx="40">
                  <c:v>6907.4170101133686</c:v>
                </c:pt>
                <c:pt idx="41">
                  <c:v>12111.975578170397</c:v>
                </c:pt>
                <c:pt idx="42">
                  <c:v>12598.169452315455</c:v>
                </c:pt>
                <c:pt idx="43">
                  <c:v>5285.6569616586576</c:v>
                </c:pt>
                <c:pt idx="44">
                  <c:v>5688.1406768637808</c:v>
                </c:pt>
                <c:pt idx="45">
                  <c:v>6473.8012879138505</c:v>
                </c:pt>
                <c:pt idx="46">
                  <c:v>4388.998354333803</c:v>
                </c:pt>
                <c:pt idx="47">
                  <c:v>5424.2421530799229</c:v>
                </c:pt>
                <c:pt idx="48">
                  <c:v>5476.1235403652481</c:v>
                </c:pt>
                <c:pt idx="49">
                  <c:v>5034.5463145116792</c:v>
                </c:pt>
                <c:pt idx="50">
                  <c:v>6609.2114648475726</c:v>
                </c:pt>
                <c:pt idx="51">
                  <c:v>7739.8575530267372</c:v>
                </c:pt>
                <c:pt idx="52">
                  <c:v>4360.1351363731592</c:v>
                </c:pt>
                <c:pt idx="53">
                  <c:v>3489.3029147379398</c:v>
                </c:pt>
                <c:pt idx="54">
                  <c:v>3187.3099407546233</c:v>
                </c:pt>
                <c:pt idx="55">
                  <c:v>3767.754019945342</c:v>
                </c:pt>
                <c:pt idx="56">
                  <c:v>2110.4662496633619</c:v>
                </c:pt>
                <c:pt idx="57">
                  <c:v>1869.686295518617</c:v>
                </c:pt>
                <c:pt idx="58">
                  <c:v>2566.0083112419716</c:v>
                </c:pt>
                <c:pt idx="59">
                  <c:v>1295.1795947282492</c:v>
                </c:pt>
                <c:pt idx="60">
                  <c:v>1169.64133451472</c:v>
                </c:pt>
                <c:pt idx="61">
                  <c:v>3249.1657282611286</c:v>
                </c:pt>
                <c:pt idx="62">
                  <c:v>3002.9242345286571</c:v>
                </c:pt>
                <c:pt idx="63">
                  <c:v>1491.3276558371979</c:v>
                </c:pt>
                <c:pt idx="64">
                  <c:v>4733.7946352007675</c:v>
                </c:pt>
                <c:pt idx="65">
                  <c:v>953.25739954191556</c:v>
                </c:pt>
                <c:pt idx="66">
                  <c:v>916.24328290216681</c:v>
                </c:pt>
                <c:pt idx="67">
                  <c:v>1151.7718381251716</c:v>
                </c:pt>
                <c:pt idx="68">
                  <c:v>1843.0716644061931</c:v>
                </c:pt>
                <c:pt idx="69">
                  <c:v>2146.2551629509198</c:v>
                </c:pt>
                <c:pt idx="70">
                  <c:v>3835.9408161249435</c:v>
                </c:pt>
                <c:pt idx="71">
                  <c:v>2101.830149574153</c:v>
                </c:pt>
                <c:pt idx="72">
                  <c:v>2411.9639710573838</c:v>
                </c:pt>
                <c:pt idx="73">
                  <c:v>1913.1764456745759</c:v>
                </c:pt>
                <c:pt idx="74">
                  <c:v>2476.7452038387369</c:v>
                </c:pt>
                <c:pt idx="75">
                  <c:v>1876.3716122716432</c:v>
                </c:pt>
                <c:pt idx="76">
                  <c:v>3259.7363899536053</c:v>
                </c:pt>
                <c:pt idx="77">
                  <c:v>2226.648668883151</c:v>
                </c:pt>
                <c:pt idx="79">
                  <c:v>3038.2415220648359</c:v>
                </c:pt>
                <c:pt idx="80">
                  <c:v>9409.1422765672487</c:v>
                </c:pt>
                <c:pt idx="81">
                  <c:v>807.69680174198163</c:v>
                </c:pt>
                <c:pt idx="82">
                  <c:v>3722.4832318331246</c:v>
                </c:pt>
                <c:pt idx="83">
                  <c:v>2264.0366787957732</c:v>
                </c:pt>
                <c:pt idx="85">
                  <c:v>658.89406358796316</c:v>
                </c:pt>
                <c:pt idx="86">
                  <c:v>4234.302817911127</c:v>
                </c:pt>
                <c:pt idx="87">
                  <c:v>1632.1499227738102</c:v>
                </c:pt>
                <c:pt idx="88">
                  <c:v>511.4446536415681</c:v>
                </c:pt>
                <c:pt idx="89">
                  <c:v>547.1811744896761</c:v>
                </c:pt>
                <c:pt idx="90">
                  <c:v>1459.5240006113504</c:v>
                </c:pt>
                <c:pt idx="91">
                  <c:v>2111.5597774778394</c:v>
                </c:pt>
                <c:pt idx="92">
                  <c:v>1166.2639287123418</c:v>
                </c:pt>
                <c:pt idx="93">
                  <c:v>1773.9821356161947</c:v>
                </c:pt>
                <c:pt idx="94">
                  <c:v>687.35714136762101</c:v>
                </c:pt>
                <c:pt idx="95">
                  <c:v>1434.095245372167</c:v>
                </c:pt>
                <c:pt idx="96">
                  <c:v>1196.156678919893</c:v>
                </c:pt>
                <c:pt idx="97">
                  <c:v>877.82113599385082</c:v>
                </c:pt>
                <c:pt idx="98">
                  <c:v>1083.3437087419061</c:v>
                </c:pt>
                <c:pt idx="99">
                  <c:v>3289.3329908614087</c:v>
                </c:pt>
                <c:pt idx="100">
                  <c:v>2720.6472260608275</c:v>
                </c:pt>
                <c:pt idx="101">
                  <c:v>1555.6719409009802</c:v>
                </c:pt>
                <c:pt idx="102">
                  <c:v>1743.8785192926446</c:v>
                </c:pt>
                <c:pt idx="103">
                  <c:v>4236.119791912608</c:v>
                </c:pt>
                <c:pt idx="104">
                  <c:v>5724.1265387087788</c:v>
                </c:pt>
                <c:pt idx="105">
                  <c:v>2034.5401920464412</c:v>
                </c:pt>
                <c:pt idx="106">
                  <c:v>5515.7269781192954</c:v>
                </c:pt>
                <c:pt idx="107">
                  <c:v>3508.4908151416885</c:v>
                </c:pt>
                <c:pt idx="108">
                  <c:v>1498.935503780978</c:v>
                </c:pt>
                <c:pt idx="109">
                  <c:v>1174.9468249467782</c:v>
                </c:pt>
                <c:pt idx="110">
                  <c:v>2103.7471227822671</c:v>
                </c:pt>
                <c:pt idx="111">
                  <c:v>1425.0091777706382</c:v>
                </c:pt>
                <c:pt idx="112">
                  <c:v>1153.3476452364075</c:v>
                </c:pt>
                <c:pt idx="113">
                  <c:v>752.60262376602395</c:v>
                </c:pt>
                <c:pt idx="114">
                  <c:v>962.12112682462339</c:v>
                </c:pt>
                <c:pt idx="115">
                  <c:v>2127.9716632048094</c:v>
                </c:pt>
                <c:pt idx="116">
                  <c:v>4114.7500505060016</c:v>
                </c:pt>
                <c:pt idx="117">
                  <c:v>3743.2965403402745</c:v>
                </c:pt>
                <c:pt idx="119">
                  <c:v>3346.7956509669812</c:v>
                </c:pt>
                <c:pt idx="120">
                  <c:v>3339.8411032578406</c:v>
                </c:pt>
                <c:pt idx="121">
                  <c:v>2072.0316621583779</c:v>
                </c:pt>
                <c:pt idx="122">
                  <c:v>2669.88871604004</c:v>
                </c:pt>
                <c:pt idx="123">
                  <c:v>991.52569363127554</c:v>
                </c:pt>
                <c:pt idx="124">
                  <c:v>1350.3219180794297</c:v>
                </c:pt>
                <c:pt idx="125">
                  <c:v>990.14320914884536</c:v>
                </c:pt>
                <c:pt idx="126">
                  <c:v>1409.0485552475157</c:v>
                </c:pt>
                <c:pt idx="127">
                  <c:v>1232.6271518079282</c:v>
                </c:pt>
                <c:pt idx="128">
                  <c:v>3085.5228168009044</c:v>
                </c:pt>
                <c:pt idx="129">
                  <c:v>1157.0346385757944</c:v>
                </c:pt>
                <c:pt idx="130">
                  <c:v>1112.5258084039456</c:v>
                </c:pt>
                <c:pt idx="131">
                  <c:v>1135.4935049748237</c:v>
                </c:pt>
                <c:pt idx="132">
                  <c:v>15600.216216955279</c:v>
                </c:pt>
                <c:pt idx="133">
                  <c:v>9621.9799230293647</c:v>
                </c:pt>
                <c:pt idx="134">
                  <c:v>7756.9230103817026</c:v>
                </c:pt>
                <c:pt idx="135">
                  <c:v>423.46692256109935</c:v>
                </c:pt>
                <c:pt idx="141">
                  <c:v>1183.2966467899619</c:v>
                </c:pt>
                <c:pt idx="143">
                  <c:v>443.63203859728941</c:v>
                </c:pt>
                <c:pt idx="144">
                  <c:v>558.00906402628345</c:v>
                </c:pt>
                <c:pt idx="145">
                  <c:v>7361.4210884219674</c:v>
                </c:pt>
                <c:pt idx="146">
                  <c:v>6117.093152638382</c:v>
                </c:pt>
                <c:pt idx="147">
                  <c:v>5599.0693799251967</c:v>
                </c:pt>
                <c:pt idx="148">
                  <c:v>5620.1461414089426</c:v>
                </c:pt>
                <c:pt idx="149">
                  <c:v>5104.6174051040443</c:v>
                </c:pt>
                <c:pt idx="150">
                  <c:v>4227.1761691123374</c:v>
                </c:pt>
                <c:pt idx="151">
                  <c:v>3156.3954067507502</c:v>
                </c:pt>
                <c:pt idx="152">
                  <c:v>4161.97719701396</c:v>
                </c:pt>
                <c:pt idx="153">
                  <c:v>5170.5199859653585</c:v>
                </c:pt>
                <c:pt idx="154">
                  <c:v>4453.7294583333251</c:v>
                </c:pt>
                <c:pt idx="155">
                  <c:v>3418.9176051458071</c:v>
                </c:pt>
                <c:pt idx="156">
                  <c:v>2370.7575831144204</c:v>
                </c:pt>
                <c:pt idx="157">
                  <c:v>4622.7259487828032</c:v>
                </c:pt>
                <c:pt idx="158">
                  <c:v>9897.3596341158609</c:v>
                </c:pt>
                <c:pt idx="159">
                  <c:v>12534.65209341524</c:v>
                </c:pt>
                <c:pt idx="160">
                  <c:v>12137.722164600367</c:v>
                </c:pt>
                <c:pt idx="161">
                  <c:v>10113.385343759654</c:v>
                </c:pt>
                <c:pt idx="162">
                  <c:v>7137.2773708450995</c:v>
                </c:pt>
                <c:pt idx="163">
                  <c:v>10399.871696953369</c:v>
                </c:pt>
                <c:pt idx="164">
                  <c:v>8720.1654293876327</c:v>
                </c:pt>
                <c:pt idx="165">
                  <c:v>3668.4996108798491</c:v>
                </c:pt>
                <c:pt idx="169">
                  <c:v>4766.8075670317648</c:v>
                </c:pt>
                <c:pt idx="171">
                  <c:v>8084.2468166420958</c:v>
                </c:pt>
                <c:pt idx="172">
                  <c:v>7811.2377991588774</c:v>
                </c:pt>
                <c:pt idx="173">
                  <c:v>8174.5308765956024</c:v>
                </c:pt>
                <c:pt idx="174">
                  <c:v>7936.5903365281029</c:v>
                </c:pt>
                <c:pt idx="175">
                  <c:v>5536.5389605756382</c:v>
                </c:pt>
                <c:pt idx="176">
                  <c:v>3929.4781960755795</c:v>
                </c:pt>
                <c:pt idx="177">
                  <c:v>3424.4604643468492</c:v>
                </c:pt>
                <c:pt idx="178">
                  <c:v>1953.9705472251321</c:v>
                </c:pt>
                <c:pt idx="179">
                  <c:v>1969.8065222921177</c:v>
                </c:pt>
                <c:pt idx="180">
                  <c:v>8106.1309642952492</c:v>
                </c:pt>
                <c:pt idx="181">
                  <c:v>721.66405978470891</c:v>
                </c:pt>
                <c:pt idx="182">
                  <c:v>4110.6377530847931</c:v>
                </c:pt>
                <c:pt idx="183">
                  <c:v>834.82450954378783</c:v>
                </c:pt>
                <c:pt idx="184">
                  <c:v>6425.2810837096731</c:v>
                </c:pt>
                <c:pt idx="185">
                  <c:v>12763.471834266358</c:v>
                </c:pt>
                <c:pt idx="186">
                  <c:v>3169.0439717499517</c:v>
                </c:pt>
                <c:pt idx="187">
                  <c:v>6005.1400488226845</c:v>
                </c:pt>
                <c:pt idx="188">
                  <c:v>6881.5048810882845</c:v>
                </c:pt>
                <c:pt idx="189">
                  <c:v>1468.5361352525176</c:v>
                </c:pt>
                <c:pt idx="190">
                  <c:v>4130.4256844940437</c:v>
                </c:pt>
                <c:pt idx="191">
                  <c:v>3086.4158892123783</c:v>
                </c:pt>
                <c:pt idx="192">
                  <c:v>4762.1452287266065</c:v>
                </c:pt>
                <c:pt idx="193">
                  <c:v>2594.6447839026623</c:v>
                </c:pt>
                <c:pt idx="194">
                  <c:v>7422.4492827625545</c:v>
                </c:pt>
                <c:pt idx="195">
                  <c:v>7686.1258194299598</c:v>
                </c:pt>
                <c:pt idx="196">
                  <c:v>8559.4240551540806</c:v>
                </c:pt>
                <c:pt idx="197">
                  <c:v>4722.2923840914536</c:v>
                </c:pt>
                <c:pt idx="198">
                  <c:v>7153.3621667891703</c:v>
                </c:pt>
                <c:pt idx="199">
                  <c:v>9618.0334656795985</c:v>
                </c:pt>
                <c:pt idx="200">
                  <c:v>5448.4317755336906</c:v>
                </c:pt>
                <c:pt idx="201">
                  <c:v>3785.5518841026119</c:v>
                </c:pt>
                <c:pt idx="202">
                  <c:v>3658.561201030112</c:v>
                </c:pt>
                <c:pt idx="203">
                  <c:v>4005.6769741171624</c:v>
                </c:pt>
                <c:pt idx="204">
                  <c:v>2938.7903494164352</c:v>
                </c:pt>
                <c:pt idx="205">
                  <c:v>1722.7227545080978</c:v>
                </c:pt>
                <c:pt idx="206">
                  <c:v>3564.8444868762244</c:v>
                </c:pt>
                <c:pt idx="207">
                  <c:v>1813.7083167421624</c:v>
                </c:pt>
                <c:pt idx="208">
                  <c:v>2856.9351658256273</c:v>
                </c:pt>
                <c:pt idx="209">
                  <c:v>5269.0648139130826</c:v>
                </c:pt>
                <c:pt idx="210">
                  <c:v>11470.852199398792</c:v>
                </c:pt>
                <c:pt idx="211">
                  <c:v>9443.6601880916642</c:v>
                </c:pt>
                <c:pt idx="212">
                  <c:v>12074.708976699907</c:v>
                </c:pt>
                <c:pt idx="213">
                  <c:v>7662.0509096839569</c:v>
                </c:pt>
                <c:pt idx="214">
                  <c:v>8319.4639107345065</c:v>
                </c:pt>
                <c:pt idx="215">
                  <c:v>2363.0021830289479</c:v>
                </c:pt>
                <c:pt idx="216">
                  <c:v>7036.063910986999</c:v>
                </c:pt>
                <c:pt idx="217">
                  <c:v>6765.3781210846928</c:v>
                </c:pt>
                <c:pt idx="218">
                  <c:v>3640.241618707129</c:v>
                </c:pt>
                <c:pt idx="219">
                  <c:v>3780.0192171404483</c:v>
                </c:pt>
                <c:pt idx="220">
                  <c:v>4034.6932707953738</c:v>
                </c:pt>
                <c:pt idx="221">
                  <c:v>6872.6661752216414</c:v>
                </c:pt>
                <c:pt idx="222">
                  <c:v>5199.0588222197066</c:v>
                </c:pt>
                <c:pt idx="223">
                  <c:v>4925.4522214113958</c:v>
                </c:pt>
                <c:pt idx="224">
                  <c:v>6589.9391236154843</c:v>
                </c:pt>
                <c:pt idx="225">
                  <c:v>8304.8846763864167</c:v>
                </c:pt>
                <c:pt idx="226">
                  <c:v>7703.7133581625085</c:v>
                </c:pt>
                <c:pt idx="227">
                  <c:v>4747.9588277623861</c:v>
                </c:pt>
                <c:pt idx="228">
                  <c:v>4615.0775160285102</c:v>
                </c:pt>
                <c:pt idx="229">
                  <c:v>4260.8337924487641</c:v>
                </c:pt>
                <c:pt idx="230">
                  <c:v>2864.820094011518</c:v>
                </c:pt>
                <c:pt idx="231">
                  <c:v>4424.1324101442824</c:v>
                </c:pt>
                <c:pt idx="232">
                  <c:v>3518.7048488742448</c:v>
                </c:pt>
                <c:pt idx="233">
                  <c:v>1890.8232929217029</c:v>
                </c:pt>
                <c:pt idx="234">
                  <c:v>1522.1287223390107</c:v>
                </c:pt>
                <c:pt idx="235">
                  <c:v>630.78515569823912</c:v>
                </c:pt>
                <c:pt idx="236">
                  <c:v>7229.7860583770798</c:v>
                </c:pt>
                <c:pt idx="237">
                  <c:v>6853.7009067162662</c:v>
                </c:pt>
                <c:pt idx="238">
                  <c:v>3659.6131904550357</c:v>
                </c:pt>
                <c:pt idx="239">
                  <c:v>6323.8821153582594</c:v>
                </c:pt>
                <c:pt idx="240">
                  <c:v>8071.0914410747519</c:v>
                </c:pt>
                <c:pt idx="241">
                  <c:v>3599.973346178519</c:v>
                </c:pt>
                <c:pt idx="242">
                  <c:v>4425.3573533964209</c:v>
                </c:pt>
                <c:pt idx="243">
                  <c:v>7132.0477368156971</c:v>
                </c:pt>
                <c:pt idx="244">
                  <c:v>4994.5994411582542</c:v>
                </c:pt>
                <c:pt idx="245">
                  <c:v>4291.7338708388897</c:v>
                </c:pt>
                <c:pt idx="246">
                  <c:v>3907.0234764872548</c:v>
                </c:pt>
                <c:pt idx="247">
                  <c:v>6893.5299946136511</c:v>
                </c:pt>
                <c:pt idx="248">
                  <c:v>5786.4758261711959</c:v>
                </c:pt>
                <c:pt idx="262">
                  <c:v>3534.827596853077</c:v>
                </c:pt>
                <c:pt idx="263">
                  <c:v>6263.7272117709663</c:v>
                </c:pt>
                <c:pt idx="264">
                  <c:v>5593.0165040257416</c:v>
                </c:pt>
                <c:pt idx="265">
                  <c:v>3279.8518884724717</c:v>
                </c:pt>
                <c:pt idx="266">
                  <c:v>5172.0425513354021</c:v>
                </c:pt>
                <c:pt idx="267">
                  <c:v>3703.2644322750466</c:v>
                </c:pt>
                <c:pt idx="268">
                  <c:v>4284.5221375034089</c:v>
                </c:pt>
                <c:pt idx="269">
                  <c:v>2767.1872293575429</c:v>
                </c:pt>
                <c:pt idx="270">
                  <c:v>6688.0002961270984</c:v>
                </c:pt>
                <c:pt idx="272">
                  <c:v>2997.1937854847433</c:v>
                </c:pt>
                <c:pt idx="273">
                  <c:v>4261.5112265330754</c:v>
                </c:pt>
                <c:pt idx="274">
                  <c:v>4148.6729732802614</c:v>
                </c:pt>
                <c:pt idx="275">
                  <c:v>6613.7455713989675</c:v>
                </c:pt>
                <c:pt idx="276">
                  <c:v>10130.121380457331</c:v>
                </c:pt>
                <c:pt idx="277">
                  <c:v>6290.7412299254738</c:v>
                </c:pt>
                <c:pt idx="278">
                  <c:v>4495.3771997400518</c:v>
                </c:pt>
                <c:pt idx="279">
                  <c:v>3838.7264717420403</c:v>
                </c:pt>
                <c:pt idx="280">
                  <c:v>1284.6474261376172</c:v>
                </c:pt>
                <c:pt idx="281">
                  <c:v>2248.141653344861</c:v>
                </c:pt>
                <c:pt idx="282">
                  <c:v>5314.0481973098358</c:v>
                </c:pt>
                <c:pt idx="283">
                  <c:v>3524.3010314354524</c:v>
                </c:pt>
                <c:pt idx="284">
                  <c:v>4001.448807612654</c:v>
                </c:pt>
                <c:pt idx="285">
                  <c:v>7190.7381703175561</c:v>
                </c:pt>
                <c:pt idx="288">
                  <c:v>6320.4572069928136</c:v>
                </c:pt>
                <c:pt idx="289">
                  <c:v>7936.5882504095798</c:v>
                </c:pt>
                <c:pt idx="290">
                  <c:v>6367.0482329352399</c:v>
                </c:pt>
                <c:pt idx="291">
                  <c:v>7117.4178350166512</c:v>
                </c:pt>
                <c:pt idx="292">
                  <c:v>5409.3659904112628</c:v>
                </c:pt>
                <c:pt idx="293">
                  <c:v>5848.9535186151452</c:v>
                </c:pt>
                <c:pt idx="294">
                  <c:v>7442.5468192371782</c:v>
                </c:pt>
                <c:pt idx="295">
                  <c:v>3138.5132241421893</c:v>
                </c:pt>
                <c:pt idx="296">
                  <c:v>3665.0894075173819</c:v>
                </c:pt>
                <c:pt idx="297">
                  <c:v>2885.7838390956513</c:v>
                </c:pt>
                <c:pt idx="298">
                  <c:v>4087.4377402747255</c:v>
                </c:pt>
                <c:pt idx="299">
                  <c:v>3248.3596470483608</c:v>
                </c:pt>
                <c:pt idx="300">
                  <c:v>583.89020751429098</c:v>
                </c:pt>
                <c:pt idx="301">
                  <c:v>4416.5362189414218</c:v>
                </c:pt>
                <c:pt idx="302">
                  <c:v>12739.5415925585</c:v>
                </c:pt>
                <c:pt idx="303">
                  <c:v>9521.4313692926517</c:v>
                </c:pt>
                <c:pt idx="304">
                  <c:v>14807.355035239294</c:v>
                </c:pt>
                <c:pt idx="305">
                  <c:v>9988.2669571609331</c:v>
                </c:pt>
                <c:pt idx="306">
                  <c:v>4822.7902807382952</c:v>
                </c:pt>
                <c:pt idx="307">
                  <c:v>1034.9475911845577</c:v>
                </c:pt>
                <c:pt idx="314">
                  <c:v>9024.6968412464339</c:v>
                </c:pt>
                <c:pt idx="315">
                  <c:v>11172.912321643304</c:v>
                </c:pt>
                <c:pt idx="316">
                  <c:v>3841.0446039056656</c:v>
                </c:pt>
                <c:pt idx="317">
                  <c:v>4459.3315364556438</c:v>
                </c:pt>
                <c:pt idx="318">
                  <c:v>6339.0657978054242</c:v>
                </c:pt>
                <c:pt idx="319">
                  <c:v>2548.7762316210215</c:v>
                </c:pt>
                <c:pt idx="327">
                  <c:v>14297.505169522407</c:v>
                </c:pt>
                <c:pt idx="328">
                  <c:v>28643.489776520761</c:v>
                </c:pt>
                <c:pt idx="329">
                  <c:v>16423.22733452815</c:v>
                </c:pt>
                <c:pt idx="330">
                  <c:v>10554.243195509258</c:v>
                </c:pt>
                <c:pt idx="331">
                  <c:v>845.66603895533342</c:v>
                </c:pt>
                <c:pt idx="332">
                  <c:v>13257.181937773379</c:v>
                </c:pt>
                <c:pt idx="333">
                  <c:v>5126.2070324760953</c:v>
                </c:pt>
                <c:pt idx="334">
                  <c:v>2422.2891833900212</c:v>
                </c:pt>
                <c:pt idx="335">
                  <c:v>5858.2117866303388</c:v>
                </c:pt>
                <c:pt idx="336">
                  <c:v>2431.980864399759</c:v>
                </c:pt>
                <c:pt idx="337">
                  <c:v>3696.354832953863</c:v>
                </c:pt>
                <c:pt idx="340">
                  <c:v>7845.0803784455366</c:v>
                </c:pt>
                <c:pt idx="341">
                  <c:v>6590.159533956763</c:v>
                </c:pt>
                <c:pt idx="342">
                  <c:v>8605.7554442910277</c:v>
                </c:pt>
                <c:pt idx="343">
                  <c:v>4447.187571676056</c:v>
                </c:pt>
                <c:pt idx="344">
                  <c:v>6113.9533697647248</c:v>
                </c:pt>
                <c:pt idx="345">
                  <c:v>3227.4131738831306</c:v>
                </c:pt>
                <c:pt idx="346">
                  <c:v>3624.3731058684502</c:v>
                </c:pt>
                <c:pt idx="347">
                  <c:v>5716.9804812573038</c:v>
                </c:pt>
                <c:pt idx="348">
                  <c:v>1973.5143112001792</c:v>
                </c:pt>
                <c:pt idx="349">
                  <c:v>1647.8356007609282</c:v>
                </c:pt>
                <c:pt idx="350">
                  <c:v>1864.8437227481588</c:v>
                </c:pt>
                <c:pt idx="351">
                  <c:v>3546.0374315039658</c:v>
                </c:pt>
                <c:pt idx="352">
                  <c:v>3711.290563335866</c:v>
                </c:pt>
              </c:numCache>
            </c:numRef>
          </c:xVal>
          <c:yVal>
            <c:numRef>
              <c:f>'SBB Sediment Trap 150m - NEW'!$AL$8:$AL$360</c:f>
              <c:numCache>
                <c:formatCode>0.00</c:formatCode>
                <c:ptCount val="353"/>
                <c:pt idx="0">
                  <c:v>11.346557128490268</c:v>
                </c:pt>
                <c:pt idx="1">
                  <c:v>13.978233144775079</c:v>
                </c:pt>
                <c:pt idx="2">
                  <c:v>-1.1015304032359232</c:v>
                </c:pt>
                <c:pt idx="3">
                  <c:v>4.8369267753344474</c:v>
                </c:pt>
                <c:pt idx="4">
                  <c:v>3.6414423189361802</c:v>
                </c:pt>
                <c:pt idx="5">
                  <c:v>3.2228911077928579</c:v>
                </c:pt>
                <c:pt idx="6">
                  <c:v>4.0397430687707612</c:v>
                </c:pt>
                <c:pt idx="7">
                  <c:v>3.0047475907515864</c:v>
                </c:pt>
                <c:pt idx="8">
                  <c:v>2.6079176608960353</c:v>
                </c:pt>
                <c:pt idx="9">
                  <c:v>24.769142194994412</c:v>
                </c:pt>
                <c:pt idx="10">
                  <c:v>12.911115375026142</c:v>
                </c:pt>
                <c:pt idx="11">
                  <c:v>7.5379934293521806</c:v>
                </c:pt>
                <c:pt idx="13">
                  <c:v>25.200774944138431</c:v>
                </c:pt>
                <c:pt idx="14">
                  <c:v>6.6674368981723084</c:v>
                </c:pt>
                <c:pt idx="15">
                  <c:v>17.561159789185069</c:v>
                </c:pt>
                <c:pt idx="16">
                  <c:v>7.1449265562131359</c:v>
                </c:pt>
                <c:pt idx="17">
                  <c:v>10.801270444916279</c:v>
                </c:pt>
                <c:pt idx="18">
                  <c:v>7.9505364608651909</c:v>
                </c:pt>
                <c:pt idx="19">
                  <c:v>5.0052216518299613</c:v>
                </c:pt>
                <c:pt idx="20">
                  <c:v>16.265339365892348</c:v>
                </c:pt>
                <c:pt idx="21">
                  <c:v>21.937170274727976</c:v>
                </c:pt>
                <c:pt idx="22">
                  <c:v>13.960665411108959</c:v>
                </c:pt>
                <c:pt idx="23">
                  <c:v>10.461743220858242</c:v>
                </c:pt>
                <c:pt idx="24">
                  <c:v>12.907884036948065</c:v>
                </c:pt>
                <c:pt idx="25">
                  <c:v>12.486073071539202</c:v>
                </c:pt>
                <c:pt idx="26">
                  <c:v>1.564988951715911</c:v>
                </c:pt>
                <c:pt idx="27">
                  <c:v>2.7596877505960311</c:v>
                </c:pt>
                <c:pt idx="28">
                  <c:v>5.8237639203193492</c:v>
                </c:pt>
                <c:pt idx="29">
                  <c:v>2.3275294258358574</c:v>
                </c:pt>
                <c:pt idx="30">
                  <c:v>4.5498511837163917</c:v>
                </c:pt>
                <c:pt idx="31">
                  <c:v>1.2419733333333252</c:v>
                </c:pt>
                <c:pt idx="32">
                  <c:v>5.125240283114838</c:v>
                </c:pt>
                <c:pt idx="33">
                  <c:v>3.8310791046029609</c:v>
                </c:pt>
                <c:pt idx="34">
                  <c:v>4.592233131052577</c:v>
                </c:pt>
                <c:pt idx="35">
                  <c:v>5.2272047051641604</c:v>
                </c:pt>
                <c:pt idx="39">
                  <c:v>21.336704370181337</c:v>
                </c:pt>
                <c:pt idx="40">
                  <c:v>22.149542648806822</c:v>
                </c:pt>
                <c:pt idx="41">
                  <c:v>25.633317749150052</c:v>
                </c:pt>
                <c:pt idx="42">
                  <c:v>49.087023480163055</c:v>
                </c:pt>
                <c:pt idx="43">
                  <c:v>4.6520000000015216E-2</c:v>
                </c:pt>
                <c:pt idx="44">
                  <c:v>20.790824086388078</c:v>
                </c:pt>
                <c:pt idx="45">
                  <c:v>21.561194465484519</c:v>
                </c:pt>
                <c:pt idx="46">
                  <c:v>17.588102785588113</c:v>
                </c:pt>
                <c:pt idx="47">
                  <c:v>23.117736496719765</c:v>
                </c:pt>
                <c:pt idx="48">
                  <c:v>23.886747560735046</c:v>
                </c:pt>
                <c:pt idx="49">
                  <c:v>43.47174124980215</c:v>
                </c:pt>
                <c:pt idx="50">
                  <c:v>23.986763412323221</c:v>
                </c:pt>
                <c:pt idx="51">
                  <c:v>24.765831641674339</c:v>
                </c:pt>
                <c:pt idx="53">
                  <c:v>14.032323051434766</c:v>
                </c:pt>
                <c:pt idx="54">
                  <c:v>20.841281722000808</c:v>
                </c:pt>
                <c:pt idx="55">
                  <c:v>15.385888097093051</c:v>
                </c:pt>
                <c:pt idx="56">
                  <c:v>11.740811452552006</c:v>
                </c:pt>
                <c:pt idx="57">
                  <c:v>10.204467219471582</c:v>
                </c:pt>
                <c:pt idx="59">
                  <c:v>4.7464862776397361</c:v>
                </c:pt>
                <c:pt idx="60">
                  <c:v>4.5548318809916104</c:v>
                </c:pt>
                <c:pt idx="61">
                  <c:v>11.630971616415177</c:v>
                </c:pt>
                <c:pt idx="62">
                  <c:v>17.044401574147571</c:v>
                </c:pt>
                <c:pt idx="63">
                  <c:v>6.0996827215048661</c:v>
                </c:pt>
                <c:pt idx="65">
                  <c:v>3.4496935481343698</c:v>
                </c:pt>
                <c:pt idx="66">
                  <c:v>4.091683875911122</c:v>
                </c:pt>
                <c:pt idx="67">
                  <c:v>4.1872254116300764</c:v>
                </c:pt>
                <c:pt idx="68">
                  <c:v>6.3458826331833773</c:v>
                </c:pt>
                <c:pt idx="69">
                  <c:v>6.0745480959832925</c:v>
                </c:pt>
                <c:pt idx="70">
                  <c:v>12.791770227422042</c:v>
                </c:pt>
                <c:pt idx="71">
                  <c:v>5.8144553746530931</c:v>
                </c:pt>
                <c:pt idx="72">
                  <c:v>7.1274298834654957</c:v>
                </c:pt>
                <c:pt idx="73">
                  <c:v>7.7938164393127778</c:v>
                </c:pt>
                <c:pt idx="74">
                  <c:v>10.204755171254501</c:v>
                </c:pt>
                <c:pt idx="75">
                  <c:v>7.5692114063852642</c:v>
                </c:pt>
                <c:pt idx="76">
                  <c:v>11.419841965892758</c:v>
                </c:pt>
                <c:pt idx="77">
                  <c:v>10.404617093869049</c:v>
                </c:pt>
                <c:pt idx="79">
                  <c:v>11.277703394741991</c:v>
                </c:pt>
                <c:pt idx="80">
                  <c:v>32.983753351148302</c:v>
                </c:pt>
                <c:pt idx="81">
                  <c:v>2.1511827543668121</c:v>
                </c:pt>
                <c:pt idx="82">
                  <c:v>12.659940130601811</c:v>
                </c:pt>
                <c:pt idx="83">
                  <c:v>7.746921655592983</c:v>
                </c:pt>
                <c:pt idx="84">
                  <c:v>4.7616960962662462</c:v>
                </c:pt>
                <c:pt idx="85">
                  <c:v>6.7065869183611238</c:v>
                </c:pt>
                <c:pt idx="86">
                  <c:v>6.555493812258856</c:v>
                </c:pt>
                <c:pt idx="87">
                  <c:v>2.3782773293987889</c:v>
                </c:pt>
                <c:pt idx="88">
                  <c:v>1.9487724600943457</c:v>
                </c:pt>
                <c:pt idx="89">
                  <c:v>2.5688745126763819</c:v>
                </c:pt>
                <c:pt idx="90">
                  <c:v>4.9056796943462464</c:v>
                </c:pt>
                <c:pt idx="91">
                  <c:v>7.6051951577344408</c:v>
                </c:pt>
                <c:pt idx="92">
                  <c:v>4.8811989155758031</c:v>
                </c:pt>
                <c:pt idx="93">
                  <c:v>6.4496542006980562</c:v>
                </c:pt>
                <c:pt idx="94">
                  <c:v>1.9737973218408813</c:v>
                </c:pt>
                <c:pt idx="95">
                  <c:v>5.6165267354213633</c:v>
                </c:pt>
                <c:pt idx="96">
                  <c:v>4.7021383800480088</c:v>
                </c:pt>
                <c:pt idx="97">
                  <c:v>5.1690318963531876</c:v>
                </c:pt>
                <c:pt idx="98">
                  <c:v>6.2699920585077926</c:v>
                </c:pt>
                <c:pt idx="99">
                  <c:v>14.808137054433018</c:v>
                </c:pt>
                <c:pt idx="100">
                  <c:v>-29.512976383722759</c:v>
                </c:pt>
                <c:pt idx="101">
                  <c:v>-5.0961823913609976</c:v>
                </c:pt>
                <c:pt idx="102">
                  <c:v>12.075644407886307</c:v>
                </c:pt>
                <c:pt idx="103">
                  <c:v>16.406448323647616</c:v>
                </c:pt>
                <c:pt idx="104">
                  <c:v>17.263023824990881</c:v>
                </c:pt>
                <c:pt idx="105">
                  <c:v>0</c:v>
                </c:pt>
                <c:pt idx="106">
                  <c:v>13.351048451047504</c:v>
                </c:pt>
                <c:pt idx="107">
                  <c:v>9.0737570366316902</c:v>
                </c:pt>
                <c:pt idx="108">
                  <c:v>3.5801253856141004</c:v>
                </c:pt>
                <c:pt idx="109">
                  <c:v>4.9553279439740869</c:v>
                </c:pt>
                <c:pt idx="110">
                  <c:v>7.1162021539482208</c:v>
                </c:pt>
                <c:pt idx="111">
                  <c:v>4.1127645846147196</c:v>
                </c:pt>
                <c:pt idx="112">
                  <c:v>3.3579323295051484</c:v>
                </c:pt>
                <c:pt idx="113">
                  <c:v>1.8096578111304753</c:v>
                </c:pt>
                <c:pt idx="114">
                  <c:v>3.0135240043613036</c:v>
                </c:pt>
                <c:pt idx="115">
                  <c:v>6.0490035923880292</c:v>
                </c:pt>
                <c:pt idx="116">
                  <c:v>13.583566794727496</c:v>
                </c:pt>
                <c:pt idx="117">
                  <c:v>14.002758996623534</c:v>
                </c:pt>
                <c:pt idx="119">
                  <c:v>9.2165961454709517</c:v>
                </c:pt>
                <c:pt idx="120">
                  <c:v>7.7513673972935067</c:v>
                </c:pt>
                <c:pt idx="121">
                  <c:v>5.1704347017204917</c:v>
                </c:pt>
                <c:pt idx="122">
                  <c:v>5.1157409970686558</c:v>
                </c:pt>
                <c:pt idx="123">
                  <c:v>3.2917842156799537</c:v>
                </c:pt>
                <c:pt idx="124">
                  <c:v>2.8373622206409213</c:v>
                </c:pt>
                <c:pt idx="125">
                  <c:v>2.7140034795897243</c:v>
                </c:pt>
                <c:pt idx="126">
                  <c:v>4.2108654082442278</c:v>
                </c:pt>
                <c:pt idx="127">
                  <c:v>3.7839987340997379</c:v>
                </c:pt>
                <c:pt idx="128">
                  <c:v>11.319473022635263</c:v>
                </c:pt>
                <c:pt idx="129">
                  <c:v>3.7562799861310845</c:v>
                </c:pt>
                <c:pt idx="130">
                  <c:v>3.9465929079044191</c:v>
                </c:pt>
                <c:pt idx="131">
                  <c:v>3.8613055983581575</c:v>
                </c:pt>
                <c:pt idx="132">
                  <c:v>47.522179005959316</c:v>
                </c:pt>
                <c:pt idx="133">
                  <c:v>38.790302851666297</c:v>
                </c:pt>
                <c:pt idx="134">
                  <c:v>20.412260291908538</c:v>
                </c:pt>
                <c:pt idx="135">
                  <c:v>1.0193575934990544</c:v>
                </c:pt>
                <c:pt idx="141">
                  <c:v>3.0560657163594396</c:v>
                </c:pt>
                <c:pt idx="143">
                  <c:v>1.2283260691822666</c:v>
                </c:pt>
                <c:pt idx="144">
                  <c:v>1.5345289156090813</c:v>
                </c:pt>
                <c:pt idx="145">
                  <c:v>20.58584237278103</c:v>
                </c:pt>
                <c:pt idx="146">
                  <c:v>25.080501864682489</c:v>
                </c:pt>
                <c:pt idx="147">
                  <c:v>39.671861552211823</c:v>
                </c:pt>
                <c:pt idx="148">
                  <c:v>36.288236699670051</c:v>
                </c:pt>
                <c:pt idx="149">
                  <c:v>31.508736719510253</c:v>
                </c:pt>
                <c:pt idx="150">
                  <c:v>18.318271187226067</c:v>
                </c:pt>
                <c:pt idx="151">
                  <c:v>11.129666271595788</c:v>
                </c:pt>
                <c:pt idx="152">
                  <c:v>25.253521062393858</c:v>
                </c:pt>
                <c:pt idx="153">
                  <c:v>19.885919103176391</c:v>
                </c:pt>
                <c:pt idx="154">
                  <c:v>15.798275580577368</c:v>
                </c:pt>
                <c:pt idx="155">
                  <c:v>11.900857232715552</c:v>
                </c:pt>
                <c:pt idx="156">
                  <c:v>8.9722449996862821</c:v>
                </c:pt>
                <c:pt idx="157">
                  <c:v>18.003537884917918</c:v>
                </c:pt>
                <c:pt idx="158">
                  <c:v>39.488865828824302</c:v>
                </c:pt>
                <c:pt idx="159">
                  <c:v>58.252511780950215</c:v>
                </c:pt>
                <c:pt idx="160">
                  <c:v>46.147842368161477</c:v>
                </c:pt>
                <c:pt idx="161">
                  <c:v>37.735526354625136</c:v>
                </c:pt>
                <c:pt idx="162">
                  <c:v>10.992515000185307</c:v>
                </c:pt>
                <c:pt idx="163">
                  <c:v>30.066347529886585</c:v>
                </c:pt>
                <c:pt idx="164">
                  <c:v>28.691692229958321</c:v>
                </c:pt>
                <c:pt idx="165">
                  <c:v>9.1700833041698218</c:v>
                </c:pt>
                <c:pt idx="169">
                  <c:v>11.626233820891997</c:v>
                </c:pt>
                <c:pt idx="171">
                  <c:v>29.138664105500737</c:v>
                </c:pt>
                <c:pt idx="172">
                  <c:v>0</c:v>
                </c:pt>
                <c:pt idx="173">
                  <c:v>25.747886818759355</c:v>
                </c:pt>
                <c:pt idx="174">
                  <c:v>23.433766960586482</c:v>
                </c:pt>
                <c:pt idx="175">
                  <c:v>17.400789219790909</c:v>
                </c:pt>
                <c:pt idx="176">
                  <c:v>14.964220268212387</c:v>
                </c:pt>
                <c:pt idx="177">
                  <c:v>16.483434081932529</c:v>
                </c:pt>
                <c:pt idx="178">
                  <c:v>7.4419005561881306</c:v>
                </c:pt>
                <c:pt idx="179">
                  <c:v>7.388619990465731</c:v>
                </c:pt>
                <c:pt idx="180">
                  <c:v>35.605209662056936</c:v>
                </c:pt>
                <c:pt idx="181">
                  <c:v>3.2355794226997698</c:v>
                </c:pt>
                <c:pt idx="182">
                  <c:v>6.1705619063733366</c:v>
                </c:pt>
                <c:pt idx="183">
                  <c:v>3.0573277369710157</c:v>
                </c:pt>
                <c:pt idx="184">
                  <c:v>18.939412354852664</c:v>
                </c:pt>
                <c:pt idx="185">
                  <c:v>36.588178942843754</c:v>
                </c:pt>
                <c:pt idx="186">
                  <c:v>10.739584747362926</c:v>
                </c:pt>
                <c:pt idx="187">
                  <c:v>19.779876744439044</c:v>
                </c:pt>
                <c:pt idx="188">
                  <c:v>16.494238164891904</c:v>
                </c:pt>
                <c:pt idx="189">
                  <c:v>5.8636146091481613</c:v>
                </c:pt>
                <c:pt idx="190">
                  <c:v>9.2992506999361488</c:v>
                </c:pt>
                <c:pt idx="191">
                  <c:v>7.0165972980662126</c:v>
                </c:pt>
                <c:pt idx="192">
                  <c:v>11.166493696607866</c:v>
                </c:pt>
                <c:pt idx="193">
                  <c:v>8.7052734225682862</c:v>
                </c:pt>
                <c:pt idx="194">
                  <c:v>25.074207675598309</c:v>
                </c:pt>
                <c:pt idx="195">
                  <c:v>21.658312031409523</c:v>
                </c:pt>
                <c:pt idx="196">
                  <c:v>37.492014453244153</c:v>
                </c:pt>
                <c:pt idx="197">
                  <c:v>34.280034478126112</c:v>
                </c:pt>
                <c:pt idx="198">
                  <c:v>27.356685634353866</c:v>
                </c:pt>
                <c:pt idx="199">
                  <c:v>24.812416871584304</c:v>
                </c:pt>
                <c:pt idx="200">
                  <c:v>16.294618912022457</c:v>
                </c:pt>
                <c:pt idx="201">
                  <c:v>12.613507794381647</c:v>
                </c:pt>
                <c:pt idx="202">
                  <c:v>12.242169249398401</c:v>
                </c:pt>
                <c:pt idx="203">
                  <c:v>10.756023701285983</c:v>
                </c:pt>
                <c:pt idx="204">
                  <c:v>14.044585984102476</c:v>
                </c:pt>
                <c:pt idx="205">
                  <c:v>5.3981136563959211</c:v>
                </c:pt>
                <c:pt idx="206">
                  <c:v>13.820065697467044</c:v>
                </c:pt>
                <c:pt idx="207">
                  <c:v>7.1014393255361554</c:v>
                </c:pt>
                <c:pt idx="208">
                  <c:v>7.694468410739649</c:v>
                </c:pt>
                <c:pt idx="209">
                  <c:v>14.541769451391509</c:v>
                </c:pt>
                <c:pt idx="210">
                  <c:v>38.783451677048873</c:v>
                </c:pt>
                <c:pt idx="211">
                  <c:v>32.224031985155065</c:v>
                </c:pt>
                <c:pt idx="212">
                  <c:v>38.270290695144396</c:v>
                </c:pt>
                <c:pt idx="213">
                  <c:v>23.873935851962145</c:v>
                </c:pt>
                <c:pt idx="214">
                  <c:v>28.321049115169359</c:v>
                </c:pt>
                <c:pt idx="215">
                  <c:v>4.3285886139335972</c:v>
                </c:pt>
                <c:pt idx="216">
                  <c:v>31.853182160199623</c:v>
                </c:pt>
                <c:pt idx="217">
                  <c:v>14.831354444023567</c:v>
                </c:pt>
                <c:pt idx="218">
                  <c:v>8.5288566335191476</c:v>
                </c:pt>
                <c:pt idx="219">
                  <c:v>13.43281057397688</c:v>
                </c:pt>
                <c:pt idx="220">
                  <c:v>19.08784346219435</c:v>
                </c:pt>
                <c:pt idx="221">
                  <c:v>33.463160073242236</c:v>
                </c:pt>
                <c:pt idx="222">
                  <c:v>19.121807627072265</c:v>
                </c:pt>
                <c:pt idx="223">
                  <c:v>9.8793366858122837</c:v>
                </c:pt>
                <c:pt idx="224">
                  <c:v>21.49638667409549</c:v>
                </c:pt>
                <c:pt idx="225">
                  <c:v>27.611631967544852</c:v>
                </c:pt>
                <c:pt idx="226">
                  <c:v>34.550372049358288</c:v>
                </c:pt>
                <c:pt idx="227">
                  <c:v>19.622760487865676</c:v>
                </c:pt>
                <c:pt idx="228">
                  <c:v>15.944790336750074</c:v>
                </c:pt>
                <c:pt idx="229">
                  <c:v>22.54486949199363</c:v>
                </c:pt>
                <c:pt idx="230">
                  <c:v>12.332024236391057</c:v>
                </c:pt>
                <c:pt idx="231">
                  <c:v>15.135604852429715</c:v>
                </c:pt>
                <c:pt idx="232">
                  <c:v>10.911600490434761</c:v>
                </c:pt>
                <c:pt idx="233">
                  <c:v>4.8041214065718449</c:v>
                </c:pt>
                <c:pt idx="234">
                  <c:v>3.803003525900726</c:v>
                </c:pt>
                <c:pt idx="235">
                  <c:v>2.4561915161106675</c:v>
                </c:pt>
                <c:pt idx="236">
                  <c:v>39.163746403615633</c:v>
                </c:pt>
                <c:pt idx="237">
                  <c:v>19.585052686158804</c:v>
                </c:pt>
                <c:pt idx="238">
                  <c:v>12.951381871669582</c:v>
                </c:pt>
                <c:pt idx="239">
                  <c:v>21.763616862091055</c:v>
                </c:pt>
                <c:pt idx="240">
                  <c:v>16.163424820326085</c:v>
                </c:pt>
                <c:pt idx="241">
                  <c:v>9.6038310673316296</c:v>
                </c:pt>
                <c:pt idx="242">
                  <c:v>7.9985647071533137</c:v>
                </c:pt>
                <c:pt idx="243">
                  <c:v>15.398529943102176</c:v>
                </c:pt>
                <c:pt idx="244">
                  <c:v>13.729538635602303</c:v>
                </c:pt>
                <c:pt idx="245">
                  <c:v>12.109042748761944</c:v>
                </c:pt>
                <c:pt idx="246">
                  <c:v>12.000316306649452</c:v>
                </c:pt>
                <c:pt idx="247">
                  <c:v>15.879703130820175</c:v>
                </c:pt>
                <c:pt idx="248">
                  <c:v>17.316866486579144</c:v>
                </c:pt>
                <c:pt idx="262">
                  <c:v>8.3968148443805219</c:v>
                </c:pt>
                <c:pt idx="263">
                  <c:v>17.130897790318649</c:v>
                </c:pt>
                <c:pt idx="264">
                  <c:v>17.950210575044579</c:v>
                </c:pt>
                <c:pt idx="265">
                  <c:v>10.697500030166857</c:v>
                </c:pt>
                <c:pt idx="266">
                  <c:v>18.422103391063033</c:v>
                </c:pt>
                <c:pt idx="267">
                  <c:v>13.346509896075865</c:v>
                </c:pt>
                <c:pt idx="268">
                  <c:v>14.671467217073833</c:v>
                </c:pt>
                <c:pt idx="269">
                  <c:v>12.050720143795893</c:v>
                </c:pt>
                <c:pt idx="270">
                  <c:v>16.718744068851123</c:v>
                </c:pt>
                <c:pt idx="272">
                  <c:v>15.043641054043515</c:v>
                </c:pt>
                <c:pt idx="273">
                  <c:v>10.005711536888306</c:v>
                </c:pt>
                <c:pt idx="274">
                  <c:v>13.626516942653133</c:v>
                </c:pt>
                <c:pt idx="275">
                  <c:v>30.51858857142858</c:v>
                </c:pt>
                <c:pt idx="276">
                  <c:v>34.518439999999984</c:v>
                </c:pt>
                <c:pt idx="277">
                  <c:v>26.372251428571431</c:v>
                </c:pt>
                <c:pt idx="278">
                  <c:v>30.786488522263692</c:v>
                </c:pt>
                <c:pt idx="279">
                  <c:v>12.289085714285719</c:v>
                </c:pt>
                <c:pt idx="280">
                  <c:v>7.982908834174955</c:v>
                </c:pt>
                <c:pt idx="281">
                  <c:v>10.770763516794073</c:v>
                </c:pt>
                <c:pt idx="282">
                  <c:v>17.174559999999992</c:v>
                </c:pt>
                <c:pt idx="283">
                  <c:v>12.007180311209591</c:v>
                </c:pt>
                <c:pt idx="284">
                  <c:v>11.717468571428576</c:v>
                </c:pt>
                <c:pt idx="285">
                  <c:v>29.309051428571429</c:v>
                </c:pt>
                <c:pt idx="288">
                  <c:v>-40.380956501710671</c:v>
                </c:pt>
                <c:pt idx="289">
                  <c:v>31.955335393600024</c:v>
                </c:pt>
                <c:pt idx="290">
                  <c:v>37.215822573388792</c:v>
                </c:pt>
                <c:pt idx="291">
                  <c:v>8.2181648102920235</c:v>
                </c:pt>
                <c:pt idx="292">
                  <c:v>27.279928698077683</c:v>
                </c:pt>
                <c:pt idx="293">
                  <c:v>46.550184808719251</c:v>
                </c:pt>
                <c:pt idx="294">
                  <c:v>22.450882325379297</c:v>
                </c:pt>
                <c:pt idx="295">
                  <c:v>14.479938994176095</c:v>
                </c:pt>
                <c:pt idx="296">
                  <c:v>19.616568594104763</c:v>
                </c:pt>
                <c:pt idx="297">
                  <c:v>12.254102344694331</c:v>
                </c:pt>
                <c:pt idx="298">
                  <c:v>18.959177156901902</c:v>
                </c:pt>
                <c:pt idx="299">
                  <c:v>10.982526465135521</c:v>
                </c:pt>
                <c:pt idx="300">
                  <c:v>4.0156484608450924</c:v>
                </c:pt>
                <c:pt idx="301">
                  <c:v>22.544142857142852</c:v>
                </c:pt>
                <c:pt idx="302">
                  <c:v>63.958885714285699</c:v>
                </c:pt>
                <c:pt idx="303">
                  <c:v>43.273400000000009</c:v>
                </c:pt>
                <c:pt idx="304">
                  <c:v>98.987369458955044</c:v>
                </c:pt>
                <c:pt idx="305">
                  <c:v>0.29514239144691601</c:v>
                </c:pt>
                <c:pt idx="306">
                  <c:v>19.494589864086919</c:v>
                </c:pt>
                <c:pt idx="307">
                  <c:v>3.4908171428571553</c:v>
                </c:pt>
                <c:pt idx="314">
                  <c:v>32.315887808957967</c:v>
                </c:pt>
                <c:pt idx="315">
                  <c:v>-1.0296190294978445</c:v>
                </c:pt>
                <c:pt idx="316">
                  <c:v>19.268647119168119</c:v>
                </c:pt>
                <c:pt idx="317">
                  <c:v>19.346507269108479</c:v>
                </c:pt>
                <c:pt idx="318">
                  <c:v>29.113763499554167</c:v>
                </c:pt>
                <c:pt idx="319">
                  <c:v>9.0654103607743579</c:v>
                </c:pt>
                <c:pt idx="327">
                  <c:v>100.75923856622438</c:v>
                </c:pt>
                <c:pt idx="328">
                  <c:v>113.51667260962518</c:v>
                </c:pt>
                <c:pt idx="329">
                  <c:v>63.375244679062746</c:v>
                </c:pt>
                <c:pt idx="330">
                  <c:v>41.10888234773202</c:v>
                </c:pt>
                <c:pt idx="331">
                  <c:v>2.9270974135277275</c:v>
                </c:pt>
                <c:pt idx="332">
                  <c:v>17.347856186702188</c:v>
                </c:pt>
                <c:pt idx="333">
                  <c:v>41.838520363346966</c:v>
                </c:pt>
                <c:pt idx="334">
                  <c:v>18.390449986152717</c:v>
                </c:pt>
                <c:pt idx="335">
                  <c:v>33.437199324499403</c:v>
                </c:pt>
                <c:pt idx="336">
                  <c:v>14.435913742741725</c:v>
                </c:pt>
                <c:pt idx="337">
                  <c:v>14.416940265844083</c:v>
                </c:pt>
                <c:pt idx="340">
                  <c:v>31.851696000000018</c:v>
                </c:pt>
                <c:pt idx="341">
                  <c:v>31.912908571428574</c:v>
                </c:pt>
                <c:pt idx="342">
                  <c:v>27.730903470486339</c:v>
                </c:pt>
                <c:pt idx="343">
                  <c:v>22.729767899933279</c:v>
                </c:pt>
                <c:pt idx="344">
                  <c:v>27.959031027727448</c:v>
                </c:pt>
                <c:pt idx="345">
                  <c:v>10.113428571428571</c:v>
                </c:pt>
                <c:pt idx="346">
                  <c:v>4.206867428571428</c:v>
                </c:pt>
                <c:pt idx="347">
                  <c:v>35.408803852557114</c:v>
                </c:pt>
                <c:pt idx="348">
                  <c:v>16.039491765081372</c:v>
                </c:pt>
                <c:pt idx="349">
                  <c:v>29.205660000000101</c:v>
                </c:pt>
                <c:pt idx="350">
                  <c:v>12.018400000000028</c:v>
                </c:pt>
                <c:pt idx="351">
                  <c:v>18.538004719061117</c:v>
                </c:pt>
                <c:pt idx="352">
                  <c:v>20.013621357113237</c:v>
                </c:pt>
              </c:numCache>
            </c:numRef>
          </c:yVal>
          <c:smooth val="0"/>
          <c:extLst>
            <c:ext xmlns:c16="http://schemas.microsoft.com/office/drawing/2014/chart" uri="{C3380CC4-5D6E-409C-BE32-E72D297353CC}">
              <c16:uniqueId val="{00000000-097C-4215-8E0F-6880B73D2013}"/>
            </c:ext>
          </c:extLst>
        </c:ser>
        <c:dLbls>
          <c:showLegendKey val="0"/>
          <c:showVal val="0"/>
          <c:showCatName val="0"/>
          <c:showSerName val="0"/>
          <c:showPercent val="0"/>
          <c:showBubbleSize val="0"/>
        </c:dLbls>
        <c:axId val="663658640"/>
        <c:axId val="663660560"/>
      </c:scatterChart>
      <c:valAx>
        <c:axId val="6636586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60560"/>
        <c:crosses val="autoZero"/>
        <c:crossBetween val="midCat"/>
      </c:valAx>
      <c:valAx>
        <c:axId val="663660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58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PON vs POC</c:v>
          </c:tx>
          <c:spPr>
            <a:ln w="25400" cap="rnd">
              <a:noFill/>
              <a:round/>
            </a:ln>
            <a:effectLst/>
          </c:spPr>
          <c:marker>
            <c:symbol val="circle"/>
            <c:size val="5"/>
            <c:spPr>
              <a:solidFill>
                <a:schemeClr val="accent1"/>
              </a:solidFill>
              <a:ln w="9525">
                <a:solidFill>
                  <a:schemeClr val="accent1"/>
                </a:solidFill>
              </a:ln>
              <a:effectLst/>
            </c:spPr>
          </c:marker>
          <c:xVal>
            <c:numRef>
              <c:f>'SBB Sediment Trap 150m - NEW'!$AF$8:$AF$360</c:f>
              <c:numCache>
                <c:formatCode>0</c:formatCode>
                <c:ptCount val="353"/>
                <c:pt idx="0">
                  <c:v>363.31115679733216</c:v>
                </c:pt>
                <c:pt idx="1">
                  <c:v>406.35296213742936</c:v>
                </c:pt>
                <c:pt idx="2">
                  <c:v>530.96374222722886</c:v>
                </c:pt>
                <c:pt idx="3">
                  <c:v>351.74489927404835</c:v>
                </c:pt>
                <c:pt idx="4">
                  <c:v>186.28721220445365</c:v>
                </c:pt>
                <c:pt idx="5">
                  <c:v>111.03320228366779</c:v>
                </c:pt>
                <c:pt idx="6">
                  <c:v>186.1535096116354</c:v>
                </c:pt>
                <c:pt idx="7">
                  <c:v>153.88624288027839</c:v>
                </c:pt>
                <c:pt idx="8">
                  <c:v>209.8026800427252</c:v>
                </c:pt>
                <c:pt idx="9">
                  <c:v>292.84156752952856</c:v>
                </c:pt>
                <c:pt idx="10">
                  <c:v>242.41571919380007</c:v>
                </c:pt>
                <c:pt idx="11">
                  <c:v>195.56999472428814</c:v>
                </c:pt>
                <c:pt idx="13">
                  <c:v>802.95510204081609</c:v>
                </c:pt>
                <c:pt idx="14">
                  <c:v>243.54539024207423</c:v>
                </c:pt>
                <c:pt idx="15">
                  <c:v>476.51797494269448</c:v>
                </c:pt>
                <c:pt idx="16">
                  <c:v>254.6828816729581</c:v>
                </c:pt>
                <c:pt idx="17">
                  <c:v>316.90661658952649</c:v>
                </c:pt>
                <c:pt idx="18">
                  <c:v>262.23950580233372</c:v>
                </c:pt>
                <c:pt idx="19">
                  <c:v>186.51099245025887</c:v>
                </c:pt>
                <c:pt idx="20">
                  <c:v>310.51185810988551</c:v>
                </c:pt>
                <c:pt idx="21">
                  <c:v>557.81312725047712</c:v>
                </c:pt>
                <c:pt idx="22">
                  <c:v>407.02363171641679</c:v>
                </c:pt>
                <c:pt idx="23">
                  <c:v>292.71065072383277</c:v>
                </c:pt>
                <c:pt idx="24">
                  <c:v>381.62610221460289</c:v>
                </c:pt>
                <c:pt idx="25">
                  <c:v>367.4457326865313</c:v>
                </c:pt>
                <c:pt idx="26">
                  <c:v>261.4552380952386</c:v>
                </c:pt>
                <c:pt idx="27">
                  <c:v>102.65446757661215</c:v>
                </c:pt>
                <c:pt idx="28">
                  <c:v>247.34292129889428</c:v>
                </c:pt>
                <c:pt idx="29">
                  <c:v>93.96598819634643</c:v>
                </c:pt>
                <c:pt idx="30">
                  <c:v>115.57088250628858</c:v>
                </c:pt>
                <c:pt idx="31">
                  <c:v>84.392259298417144</c:v>
                </c:pt>
                <c:pt idx="32">
                  <c:v>185.23593766054071</c:v>
                </c:pt>
                <c:pt idx="33">
                  <c:v>101.09381761941071</c:v>
                </c:pt>
                <c:pt idx="34">
                  <c:v>143.66905404388643</c:v>
                </c:pt>
                <c:pt idx="35">
                  <c:v>125.61650224862214</c:v>
                </c:pt>
                <c:pt idx="36">
                  <c:v>303.31265242791073</c:v>
                </c:pt>
                <c:pt idx="37">
                  <c:v>248.85951643389714</c:v>
                </c:pt>
                <c:pt idx="38">
                  <c:v>376.50946402971283</c:v>
                </c:pt>
                <c:pt idx="39">
                  <c:v>569.53397464445754</c:v>
                </c:pt>
                <c:pt idx="40">
                  <c:v>724.35847180887652</c:v>
                </c:pt>
                <c:pt idx="41">
                  <c:v>1208.8373629369221</c:v>
                </c:pt>
                <c:pt idx="42">
                  <c:v>1282.2285531777684</c:v>
                </c:pt>
                <c:pt idx="43">
                  <c:v>652.90810152100983</c:v>
                </c:pt>
                <c:pt idx="44">
                  <c:v>605.47056381190896</c:v>
                </c:pt>
                <c:pt idx="45">
                  <c:v>718.35868981793772</c:v>
                </c:pt>
                <c:pt idx="46">
                  <c:v>445.83262882779297</c:v>
                </c:pt>
                <c:pt idx="47">
                  <c:v>556.67331244206082</c:v>
                </c:pt>
                <c:pt idx="48">
                  <c:v>542.06058721487602</c:v>
                </c:pt>
                <c:pt idx="49">
                  <c:v>551.16415206078273</c:v>
                </c:pt>
                <c:pt idx="50">
                  <c:v>668.99871837658293</c:v>
                </c:pt>
                <c:pt idx="51">
                  <c:v>741.6779062252258</c:v>
                </c:pt>
                <c:pt idx="52">
                  <c:v>464.37588020824171</c:v>
                </c:pt>
                <c:pt idx="53">
                  <c:v>375.52696566566493</c:v>
                </c:pt>
                <c:pt idx="54">
                  <c:v>354.16050192368687</c:v>
                </c:pt>
                <c:pt idx="55">
                  <c:v>427.59527532418093</c:v>
                </c:pt>
                <c:pt idx="56">
                  <c:v>252.79372347076145</c:v>
                </c:pt>
                <c:pt idx="57">
                  <c:v>213.57758200563083</c:v>
                </c:pt>
                <c:pt idx="58">
                  <c:v>290.48255422154728</c:v>
                </c:pt>
                <c:pt idx="59">
                  <c:v>157.0993770768938</c:v>
                </c:pt>
                <c:pt idx="60">
                  <c:v>139.99228871462225</c:v>
                </c:pt>
                <c:pt idx="61">
                  <c:v>382.31718615564972</c:v>
                </c:pt>
                <c:pt idx="62">
                  <c:v>366.4261141149949</c:v>
                </c:pt>
                <c:pt idx="63">
                  <c:v>184.89717928016117</c:v>
                </c:pt>
                <c:pt idx="64">
                  <c:v>596.98759305901376</c:v>
                </c:pt>
                <c:pt idx="65">
                  <c:v>114.04861578465777</c:v>
                </c:pt>
                <c:pt idx="66">
                  <c:v>109.44012785213532</c:v>
                </c:pt>
                <c:pt idx="67">
                  <c:v>135.27835135189255</c:v>
                </c:pt>
                <c:pt idx="68">
                  <c:v>232.2949521568398</c:v>
                </c:pt>
                <c:pt idx="69">
                  <c:v>270.63421751908714</c:v>
                </c:pt>
                <c:pt idx="70">
                  <c:v>481.74431044548959</c:v>
                </c:pt>
                <c:pt idx="71">
                  <c:v>255.99134533076761</c:v>
                </c:pt>
                <c:pt idx="72">
                  <c:v>275.07856668042479</c:v>
                </c:pt>
                <c:pt idx="73">
                  <c:v>224.74166470517079</c:v>
                </c:pt>
                <c:pt idx="74">
                  <c:v>333.4592767229712</c:v>
                </c:pt>
                <c:pt idx="75">
                  <c:v>225.36224746777154</c:v>
                </c:pt>
                <c:pt idx="76">
                  <c:v>392.53610664064831</c:v>
                </c:pt>
                <c:pt idx="77">
                  <c:v>279.48326873956989</c:v>
                </c:pt>
                <c:pt idx="79">
                  <c:v>348.24892638199964</c:v>
                </c:pt>
                <c:pt idx="80">
                  <c:v>1112.5640184460565</c:v>
                </c:pt>
                <c:pt idx="81">
                  <c:v>124.72712987919172</c:v>
                </c:pt>
                <c:pt idx="82">
                  <c:v>468.57753408150717</c:v>
                </c:pt>
                <c:pt idx="83">
                  <c:v>279.42965191488082</c:v>
                </c:pt>
                <c:pt idx="85">
                  <c:v>86.25260715331288</c:v>
                </c:pt>
                <c:pt idx="86">
                  <c:v>673.70585385897778</c:v>
                </c:pt>
                <c:pt idx="87">
                  <c:v>260.89263076679777</c:v>
                </c:pt>
                <c:pt idx="88">
                  <c:v>78.199393328941909</c:v>
                </c:pt>
                <c:pt idx="89">
                  <c:v>83.256788227949073</c:v>
                </c:pt>
                <c:pt idx="90">
                  <c:v>199.46380038185694</c:v>
                </c:pt>
                <c:pt idx="91">
                  <c:v>319.05471350258762</c:v>
                </c:pt>
                <c:pt idx="92">
                  <c:v>148.87138271696404</c:v>
                </c:pt>
                <c:pt idx="93">
                  <c:v>216.32063179860327</c:v>
                </c:pt>
                <c:pt idx="94">
                  <c:v>80.134845507473202</c:v>
                </c:pt>
                <c:pt idx="95">
                  <c:v>159.88374631729909</c:v>
                </c:pt>
                <c:pt idx="96">
                  <c:v>149.12062584757476</c:v>
                </c:pt>
                <c:pt idx="97">
                  <c:v>107.62905524629346</c:v>
                </c:pt>
                <c:pt idx="98">
                  <c:v>130.41019861621081</c:v>
                </c:pt>
                <c:pt idx="99">
                  <c:v>388.85679777046749</c:v>
                </c:pt>
                <c:pt idx="100">
                  <c:v>309.29576875954376</c:v>
                </c:pt>
                <c:pt idx="101">
                  <c:v>175.58374021690042</c:v>
                </c:pt>
                <c:pt idx="102">
                  <c:v>215.57154779680494</c:v>
                </c:pt>
                <c:pt idx="103">
                  <c:v>522.3894920490759</c:v>
                </c:pt>
                <c:pt idx="104">
                  <c:v>794.51092400698155</c:v>
                </c:pt>
                <c:pt idx="105">
                  <c:v>260.65296399044138</c:v>
                </c:pt>
                <c:pt idx="106">
                  <c:v>714.94031004687599</c:v>
                </c:pt>
                <c:pt idx="107">
                  <c:v>425.56696067815</c:v>
                </c:pt>
                <c:pt idx="108">
                  <c:v>185.19329019490127</c:v>
                </c:pt>
                <c:pt idx="109">
                  <c:v>151.03036440066992</c:v>
                </c:pt>
                <c:pt idx="110">
                  <c:v>238.8048151550598</c:v>
                </c:pt>
                <c:pt idx="111">
                  <c:v>185.18344325423328</c:v>
                </c:pt>
                <c:pt idx="112">
                  <c:v>164.20077306263488</c:v>
                </c:pt>
                <c:pt idx="113">
                  <c:v>102.85483685378341</c:v>
                </c:pt>
                <c:pt idx="114">
                  <c:v>138.04337860414711</c:v>
                </c:pt>
                <c:pt idx="115">
                  <c:v>280.89070933136475</c:v>
                </c:pt>
                <c:pt idx="116">
                  <c:v>518.53565703457161</c:v>
                </c:pt>
                <c:pt idx="117">
                  <c:v>483.03083350390267</c:v>
                </c:pt>
                <c:pt idx="119">
                  <c:v>397.45059887739245</c:v>
                </c:pt>
                <c:pt idx="120">
                  <c:v>381.46444469059253</c:v>
                </c:pt>
                <c:pt idx="121">
                  <c:v>204.56751016821414</c:v>
                </c:pt>
                <c:pt idx="122">
                  <c:v>236.03279669128196</c:v>
                </c:pt>
                <c:pt idx="123">
                  <c:v>105.6445954573187</c:v>
                </c:pt>
                <c:pt idx="124">
                  <c:v>114.33228807804663</c:v>
                </c:pt>
                <c:pt idx="125">
                  <c:v>102.23404664622657</c:v>
                </c:pt>
                <c:pt idx="126">
                  <c:v>165.15329916901823</c:v>
                </c:pt>
                <c:pt idx="127">
                  <c:v>155.24078715408291</c:v>
                </c:pt>
                <c:pt idx="128">
                  <c:v>430.67085521380619</c:v>
                </c:pt>
                <c:pt idx="129">
                  <c:v>146.02949947119805</c:v>
                </c:pt>
                <c:pt idx="130">
                  <c:v>154.54417908631083</c:v>
                </c:pt>
                <c:pt idx="131">
                  <c:v>153.82342210456648</c:v>
                </c:pt>
                <c:pt idx="132">
                  <c:v>1916.8175031532767</c:v>
                </c:pt>
                <c:pt idx="133">
                  <c:v>1168.5472409953968</c:v>
                </c:pt>
                <c:pt idx="134">
                  <c:v>992.7701498464736</c:v>
                </c:pt>
                <c:pt idx="135">
                  <c:v>55.177579075637112</c:v>
                </c:pt>
                <c:pt idx="141">
                  <c:v>156.48242154267862</c:v>
                </c:pt>
                <c:pt idx="143">
                  <c:v>59.497837964891524</c:v>
                </c:pt>
                <c:pt idx="144">
                  <c:v>70.171166870348102</c:v>
                </c:pt>
                <c:pt idx="145">
                  <c:v>826.33187321472678</c:v>
                </c:pt>
                <c:pt idx="146">
                  <c:v>621.82999728548907</c:v>
                </c:pt>
                <c:pt idx="147">
                  <c:v>561.15413780210451</c:v>
                </c:pt>
                <c:pt idx="148">
                  <c:v>573.08114265039205</c:v>
                </c:pt>
                <c:pt idx="149">
                  <c:v>561.07645709096516</c:v>
                </c:pt>
                <c:pt idx="150">
                  <c:v>459.17946201521869</c:v>
                </c:pt>
                <c:pt idx="151">
                  <c:v>330.97706308150805</c:v>
                </c:pt>
                <c:pt idx="152">
                  <c:v>449.89929356558196</c:v>
                </c:pt>
                <c:pt idx="153">
                  <c:v>535.26847731246517</c:v>
                </c:pt>
                <c:pt idx="154">
                  <c:v>470.06079350664839</c:v>
                </c:pt>
                <c:pt idx="155">
                  <c:v>354.7624160871768</c:v>
                </c:pt>
                <c:pt idx="156">
                  <c:v>270.21606682734779</c:v>
                </c:pt>
                <c:pt idx="157">
                  <c:v>506.74094115679463</c:v>
                </c:pt>
                <c:pt idx="158">
                  <c:v>1038.1094384980029</c:v>
                </c:pt>
                <c:pt idx="159">
                  <c:v>1381.0340629618561</c:v>
                </c:pt>
                <c:pt idx="160">
                  <c:v>1367.3173982137064</c:v>
                </c:pt>
                <c:pt idx="161">
                  <c:v>1104.6199560595117</c:v>
                </c:pt>
                <c:pt idx="162">
                  <c:v>792.17733547932698</c:v>
                </c:pt>
                <c:pt idx="163">
                  <c:v>1116.73967375659</c:v>
                </c:pt>
                <c:pt idx="164">
                  <c:v>922.62631722548758</c:v>
                </c:pt>
                <c:pt idx="165">
                  <c:v>400.94989496832602</c:v>
                </c:pt>
                <c:pt idx="169">
                  <c:v>460.92918918582632</c:v>
                </c:pt>
                <c:pt idx="171">
                  <c:v>806.50800566113469</c:v>
                </c:pt>
                <c:pt idx="172">
                  <c:v>752.02389938112583</c:v>
                </c:pt>
                <c:pt idx="173">
                  <c:v>777.4037939973125</c:v>
                </c:pt>
                <c:pt idx="174">
                  <c:v>813.71045671354989</c:v>
                </c:pt>
                <c:pt idx="175">
                  <c:v>554.32443601098078</c:v>
                </c:pt>
                <c:pt idx="176">
                  <c:v>415.00574925145065</c:v>
                </c:pt>
                <c:pt idx="177">
                  <c:v>393.54171600514928</c:v>
                </c:pt>
                <c:pt idx="178">
                  <c:v>198.99675556803578</c:v>
                </c:pt>
                <c:pt idx="179">
                  <c:v>186.61280882821532</c:v>
                </c:pt>
                <c:pt idx="180">
                  <c:v>901.88410510649248</c:v>
                </c:pt>
                <c:pt idx="181">
                  <c:v>75.19889584449146</c:v>
                </c:pt>
                <c:pt idx="182">
                  <c:v>373.38203179288848</c:v>
                </c:pt>
                <c:pt idx="183">
                  <c:v>104.60044011939453</c:v>
                </c:pt>
                <c:pt idx="184">
                  <c:v>732.28139688080296</c:v>
                </c:pt>
                <c:pt idx="185">
                  <c:v>1552.5371520272977</c:v>
                </c:pt>
                <c:pt idx="186">
                  <c:v>380.49364047654564</c:v>
                </c:pt>
                <c:pt idx="187">
                  <c:v>734.939189319055</c:v>
                </c:pt>
                <c:pt idx="188">
                  <c:v>735.30682482785232</c:v>
                </c:pt>
                <c:pt idx="189">
                  <c:v>173.7563244032329</c:v>
                </c:pt>
                <c:pt idx="190">
                  <c:v>478.22848119855422</c:v>
                </c:pt>
                <c:pt idx="191">
                  <c:v>338.02601111295007</c:v>
                </c:pt>
                <c:pt idx="192">
                  <c:v>521.67991527876802</c:v>
                </c:pt>
                <c:pt idx="193">
                  <c:v>278.02488806772038</c:v>
                </c:pt>
                <c:pt idx="194">
                  <c:v>792.45809440853793</c:v>
                </c:pt>
                <c:pt idx="195">
                  <c:v>781.89103973376734</c:v>
                </c:pt>
                <c:pt idx="196">
                  <c:v>865.12731568604602</c:v>
                </c:pt>
                <c:pt idx="197">
                  <c:v>489.64794825969403</c:v>
                </c:pt>
                <c:pt idx="198">
                  <c:v>819.9750713144125</c:v>
                </c:pt>
                <c:pt idx="199">
                  <c:v>865.61247567042676</c:v>
                </c:pt>
                <c:pt idx="200">
                  <c:v>526.10937713030876</c:v>
                </c:pt>
                <c:pt idx="201">
                  <c:v>412.18475832843831</c:v>
                </c:pt>
                <c:pt idx="202">
                  <c:v>382.86166522430869</c:v>
                </c:pt>
                <c:pt idx="203">
                  <c:v>406.17924702192494</c:v>
                </c:pt>
                <c:pt idx="204">
                  <c:v>337.01184321165329</c:v>
                </c:pt>
                <c:pt idx="205">
                  <c:v>187.69125977224473</c:v>
                </c:pt>
                <c:pt idx="206">
                  <c:v>376.76077414469506</c:v>
                </c:pt>
                <c:pt idx="207">
                  <c:v>192.45962874711236</c:v>
                </c:pt>
                <c:pt idx="208">
                  <c:v>298.4880945287465</c:v>
                </c:pt>
                <c:pt idx="209">
                  <c:v>646.89203927668814</c:v>
                </c:pt>
                <c:pt idx="210">
                  <c:v>1508.4421442853536</c:v>
                </c:pt>
                <c:pt idx="211">
                  <c:v>1204.0920775010845</c:v>
                </c:pt>
                <c:pt idx="212">
                  <c:v>1422.8971692972013</c:v>
                </c:pt>
                <c:pt idx="213">
                  <c:v>867.8120057230841</c:v>
                </c:pt>
                <c:pt idx="214">
                  <c:v>942.90525520946096</c:v>
                </c:pt>
                <c:pt idx="215">
                  <c:v>249.69730363930213</c:v>
                </c:pt>
                <c:pt idx="216">
                  <c:v>699.14349321047598</c:v>
                </c:pt>
                <c:pt idx="217">
                  <c:v>763.93779813452568</c:v>
                </c:pt>
                <c:pt idx="218">
                  <c:v>385.32972171289498</c:v>
                </c:pt>
                <c:pt idx="219">
                  <c:v>407.00830160892946</c:v>
                </c:pt>
                <c:pt idx="220">
                  <c:v>405.20583036230948</c:v>
                </c:pt>
                <c:pt idx="221">
                  <c:v>800.43495531455471</c:v>
                </c:pt>
                <c:pt idx="222">
                  <c:v>518.33330571352519</c:v>
                </c:pt>
                <c:pt idx="223">
                  <c:v>407.73550671857129</c:v>
                </c:pt>
                <c:pt idx="224">
                  <c:v>764.31172189230244</c:v>
                </c:pt>
                <c:pt idx="225">
                  <c:v>815.04493940631903</c:v>
                </c:pt>
                <c:pt idx="226">
                  <c:v>812.09779507723283</c:v>
                </c:pt>
                <c:pt idx="227">
                  <c:v>441.4187549100613</c:v>
                </c:pt>
                <c:pt idx="228">
                  <c:v>438.6931925318608</c:v>
                </c:pt>
                <c:pt idx="229">
                  <c:v>437.06579843788205</c:v>
                </c:pt>
                <c:pt idx="230">
                  <c:v>265.15489685581565</c:v>
                </c:pt>
                <c:pt idx="231">
                  <c:v>495.37974629312504</c:v>
                </c:pt>
                <c:pt idx="232">
                  <c:v>379.68262634554964</c:v>
                </c:pt>
                <c:pt idx="233">
                  <c:v>192.18436284937656</c:v>
                </c:pt>
                <c:pt idx="234">
                  <c:v>176.09789002593712</c:v>
                </c:pt>
                <c:pt idx="235">
                  <c:v>79.207922009010161</c:v>
                </c:pt>
                <c:pt idx="236">
                  <c:v>941.09410658011882</c:v>
                </c:pt>
                <c:pt idx="237">
                  <c:v>807.05150483876798</c:v>
                </c:pt>
                <c:pt idx="238">
                  <c:v>410.37975678113241</c:v>
                </c:pt>
                <c:pt idx="239">
                  <c:v>681.25327261811367</c:v>
                </c:pt>
                <c:pt idx="240">
                  <c:v>901.22965925763367</c:v>
                </c:pt>
                <c:pt idx="241">
                  <c:v>413.45008385026011</c:v>
                </c:pt>
                <c:pt idx="242">
                  <c:v>487.918375812867</c:v>
                </c:pt>
                <c:pt idx="243">
                  <c:v>762.19581664670557</c:v>
                </c:pt>
                <c:pt idx="244">
                  <c:v>538.36299218230602</c:v>
                </c:pt>
                <c:pt idx="245">
                  <c:v>438.13614163280278</c:v>
                </c:pt>
                <c:pt idx="246">
                  <c:v>405.55608679035464</c:v>
                </c:pt>
                <c:pt idx="247">
                  <c:v>718.51555118485362</c:v>
                </c:pt>
                <c:pt idx="248">
                  <c:v>604.96036001952905</c:v>
                </c:pt>
                <c:pt idx="262">
                  <c:v>403.62041000992889</c:v>
                </c:pt>
                <c:pt idx="263">
                  <c:v>702.31089683566506</c:v>
                </c:pt>
                <c:pt idx="264">
                  <c:v>613.34432444593472</c:v>
                </c:pt>
                <c:pt idx="265">
                  <c:v>366.37426269159857</c:v>
                </c:pt>
                <c:pt idx="266">
                  <c:v>544.80831289668458</c:v>
                </c:pt>
                <c:pt idx="267">
                  <c:v>379.92471101399315</c:v>
                </c:pt>
                <c:pt idx="268">
                  <c:v>444.90324509735609</c:v>
                </c:pt>
                <c:pt idx="269">
                  <c:v>317.78423835789175</c:v>
                </c:pt>
                <c:pt idx="270">
                  <c:v>744.23787338076647</c:v>
                </c:pt>
                <c:pt idx="272">
                  <c:v>374.3138452672743</c:v>
                </c:pt>
                <c:pt idx="273">
                  <c:v>512.3839216528695</c:v>
                </c:pt>
                <c:pt idx="274">
                  <c:v>498.61615016091855</c:v>
                </c:pt>
                <c:pt idx="275">
                  <c:v>857.24234832671721</c:v>
                </c:pt>
                <c:pt idx="276">
                  <c:v>1448.8324504269769</c:v>
                </c:pt>
                <c:pt idx="277">
                  <c:v>847.51154260433771</c:v>
                </c:pt>
                <c:pt idx="278">
                  <c:v>644.66814785893121</c:v>
                </c:pt>
                <c:pt idx="279">
                  <c:v>525.3329939721491</c:v>
                </c:pt>
                <c:pt idx="280">
                  <c:v>193.62009769412481</c:v>
                </c:pt>
                <c:pt idx="281">
                  <c:v>304.67109139015696</c:v>
                </c:pt>
                <c:pt idx="282">
                  <c:v>611.33522012421702</c:v>
                </c:pt>
                <c:pt idx="283">
                  <c:v>441.52676154428849</c:v>
                </c:pt>
                <c:pt idx="284">
                  <c:v>445.75880508375377</c:v>
                </c:pt>
                <c:pt idx="285">
                  <c:v>803.39500119230672</c:v>
                </c:pt>
                <c:pt idx="288">
                  <c:v>928.08668291343827</c:v>
                </c:pt>
                <c:pt idx="289">
                  <c:v>1023.4084084380565</c:v>
                </c:pt>
                <c:pt idx="290">
                  <c:v>819.00877159513561</c:v>
                </c:pt>
                <c:pt idx="291">
                  <c:v>875.79589832507872</c:v>
                </c:pt>
                <c:pt idx="292">
                  <c:v>897.55526581805407</c:v>
                </c:pt>
                <c:pt idx="293">
                  <c:v>999.23416789637099</c:v>
                </c:pt>
                <c:pt idx="294">
                  <c:v>1010.6945738830781</c:v>
                </c:pt>
                <c:pt idx="295">
                  <c:v>428.54427563543965</c:v>
                </c:pt>
                <c:pt idx="296">
                  <c:v>524.46625178345903</c:v>
                </c:pt>
                <c:pt idx="297">
                  <c:v>390.38647761062305</c:v>
                </c:pt>
                <c:pt idx="298">
                  <c:v>524.31862296266991</c:v>
                </c:pt>
                <c:pt idx="299">
                  <c:v>513.92760202065267</c:v>
                </c:pt>
                <c:pt idx="300">
                  <c:v>88.984950312895322</c:v>
                </c:pt>
                <c:pt idx="301">
                  <c:v>569.8859149268701</c:v>
                </c:pt>
                <c:pt idx="302">
                  <c:v>1614.6609442266231</c:v>
                </c:pt>
                <c:pt idx="303">
                  <c:v>1221.1643352238223</c:v>
                </c:pt>
                <c:pt idx="304">
                  <c:v>2205.2522487289498</c:v>
                </c:pt>
                <c:pt idx="305">
                  <c:v>1803.0843379738244</c:v>
                </c:pt>
                <c:pt idx="306">
                  <c:v>657.81332104100886</c:v>
                </c:pt>
                <c:pt idx="307">
                  <c:v>128.54335527312259</c:v>
                </c:pt>
                <c:pt idx="314">
                  <c:v>1237.0976503107331</c:v>
                </c:pt>
                <c:pt idx="315">
                  <c:v>1954.3204616720702</c:v>
                </c:pt>
                <c:pt idx="316">
                  <c:v>567.21918164952604</c:v>
                </c:pt>
                <c:pt idx="317">
                  <c:v>596.26082627152016</c:v>
                </c:pt>
                <c:pt idx="318">
                  <c:v>804.25302809947652</c:v>
                </c:pt>
                <c:pt idx="319">
                  <c:v>338.46915580106258</c:v>
                </c:pt>
                <c:pt idx="327">
                  <c:v>1978.8391645408658</c:v>
                </c:pt>
                <c:pt idx="328">
                  <c:v>3771.651312029172</c:v>
                </c:pt>
                <c:pt idx="329">
                  <c:v>2130.2532305086156</c:v>
                </c:pt>
                <c:pt idx="330">
                  <c:v>1414.4176683727626</c:v>
                </c:pt>
                <c:pt idx="331">
                  <c:v>110.73159039015901</c:v>
                </c:pt>
                <c:pt idx="332">
                  <c:v>1731.289030156752</c:v>
                </c:pt>
                <c:pt idx="333">
                  <c:v>775.79895342780367</c:v>
                </c:pt>
                <c:pt idx="334">
                  <c:v>398.47178035883701</c:v>
                </c:pt>
                <c:pt idx="335">
                  <c:v>1042.9656311766696</c:v>
                </c:pt>
                <c:pt idx="336">
                  <c:v>388.03773440527232</c:v>
                </c:pt>
                <c:pt idx="337">
                  <c:v>525.69130539288244</c:v>
                </c:pt>
                <c:pt idx="340">
                  <c:v>1041.3313356791045</c:v>
                </c:pt>
                <c:pt idx="341">
                  <c:v>908.01208336024956</c:v>
                </c:pt>
                <c:pt idx="342">
                  <c:v>1255.4194057529446</c:v>
                </c:pt>
                <c:pt idx="343">
                  <c:v>654.02392073243425</c:v>
                </c:pt>
                <c:pt idx="344">
                  <c:v>897.24869206532935</c:v>
                </c:pt>
                <c:pt idx="345">
                  <c:v>521.36785603049327</c:v>
                </c:pt>
                <c:pt idx="346">
                  <c:v>550.90716317202293</c:v>
                </c:pt>
                <c:pt idx="347">
                  <c:v>740.7494719251456</c:v>
                </c:pt>
                <c:pt idx="348">
                  <c:v>318.92201516774952</c:v>
                </c:pt>
                <c:pt idx="349">
                  <c:v>286.42884076157839</c:v>
                </c:pt>
                <c:pt idx="350">
                  <c:v>305.42285324920908</c:v>
                </c:pt>
                <c:pt idx="351">
                  <c:v>519.95673163298545</c:v>
                </c:pt>
                <c:pt idx="352">
                  <c:v>594.98094193343047</c:v>
                </c:pt>
              </c:numCache>
            </c:numRef>
          </c:xVal>
          <c:yVal>
            <c:numRef>
              <c:f>'SBB Sediment Trap 150m - NEW'!$AC$8:$AC$360</c:f>
              <c:numCache>
                <c:formatCode>0</c:formatCode>
                <c:ptCount val="353"/>
                <c:pt idx="0">
                  <c:v>3206.1145591523232</c:v>
                </c:pt>
                <c:pt idx="1">
                  <c:v>3439.2180709072595</c:v>
                </c:pt>
                <c:pt idx="2">
                  <c:v>3174.6244211013832</c:v>
                </c:pt>
                <c:pt idx="3">
                  <c:v>2103.9590383094496</c:v>
                </c:pt>
                <c:pt idx="4">
                  <c:v>1390.6751318858614</c:v>
                </c:pt>
                <c:pt idx="5">
                  <c:v>897.15446807279909</c:v>
                </c:pt>
                <c:pt idx="6">
                  <c:v>1233.4341861129858</c:v>
                </c:pt>
                <c:pt idx="7">
                  <c:v>1132.6527913467769</c:v>
                </c:pt>
                <c:pt idx="8">
                  <c:v>1571.7600309403981</c:v>
                </c:pt>
                <c:pt idx="9">
                  <c:v>2530.7659531494642</c:v>
                </c:pt>
                <c:pt idx="10">
                  <c:v>1951.6578540924745</c:v>
                </c:pt>
                <c:pt idx="11">
                  <c:v>1241.6694188511387</c:v>
                </c:pt>
                <c:pt idx="13">
                  <c:v>6810.9485714285684</c:v>
                </c:pt>
                <c:pt idx="14">
                  <c:v>1976.0910122122509</c:v>
                </c:pt>
                <c:pt idx="15">
                  <c:v>4003.0366517327589</c:v>
                </c:pt>
                <c:pt idx="16">
                  <c:v>1976.9265504732389</c:v>
                </c:pt>
                <c:pt idx="17">
                  <c:v>2682.3440573595458</c:v>
                </c:pt>
                <c:pt idx="18">
                  <c:v>2175.9277429094041</c:v>
                </c:pt>
                <c:pt idx="19">
                  <c:v>1513.5761130445023</c:v>
                </c:pt>
                <c:pt idx="20">
                  <c:v>2850.6353370032402</c:v>
                </c:pt>
                <c:pt idx="21">
                  <c:v>4781.5020054779679</c:v>
                </c:pt>
                <c:pt idx="22">
                  <c:v>3554.0098286803527</c:v>
                </c:pt>
                <c:pt idx="23">
                  <c:v>2313.4198038950999</c:v>
                </c:pt>
                <c:pt idx="24">
                  <c:v>3393.237200356728</c:v>
                </c:pt>
                <c:pt idx="25">
                  <c:v>3095.6407349435153</c:v>
                </c:pt>
                <c:pt idx="26">
                  <c:v>2291.0488888888904</c:v>
                </c:pt>
                <c:pt idx="27">
                  <c:v>910.81910278888654</c:v>
                </c:pt>
                <c:pt idx="28">
                  <c:v>1973.0742025332761</c:v>
                </c:pt>
                <c:pt idx="29">
                  <c:v>826.39171746107343</c:v>
                </c:pt>
                <c:pt idx="30">
                  <c:v>1033.7868399390363</c:v>
                </c:pt>
                <c:pt idx="31">
                  <c:v>772.10709356704228</c:v>
                </c:pt>
                <c:pt idx="32">
                  <c:v>1577.4590056988386</c:v>
                </c:pt>
                <c:pt idx="33">
                  <c:v>955.31148286658049</c:v>
                </c:pt>
                <c:pt idx="34">
                  <c:v>1218.0623191785842</c:v>
                </c:pt>
                <c:pt idx="35">
                  <c:v>1095.6522243052482</c:v>
                </c:pt>
                <c:pt idx="36">
                  <c:v>2544.5772180904978</c:v>
                </c:pt>
                <c:pt idx="37">
                  <c:v>2069.7289354608283</c:v>
                </c:pt>
                <c:pt idx="38">
                  <c:v>3189.5843340130186</c:v>
                </c:pt>
                <c:pt idx="39">
                  <c:v>6109.9519788312627</c:v>
                </c:pt>
                <c:pt idx="40">
                  <c:v>6907.4170101133686</c:v>
                </c:pt>
                <c:pt idx="41">
                  <c:v>12111.975578170397</c:v>
                </c:pt>
                <c:pt idx="42">
                  <c:v>12598.169452315455</c:v>
                </c:pt>
                <c:pt idx="43">
                  <c:v>5285.6569616586576</c:v>
                </c:pt>
                <c:pt idx="44">
                  <c:v>5688.1406768637808</c:v>
                </c:pt>
                <c:pt idx="45">
                  <c:v>6473.8012879138505</c:v>
                </c:pt>
                <c:pt idx="46">
                  <c:v>4388.998354333803</c:v>
                </c:pt>
                <c:pt idx="47">
                  <c:v>5424.2421530799229</c:v>
                </c:pt>
                <c:pt idx="48">
                  <c:v>5476.1235403652481</c:v>
                </c:pt>
                <c:pt idx="49">
                  <c:v>5034.5463145116792</c:v>
                </c:pt>
                <c:pt idx="50">
                  <c:v>6609.2114648475726</c:v>
                </c:pt>
                <c:pt idx="51">
                  <c:v>7739.8575530267372</c:v>
                </c:pt>
                <c:pt idx="52">
                  <c:v>4360.1351363731592</c:v>
                </c:pt>
                <c:pt idx="53">
                  <c:v>3489.3029147379398</c:v>
                </c:pt>
                <c:pt idx="54">
                  <c:v>3187.3099407546233</c:v>
                </c:pt>
                <c:pt idx="55">
                  <c:v>3767.754019945342</c:v>
                </c:pt>
                <c:pt idx="56">
                  <c:v>2110.4662496633619</c:v>
                </c:pt>
                <c:pt idx="57">
                  <c:v>1869.686295518617</c:v>
                </c:pt>
                <c:pt idx="58">
                  <c:v>2566.0083112419716</c:v>
                </c:pt>
                <c:pt idx="59">
                  <c:v>1295.1795947282492</c:v>
                </c:pt>
                <c:pt idx="60">
                  <c:v>1169.64133451472</c:v>
                </c:pt>
                <c:pt idx="61">
                  <c:v>3249.1657282611286</c:v>
                </c:pt>
                <c:pt idx="62">
                  <c:v>3002.9242345286571</c:v>
                </c:pt>
                <c:pt idx="63">
                  <c:v>1491.3276558371979</c:v>
                </c:pt>
                <c:pt idx="64">
                  <c:v>4733.7946352007675</c:v>
                </c:pt>
                <c:pt idx="65">
                  <c:v>953.25739954191556</c:v>
                </c:pt>
                <c:pt idx="66">
                  <c:v>916.24328290216681</c:v>
                </c:pt>
                <c:pt idx="67">
                  <c:v>1151.7718381251716</c:v>
                </c:pt>
                <c:pt idx="68">
                  <c:v>1843.0716644061931</c:v>
                </c:pt>
                <c:pt idx="69">
                  <c:v>2146.2551629509198</c:v>
                </c:pt>
                <c:pt idx="70">
                  <c:v>3835.9408161249435</c:v>
                </c:pt>
                <c:pt idx="71">
                  <c:v>2101.830149574153</c:v>
                </c:pt>
                <c:pt idx="72">
                  <c:v>2411.9639710573838</c:v>
                </c:pt>
                <c:pt idx="73">
                  <c:v>1913.1764456745759</c:v>
                </c:pt>
                <c:pt idx="74">
                  <c:v>2476.7452038387369</c:v>
                </c:pt>
                <c:pt idx="75">
                  <c:v>1876.3716122716432</c:v>
                </c:pt>
                <c:pt idx="76">
                  <c:v>3259.7363899536053</c:v>
                </c:pt>
                <c:pt idx="77">
                  <c:v>2226.648668883151</c:v>
                </c:pt>
                <c:pt idx="79">
                  <c:v>3038.2415220648359</c:v>
                </c:pt>
                <c:pt idx="80">
                  <c:v>9409.1422765672487</c:v>
                </c:pt>
                <c:pt idx="81">
                  <c:v>807.69680174198163</c:v>
                </c:pt>
                <c:pt idx="82">
                  <c:v>3722.4832318331246</c:v>
                </c:pt>
                <c:pt idx="83">
                  <c:v>2264.0366787957732</c:v>
                </c:pt>
                <c:pt idx="85">
                  <c:v>658.89406358796316</c:v>
                </c:pt>
                <c:pt idx="86">
                  <c:v>4234.302817911127</c:v>
                </c:pt>
                <c:pt idx="87">
                  <c:v>1632.1499227738102</c:v>
                </c:pt>
                <c:pt idx="88">
                  <c:v>511.4446536415681</c:v>
                </c:pt>
                <c:pt idx="89">
                  <c:v>547.1811744896761</c:v>
                </c:pt>
                <c:pt idx="90">
                  <c:v>1459.5240006113504</c:v>
                </c:pt>
                <c:pt idx="91">
                  <c:v>2111.5597774778394</c:v>
                </c:pt>
                <c:pt idx="92">
                  <c:v>1166.2639287123418</c:v>
                </c:pt>
                <c:pt idx="93">
                  <c:v>1773.9821356161947</c:v>
                </c:pt>
                <c:pt idx="94">
                  <c:v>687.35714136762101</c:v>
                </c:pt>
                <c:pt idx="95">
                  <c:v>1434.095245372167</c:v>
                </c:pt>
                <c:pt idx="96">
                  <c:v>1196.156678919893</c:v>
                </c:pt>
                <c:pt idx="97">
                  <c:v>877.82113599385082</c:v>
                </c:pt>
                <c:pt idx="98">
                  <c:v>1083.3437087419061</c:v>
                </c:pt>
                <c:pt idx="99">
                  <c:v>3289.3329908614087</c:v>
                </c:pt>
                <c:pt idx="100">
                  <c:v>2720.6472260608275</c:v>
                </c:pt>
                <c:pt idx="101">
                  <c:v>1555.6719409009802</c:v>
                </c:pt>
                <c:pt idx="102">
                  <c:v>1743.8785192926446</c:v>
                </c:pt>
                <c:pt idx="103">
                  <c:v>4236.119791912608</c:v>
                </c:pt>
                <c:pt idx="104">
                  <c:v>5724.1265387087788</c:v>
                </c:pt>
                <c:pt idx="105">
                  <c:v>2034.5401920464412</c:v>
                </c:pt>
                <c:pt idx="106">
                  <c:v>5515.7269781192954</c:v>
                </c:pt>
                <c:pt idx="107">
                  <c:v>3508.4908151416885</c:v>
                </c:pt>
                <c:pt idx="108">
                  <c:v>1498.935503780978</c:v>
                </c:pt>
                <c:pt idx="109">
                  <c:v>1174.9468249467782</c:v>
                </c:pt>
                <c:pt idx="110">
                  <c:v>2103.7471227822671</c:v>
                </c:pt>
                <c:pt idx="111">
                  <c:v>1425.0091777706382</c:v>
                </c:pt>
                <c:pt idx="112">
                  <c:v>1153.3476452364075</c:v>
                </c:pt>
                <c:pt idx="113">
                  <c:v>752.60262376602395</c:v>
                </c:pt>
                <c:pt idx="114">
                  <c:v>962.12112682462339</c:v>
                </c:pt>
                <c:pt idx="115">
                  <c:v>2127.9716632048094</c:v>
                </c:pt>
                <c:pt idx="116">
                  <c:v>4114.7500505060016</c:v>
                </c:pt>
                <c:pt idx="117">
                  <c:v>3743.2965403402745</c:v>
                </c:pt>
                <c:pt idx="119">
                  <c:v>3346.7956509669812</c:v>
                </c:pt>
                <c:pt idx="120">
                  <c:v>3339.8411032578406</c:v>
                </c:pt>
                <c:pt idx="121">
                  <c:v>2072.0316621583779</c:v>
                </c:pt>
                <c:pt idx="122">
                  <c:v>2669.88871604004</c:v>
                </c:pt>
                <c:pt idx="123">
                  <c:v>991.52569363127554</c:v>
                </c:pt>
                <c:pt idx="124">
                  <c:v>1350.3219180794297</c:v>
                </c:pt>
                <c:pt idx="125">
                  <c:v>990.14320914884536</c:v>
                </c:pt>
                <c:pt idx="126">
                  <c:v>1409.0485552475157</c:v>
                </c:pt>
                <c:pt idx="127">
                  <c:v>1232.6271518079282</c:v>
                </c:pt>
                <c:pt idx="128">
                  <c:v>3085.5228168009044</c:v>
                </c:pt>
                <c:pt idx="129">
                  <c:v>1157.0346385757944</c:v>
                </c:pt>
                <c:pt idx="130">
                  <c:v>1112.5258084039456</c:v>
                </c:pt>
                <c:pt idx="131">
                  <c:v>1135.4935049748237</c:v>
                </c:pt>
                <c:pt idx="132">
                  <c:v>15600.216216955279</c:v>
                </c:pt>
                <c:pt idx="133">
                  <c:v>9621.9799230293647</c:v>
                </c:pt>
                <c:pt idx="134">
                  <c:v>7756.9230103817026</c:v>
                </c:pt>
                <c:pt idx="135">
                  <c:v>423.46692256109935</c:v>
                </c:pt>
                <c:pt idx="141">
                  <c:v>1183.2966467899619</c:v>
                </c:pt>
                <c:pt idx="143">
                  <c:v>443.63203859728941</c:v>
                </c:pt>
                <c:pt idx="144">
                  <c:v>558.00906402628345</c:v>
                </c:pt>
                <c:pt idx="145">
                  <c:v>7361.4210884219674</c:v>
                </c:pt>
                <c:pt idx="146">
                  <c:v>6117.093152638382</c:v>
                </c:pt>
                <c:pt idx="147">
                  <c:v>5599.0693799251967</c:v>
                </c:pt>
                <c:pt idx="148">
                  <c:v>5620.1461414089426</c:v>
                </c:pt>
                <c:pt idx="149">
                  <c:v>5104.6174051040443</c:v>
                </c:pt>
                <c:pt idx="150">
                  <c:v>4227.1761691123374</c:v>
                </c:pt>
                <c:pt idx="151">
                  <c:v>3156.3954067507502</c:v>
                </c:pt>
                <c:pt idx="152">
                  <c:v>4161.97719701396</c:v>
                </c:pt>
                <c:pt idx="153">
                  <c:v>5170.5199859653585</c:v>
                </c:pt>
                <c:pt idx="154">
                  <c:v>4453.7294583333251</c:v>
                </c:pt>
                <c:pt idx="155">
                  <c:v>3418.9176051458071</c:v>
                </c:pt>
                <c:pt idx="156">
                  <c:v>2370.7575831144204</c:v>
                </c:pt>
                <c:pt idx="157">
                  <c:v>4622.7259487828032</c:v>
                </c:pt>
                <c:pt idx="158">
                  <c:v>9897.3596341158609</c:v>
                </c:pt>
                <c:pt idx="159">
                  <c:v>12534.65209341524</c:v>
                </c:pt>
                <c:pt idx="160">
                  <c:v>12137.722164600367</c:v>
                </c:pt>
                <c:pt idx="161">
                  <c:v>10113.385343759654</c:v>
                </c:pt>
                <c:pt idx="162">
                  <c:v>7137.2773708450995</c:v>
                </c:pt>
                <c:pt idx="163">
                  <c:v>10399.871696953369</c:v>
                </c:pt>
                <c:pt idx="164">
                  <c:v>8720.1654293876327</c:v>
                </c:pt>
                <c:pt idx="165">
                  <c:v>3668.4996108798491</c:v>
                </c:pt>
                <c:pt idx="169">
                  <c:v>4766.8075670317648</c:v>
                </c:pt>
                <c:pt idx="171">
                  <c:v>8084.2468166420958</c:v>
                </c:pt>
                <c:pt idx="172">
                  <c:v>7811.2377991588774</c:v>
                </c:pt>
                <c:pt idx="173">
                  <c:v>8174.5308765956024</c:v>
                </c:pt>
                <c:pt idx="174">
                  <c:v>7936.5903365281029</c:v>
                </c:pt>
                <c:pt idx="175">
                  <c:v>5536.5389605756382</c:v>
                </c:pt>
                <c:pt idx="176">
                  <c:v>3929.4781960755795</c:v>
                </c:pt>
                <c:pt idx="177">
                  <c:v>3424.4604643468492</c:v>
                </c:pt>
                <c:pt idx="178">
                  <c:v>1953.9705472251321</c:v>
                </c:pt>
                <c:pt idx="179">
                  <c:v>1969.8065222921177</c:v>
                </c:pt>
                <c:pt idx="180">
                  <c:v>8106.1309642952492</c:v>
                </c:pt>
                <c:pt idx="181">
                  <c:v>721.66405978470891</c:v>
                </c:pt>
                <c:pt idx="182">
                  <c:v>4110.6377530847931</c:v>
                </c:pt>
                <c:pt idx="183">
                  <c:v>834.82450954378783</c:v>
                </c:pt>
                <c:pt idx="184">
                  <c:v>6425.2810837096731</c:v>
                </c:pt>
                <c:pt idx="185">
                  <c:v>12763.471834266358</c:v>
                </c:pt>
                <c:pt idx="186">
                  <c:v>3169.0439717499517</c:v>
                </c:pt>
                <c:pt idx="187">
                  <c:v>6005.1400488226845</c:v>
                </c:pt>
                <c:pt idx="188">
                  <c:v>6881.5048810882845</c:v>
                </c:pt>
                <c:pt idx="189">
                  <c:v>1468.5361352525176</c:v>
                </c:pt>
                <c:pt idx="190">
                  <c:v>4130.4256844940437</c:v>
                </c:pt>
                <c:pt idx="191">
                  <c:v>3086.4158892123783</c:v>
                </c:pt>
                <c:pt idx="192">
                  <c:v>4762.1452287266065</c:v>
                </c:pt>
                <c:pt idx="193">
                  <c:v>2594.6447839026623</c:v>
                </c:pt>
                <c:pt idx="194">
                  <c:v>7422.4492827625545</c:v>
                </c:pt>
                <c:pt idx="195">
                  <c:v>7686.1258194299598</c:v>
                </c:pt>
                <c:pt idx="196">
                  <c:v>8559.4240551540806</c:v>
                </c:pt>
                <c:pt idx="197">
                  <c:v>4722.2923840914536</c:v>
                </c:pt>
                <c:pt idx="198">
                  <c:v>7153.3621667891703</c:v>
                </c:pt>
                <c:pt idx="199">
                  <c:v>9618.0334656795985</c:v>
                </c:pt>
                <c:pt idx="200">
                  <c:v>5448.4317755336906</c:v>
                </c:pt>
                <c:pt idx="201">
                  <c:v>3785.5518841026119</c:v>
                </c:pt>
                <c:pt idx="202">
                  <c:v>3658.561201030112</c:v>
                </c:pt>
                <c:pt idx="203">
                  <c:v>4005.6769741171624</c:v>
                </c:pt>
                <c:pt idx="204">
                  <c:v>2938.7903494164352</c:v>
                </c:pt>
                <c:pt idx="205">
                  <c:v>1722.7227545080978</c:v>
                </c:pt>
                <c:pt idx="206">
                  <c:v>3564.8444868762244</c:v>
                </c:pt>
                <c:pt idx="207">
                  <c:v>1813.7083167421624</c:v>
                </c:pt>
                <c:pt idx="208">
                  <c:v>2856.9351658256273</c:v>
                </c:pt>
                <c:pt idx="209">
                  <c:v>5269.0648139130826</c:v>
                </c:pt>
                <c:pt idx="210">
                  <c:v>11470.852199398792</c:v>
                </c:pt>
                <c:pt idx="211">
                  <c:v>9443.6601880916642</c:v>
                </c:pt>
                <c:pt idx="212">
                  <c:v>12074.708976699907</c:v>
                </c:pt>
                <c:pt idx="213">
                  <c:v>7662.0509096839569</c:v>
                </c:pt>
                <c:pt idx="214">
                  <c:v>8319.4639107345065</c:v>
                </c:pt>
                <c:pt idx="215">
                  <c:v>2363.0021830289479</c:v>
                </c:pt>
                <c:pt idx="216">
                  <c:v>7036.063910986999</c:v>
                </c:pt>
                <c:pt idx="217">
                  <c:v>6765.3781210846928</c:v>
                </c:pt>
                <c:pt idx="218">
                  <c:v>3640.241618707129</c:v>
                </c:pt>
                <c:pt idx="219">
                  <c:v>3780.0192171404483</c:v>
                </c:pt>
                <c:pt idx="220">
                  <c:v>4034.6932707953738</c:v>
                </c:pt>
                <c:pt idx="221">
                  <c:v>6872.6661752216414</c:v>
                </c:pt>
                <c:pt idx="222">
                  <c:v>5199.0588222197066</c:v>
                </c:pt>
                <c:pt idx="223">
                  <c:v>4925.4522214113958</c:v>
                </c:pt>
                <c:pt idx="224">
                  <c:v>6589.9391236154843</c:v>
                </c:pt>
                <c:pt idx="225">
                  <c:v>8304.8846763864167</c:v>
                </c:pt>
                <c:pt idx="226">
                  <c:v>7703.7133581625085</c:v>
                </c:pt>
                <c:pt idx="227">
                  <c:v>4747.9588277623861</c:v>
                </c:pt>
                <c:pt idx="228">
                  <c:v>4615.0775160285102</c:v>
                </c:pt>
                <c:pt idx="229">
                  <c:v>4260.8337924487641</c:v>
                </c:pt>
                <c:pt idx="230">
                  <c:v>2864.820094011518</c:v>
                </c:pt>
                <c:pt idx="231">
                  <c:v>4424.1324101442824</c:v>
                </c:pt>
                <c:pt idx="232">
                  <c:v>3518.7048488742448</c:v>
                </c:pt>
                <c:pt idx="233">
                  <c:v>1890.8232929217029</c:v>
                </c:pt>
                <c:pt idx="234">
                  <c:v>1522.1287223390107</c:v>
                </c:pt>
                <c:pt idx="235">
                  <c:v>630.78515569823912</c:v>
                </c:pt>
                <c:pt idx="236">
                  <c:v>7229.7860583770798</c:v>
                </c:pt>
                <c:pt idx="237">
                  <c:v>6853.7009067162662</c:v>
                </c:pt>
                <c:pt idx="238">
                  <c:v>3659.6131904550357</c:v>
                </c:pt>
                <c:pt idx="239">
                  <c:v>6323.8821153582594</c:v>
                </c:pt>
                <c:pt idx="240">
                  <c:v>8071.0914410747519</c:v>
                </c:pt>
                <c:pt idx="241">
                  <c:v>3599.973346178519</c:v>
                </c:pt>
                <c:pt idx="242">
                  <c:v>4425.3573533964209</c:v>
                </c:pt>
                <c:pt idx="243">
                  <c:v>7132.0477368156971</c:v>
                </c:pt>
                <c:pt idx="244">
                  <c:v>4994.5994411582542</c:v>
                </c:pt>
                <c:pt idx="245">
                  <c:v>4291.7338708388897</c:v>
                </c:pt>
                <c:pt idx="246">
                  <c:v>3907.0234764872548</c:v>
                </c:pt>
                <c:pt idx="247">
                  <c:v>6893.5299946136511</c:v>
                </c:pt>
                <c:pt idx="248">
                  <c:v>5786.4758261711959</c:v>
                </c:pt>
                <c:pt idx="262">
                  <c:v>3534.827596853077</c:v>
                </c:pt>
                <c:pt idx="263">
                  <c:v>6263.7272117709663</c:v>
                </c:pt>
                <c:pt idx="264">
                  <c:v>5593.0165040257416</c:v>
                </c:pt>
                <c:pt idx="265">
                  <c:v>3279.8518884724717</c:v>
                </c:pt>
                <c:pt idx="266">
                  <c:v>5172.0425513354021</c:v>
                </c:pt>
                <c:pt idx="267">
                  <c:v>3703.2644322750466</c:v>
                </c:pt>
                <c:pt idx="268">
                  <c:v>4284.5221375034089</c:v>
                </c:pt>
                <c:pt idx="269">
                  <c:v>2767.1872293575429</c:v>
                </c:pt>
                <c:pt idx="270">
                  <c:v>6688.0002961270984</c:v>
                </c:pt>
                <c:pt idx="272">
                  <c:v>2997.1937854847433</c:v>
                </c:pt>
                <c:pt idx="273">
                  <c:v>4261.5112265330754</c:v>
                </c:pt>
                <c:pt idx="274">
                  <c:v>4148.6729732802614</c:v>
                </c:pt>
                <c:pt idx="275">
                  <c:v>6613.7455713989675</c:v>
                </c:pt>
                <c:pt idx="276">
                  <c:v>10130.121380457331</c:v>
                </c:pt>
                <c:pt idx="277">
                  <c:v>6290.7412299254738</c:v>
                </c:pt>
                <c:pt idx="278">
                  <c:v>4495.3771997400518</c:v>
                </c:pt>
                <c:pt idx="279">
                  <c:v>3838.7264717420403</c:v>
                </c:pt>
                <c:pt idx="280">
                  <c:v>1284.6474261376172</c:v>
                </c:pt>
                <c:pt idx="281">
                  <c:v>2248.141653344861</c:v>
                </c:pt>
                <c:pt idx="282">
                  <c:v>5314.0481973098358</c:v>
                </c:pt>
                <c:pt idx="283">
                  <c:v>3524.3010314354524</c:v>
                </c:pt>
                <c:pt idx="284">
                  <c:v>4001.448807612654</c:v>
                </c:pt>
                <c:pt idx="285">
                  <c:v>7190.7381703175561</c:v>
                </c:pt>
                <c:pt idx="288">
                  <c:v>6320.4572069928136</c:v>
                </c:pt>
                <c:pt idx="289">
                  <c:v>7936.5882504095798</c:v>
                </c:pt>
                <c:pt idx="290">
                  <c:v>6367.0482329352399</c:v>
                </c:pt>
                <c:pt idx="291">
                  <c:v>7117.4178350166512</c:v>
                </c:pt>
                <c:pt idx="292">
                  <c:v>5409.3659904112628</c:v>
                </c:pt>
                <c:pt idx="293">
                  <c:v>5848.9535186151452</c:v>
                </c:pt>
                <c:pt idx="294">
                  <c:v>7442.5468192371782</c:v>
                </c:pt>
                <c:pt idx="295">
                  <c:v>3138.5132241421893</c:v>
                </c:pt>
                <c:pt idx="296">
                  <c:v>3665.0894075173819</c:v>
                </c:pt>
                <c:pt idx="297">
                  <c:v>2885.7838390956513</c:v>
                </c:pt>
                <c:pt idx="298">
                  <c:v>4087.4377402747255</c:v>
                </c:pt>
                <c:pt idx="299">
                  <c:v>3248.3596470483608</c:v>
                </c:pt>
                <c:pt idx="300">
                  <c:v>583.89020751429098</c:v>
                </c:pt>
                <c:pt idx="301">
                  <c:v>4416.5362189414218</c:v>
                </c:pt>
                <c:pt idx="302">
                  <c:v>12739.5415925585</c:v>
                </c:pt>
                <c:pt idx="303">
                  <c:v>9521.4313692926517</c:v>
                </c:pt>
                <c:pt idx="304">
                  <c:v>14807.355035239294</c:v>
                </c:pt>
                <c:pt idx="305">
                  <c:v>9988.2669571609331</c:v>
                </c:pt>
                <c:pt idx="306">
                  <c:v>4822.7902807382952</c:v>
                </c:pt>
                <c:pt idx="307">
                  <c:v>1034.9475911845577</c:v>
                </c:pt>
                <c:pt idx="314">
                  <c:v>9024.6968412464339</c:v>
                </c:pt>
                <c:pt idx="315">
                  <c:v>11172.912321643304</c:v>
                </c:pt>
                <c:pt idx="316">
                  <c:v>3841.0446039056656</c:v>
                </c:pt>
                <c:pt idx="317">
                  <c:v>4459.3315364556438</c:v>
                </c:pt>
                <c:pt idx="318">
                  <c:v>6339.0657978054242</c:v>
                </c:pt>
                <c:pt idx="319">
                  <c:v>2548.7762316210215</c:v>
                </c:pt>
                <c:pt idx="327">
                  <c:v>14297.505169522407</c:v>
                </c:pt>
                <c:pt idx="328">
                  <c:v>28643.489776520761</c:v>
                </c:pt>
                <c:pt idx="329">
                  <c:v>16423.22733452815</c:v>
                </c:pt>
                <c:pt idx="330">
                  <c:v>10554.243195509258</c:v>
                </c:pt>
                <c:pt idx="331">
                  <c:v>845.66603895533342</c:v>
                </c:pt>
                <c:pt idx="332">
                  <c:v>13257.181937773379</c:v>
                </c:pt>
                <c:pt idx="333">
                  <c:v>5126.2070324760953</c:v>
                </c:pt>
                <c:pt idx="334">
                  <c:v>2422.2891833900212</c:v>
                </c:pt>
                <c:pt idx="335">
                  <c:v>5858.2117866303388</c:v>
                </c:pt>
                <c:pt idx="336">
                  <c:v>2431.980864399759</c:v>
                </c:pt>
                <c:pt idx="337">
                  <c:v>3696.354832953863</c:v>
                </c:pt>
                <c:pt idx="340">
                  <c:v>7845.0803784455366</c:v>
                </c:pt>
                <c:pt idx="341">
                  <c:v>6590.159533956763</c:v>
                </c:pt>
                <c:pt idx="342">
                  <c:v>8605.7554442910277</c:v>
                </c:pt>
                <c:pt idx="343">
                  <c:v>4447.187571676056</c:v>
                </c:pt>
                <c:pt idx="344">
                  <c:v>6113.9533697647248</c:v>
                </c:pt>
                <c:pt idx="345">
                  <c:v>3227.4131738831306</c:v>
                </c:pt>
                <c:pt idx="346">
                  <c:v>3624.3731058684502</c:v>
                </c:pt>
                <c:pt idx="347">
                  <c:v>5716.9804812573038</c:v>
                </c:pt>
                <c:pt idx="348">
                  <c:v>1973.5143112001792</c:v>
                </c:pt>
                <c:pt idx="349">
                  <c:v>1647.8356007609282</c:v>
                </c:pt>
                <c:pt idx="350">
                  <c:v>1864.8437227481588</c:v>
                </c:pt>
                <c:pt idx="351">
                  <c:v>3546.0374315039658</c:v>
                </c:pt>
                <c:pt idx="352">
                  <c:v>3711.290563335866</c:v>
                </c:pt>
              </c:numCache>
            </c:numRef>
          </c:yVal>
          <c:smooth val="0"/>
          <c:extLst>
            <c:ext xmlns:c16="http://schemas.microsoft.com/office/drawing/2014/chart" uri="{C3380CC4-5D6E-409C-BE32-E72D297353CC}">
              <c16:uniqueId val="{00000000-9FA5-40D9-AF92-6502F6CBF0F7}"/>
            </c:ext>
          </c:extLst>
        </c:ser>
        <c:dLbls>
          <c:showLegendKey val="0"/>
          <c:showVal val="0"/>
          <c:showCatName val="0"/>
          <c:showSerName val="0"/>
          <c:showPercent val="0"/>
          <c:showBubbleSize val="0"/>
        </c:dLbls>
        <c:axId val="701173632"/>
        <c:axId val="701174592"/>
      </c:scatterChart>
      <c:valAx>
        <c:axId val="7011736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74592"/>
        <c:crosses val="autoZero"/>
        <c:crossBetween val="midCat"/>
      </c:valAx>
      <c:valAx>
        <c:axId val="701174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73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r>
              <a:rPr lang="en-US" sz="2400" b="0" i="0" u="none" strike="noStrike" kern="1200" spc="0" baseline="0">
                <a:solidFill>
                  <a:sysClr val="windowText" lastClr="000000">
                    <a:lumMod val="65000"/>
                    <a:lumOff val="35000"/>
                  </a:sysClr>
                </a:solidFill>
              </a:rPr>
              <a:t>SBB Total Mass Flux Bot Trap (Sept '09 - May '24)  </a:t>
            </a:r>
          </a:p>
        </c:rich>
      </c:tx>
      <c:overlay val="0"/>
      <c:spPr>
        <a:noFill/>
        <a:ln>
          <a:noFill/>
        </a:ln>
        <a:effectLst/>
      </c:spPr>
      <c:txPr>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SBB Bot Total Mass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38100" cap="rnd">
                <a:solidFill>
                  <a:schemeClr val="accent1"/>
                </a:solidFill>
                <a:prstDash val="sysDot"/>
              </a:ln>
              <a:effectLst/>
            </c:spPr>
            <c:trendlineType val="linear"/>
            <c:dispRSqr val="0"/>
            <c:dispEq val="1"/>
            <c:trendlineLbl>
              <c:layout>
                <c:manualLayout>
                  <c:x val="7.9872012402566639E-2"/>
                  <c:y val="-0.47831748074029573"/>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NEW'!$O$411:$O$761</c:f>
              <c:numCache>
                <c:formatCode>0.000</c:formatCode>
                <c:ptCount val="351"/>
                <c:pt idx="0">
                  <c:v>1.9096470588235293</c:v>
                </c:pt>
                <c:pt idx="1">
                  <c:v>2.1910588235294122</c:v>
                </c:pt>
                <c:pt idx="2">
                  <c:v>1.879058823529411</c:v>
                </c:pt>
                <c:pt idx="3">
                  <c:v>1.2094117647058824</c:v>
                </c:pt>
                <c:pt idx="4">
                  <c:v>2.5119999999999996</c:v>
                </c:pt>
                <c:pt idx="5">
                  <c:v>2.1778823529411757</c:v>
                </c:pt>
                <c:pt idx="6">
                  <c:v>1.5722352941176467</c:v>
                </c:pt>
                <c:pt idx="7">
                  <c:v>1.6875294117647053</c:v>
                </c:pt>
                <c:pt idx="8">
                  <c:v>1.7727058823529409</c:v>
                </c:pt>
                <c:pt idx="9">
                  <c:v>2.4804705882352938</c:v>
                </c:pt>
                <c:pt idx="10">
                  <c:v>2.3148235294117643</c:v>
                </c:pt>
                <c:pt idx="11">
                  <c:v>0.18070588235294049</c:v>
                </c:pt>
                <c:pt idx="26">
                  <c:v>2.3738666666666632</c:v>
                </c:pt>
                <c:pt idx="27">
                  <c:v>1.1370666666666673</c:v>
                </c:pt>
                <c:pt idx="28">
                  <c:v>1.843199999999998</c:v>
                </c:pt>
                <c:pt idx="29">
                  <c:v>1.5306666666666653</c:v>
                </c:pt>
                <c:pt idx="30">
                  <c:v>2.5264000000000046</c:v>
                </c:pt>
                <c:pt idx="31">
                  <c:v>1.3786666666666672</c:v>
                </c:pt>
                <c:pt idx="32">
                  <c:v>1.4053333333333333</c:v>
                </c:pt>
                <c:pt idx="33">
                  <c:v>2.2298666666666653</c:v>
                </c:pt>
                <c:pt idx="34">
                  <c:v>1.4842666666666673</c:v>
                </c:pt>
                <c:pt idx="35">
                  <c:v>0.92319999999999991</c:v>
                </c:pt>
                <c:pt idx="36">
                  <c:v>0.23946666666666658</c:v>
                </c:pt>
                <c:pt idx="38">
                  <c:v>0.26346666666666657</c:v>
                </c:pt>
                <c:pt idx="39">
                  <c:v>1.659999999999999</c:v>
                </c:pt>
                <c:pt idx="40">
                  <c:v>1.4379999999999999</c:v>
                </c:pt>
                <c:pt idx="41">
                  <c:v>3.0539999999999998</c:v>
                </c:pt>
                <c:pt idx="42">
                  <c:v>2.7853333333333326</c:v>
                </c:pt>
                <c:pt idx="43">
                  <c:v>0.77533333333333354</c:v>
                </c:pt>
                <c:pt idx="44">
                  <c:v>1.1806666666666672</c:v>
                </c:pt>
                <c:pt idx="52">
                  <c:v>2.0140000000000002</c:v>
                </c:pt>
                <c:pt idx="53">
                  <c:v>1.9924999999999997</c:v>
                </c:pt>
                <c:pt idx="54">
                  <c:v>1.4855</c:v>
                </c:pt>
                <c:pt idx="55">
                  <c:v>1.5519999999999996</c:v>
                </c:pt>
                <c:pt idx="56">
                  <c:v>1.8290000000000006</c:v>
                </c:pt>
                <c:pt idx="57">
                  <c:v>1.5484999999999998</c:v>
                </c:pt>
                <c:pt idx="58">
                  <c:v>2.2539999999999996</c:v>
                </c:pt>
                <c:pt idx="59">
                  <c:v>0.7605000000000004</c:v>
                </c:pt>
                <c:pt idx="60">
                  <c:v>0.33349999999999991</c:v>
                </c:pt>
                <c:pt idx="61">
                  <c:v>0.97350000000000048</c:v>
                </c:pt>
                <c:pt idx="62">
                  <c:v>9.5999999999999197E-2</c:v>
                </c:pt>
                <c:pt idx="63">
                  <c:v>4.1499999999999204E-2</c:v>
                </c:pt>
                <c:pt idx="64">
                  <c:v>3.9466666666666581E-2</c:v>
                </c:pt>
                <c:pt idx="65">
                  <c:v>2.1507368421052635</c:v>
                </c:pt>
                <c:pt idx="66">
                  <c:v>2.5465263157894729</c:v>
                </c:pt>
                <c:pt idx="78">
                  <c:v>1.4616352201257865</c:v>
                </c:pt>
                <c:pt idx="79">
                  <c:v>4.9324947589098533</c:v>
                </c:pt>
                <c:pt idx="80">
                  <c:v>4.0880503144654092</c:v>
                </c:pt>
                <c:pt idx="81">
                  <c:v>3.5329140461215913</c:v>
                </c:pt>
                <c:pt idx="82">
                  <c:v>4.0796645702306069</c:v>
                </c:pt>
                <c:pt idx="83">
                  <c:v>3.2855345911949696</c:v>
                </c:pt>
                <c:pt idx="84">
                  <c:v>2.3580712788259972</c:v>
                </c:pt>
                <c:pt idx="85">
                  <c:v>2.4360587002096432</c:v>
                </c:pt>
                <c:pt idx="86">
                  <c:v>2.7681341719077572</c:v>
                </c:pt>
                <c:pt idx="87">
                  <c:v>1.1966457023060795</c:v>
                </c:pt>
                <c:pt idx="88">
                  <c:v>1.2679245283018872</c:v>
                </c:pt>
                <c:pt idx="89">
                  <c:v>0.72536687631027275</c:v>
                </c:pt>
                <c:pt idx="90">
                  <c:v>0.96184486373165645</c:v>
                </c:pt>
                <c:pt idx="91">
                  <c:v>1.0004499999999998</c:v>
                </c:pt>
                <c:pt idx="92">
                  <c:v>0.90249999999999986</c:v>
                </c:pt>
                <c:pt idx="93">
                  <c:v>0.70300000000000029</c:v>
                </c:pt>
                <c:pt idx="94">
                  <c:v>1.5888000000000009</c:v>
                </c:pt>
                <c:pt idx="95">
                  <c:v>1.1546000000000003</c:v>
                </c:pt>
                <c:pt idx="96">
                  <c:v>0.62955000000000005</c:v>
                </c:pt>
                <c:pt idx="97">
                  <c:v>0.54974999999999952</c:v>
                </c:pt>
                <c:pt idx="98">
                  <c:v>0.75959999999999983</c:v>
                </c:pt>
                <c:pt idx="99">
                  <c:v>1.4892499999999993</c:v>
                </c:pt>
                <c:pt idx="100">
                  <c:v>0.68520000000000003</c:v>
                </c:pt>
                <c:pt idx="101">
                  <c:v>0.5799000000000003</c:v>
                </c:pt>
                <c:pt idx="102">
                  <c:v>2.0161500000000006</c:v>
                </c:pt>
                <c:pt idx="103">
                  <c:v>1.0036500000000004</c:v>
                </c:pt>
                <c:pt idx="104">
                  <c:v>2.99686956521739</c:v>
                </c:pt>
                <c:pt idx="105">
                  <c:v>2.7415652173913037</c:v>
                </c:pt>
                <c:pt idx="106">
                  <c:v>3.8838260869565207</c:v>
                </c:pt>
                <c:pt idx="107">
                  <c:v>3.1220869565217386</c:v>
                </c:pt>
                <c:pt idx="108">
                  <c:v>2.497391304347826</c:v>
                </c:pt>
                <c:pt idx="109">
                  <c:v>2.6706086956521728</c:v>
                </c:pt>
                <c:pt idx="110">
                  <c:v>2.1669565217391296</c:v>
                </c:pt>
                <c:pt idx="111">
                  <c:v>1.4045217391304348</c:v>
                </c:pt>
                <c:pt idx="112">
                  <c:v>1.5248695652173914</c:v>
                </c:pt>
                <c:pt idx="113">
                  <c:v>2.0146086956521732</c:v>
                </c:pt>
                <c:pt idx="114">
                  <c:v>1.6960000000000004</c:v>
                </c:pt>
                <c:pt idx="115">
                  <c:v>1.588173913043478</c:v>
                </c:pt>
                <c:pt idx="116">
                  <c:v>1.8984347826086962</c:v>
                </c:pt>
                <c:pt idx="117">
                  <c:v>2.3794461538461551</c:v>
                </c:pt>
                <c:pt idx="118">
                  <c:v>1.6863384615384613</c:v>
                </c:pt>
                <c:pt idx="119">
                  <c:v>1.2374153846153855</c:v>
                </c:pt>
                <c:pt idx="120">
                  <c:v>1.2109538461538465</c:v>
                </c:pt>
                <c:pt idx="121">
                  <c:v>0.88473846153846125</c:v>
                </c:pt>
                <c:pt idx="122">
                  <c:v>0.94873846153846186</c:v>
                </c:pt>
                <c:pt idx="123">
                  <c:v>0.66873846153846073</c:v>
                </c:pt>
                <c:pt idx="124">
                  <c:v>1.162461538461538</c:v>
                </c:pt>
                <c:pt idx="125">
                  <c:v>0.85427692307692271</c:v>
                </c:pt>
                <c:pt idx="126">
                  <c:v>1.0797538461538483</c:v>
                </c:pt>
                <c:pt idx="127">
                  <c:v>3.1015384615384479E-2</c:v>
                </c:pt>
                <c:pt idx="128">
                  <c:v>4.9907692307692958E-2</c:v>
                </c:pt>
                <c:pt idx="129">
                  <c:v>0.43447272727272757</c:v>
                </c:pt>
                <c:pt idx="130">
                  <c:v>3.6960000000000006</c:v>
                </c:pt>
                <c:pt idx="131">
                  <c:v>2.8944000000000001</c:v>
                </c:pt>
                <c:pt idx="132">
                  <c:v>2.8536000000000001</c:v>
                </c:pt>
                <c:pt idx="133">
                  <c:v>9.360000000000071E-2</c:v>
                </c:pt>
                <c:pt idx="134">
                  <c:v>1.6000000000005344E-3</c:v>
                </c:pt>
                <c:pt idx="136">
                  <c:v>1.039999999999992E-2</c:v>
                </c:pt>
                <c:pt idx="137">
                  <c:v>3.1999999999996476E-3</c:v>
                </c:pt>
                <c:pt idx="138">
                  <c:v>0.22720000000000057</c:v>
                </c:pt>
                <c:pt idx="139">
                  <c:v>1.3951999999999998</c:v>
                </c:pt>
                <c:pt idx="140">
                  <c:v>4.4799999999999326E-2</c:v>
                </c:pt>
                <c:pt idx="141">
                  <c:v>4.8000000000001817E-3</c:v>
                </c:pt>
                <c:pt idx="142">
                  <c:v>1.5999999999991132E-3</c:v>
                </c:pt>
                <c:pt idx="143">
                  <c:v>1.8870787878787885</c:v>
                </c:pt>
                <c:pt idx="144">
                  <c:v>1.2945939393939392</c:v>
                </c:pt>
                <c:pt idx="145">
                  <c:v>2.6800969696969701</c:v>
                </c:pt>
                <c:pt idx="146">
                  <c:v>3.9475393939393948</c:v>
                </c:pt>
                <c:pt idx="147">
                  <c:v>0</c:v>
                </c:pt>
                <c:pt idx="148">
                  <c:v>1.8998787878787871</c:v>
                </c:pt>
                <c:pt idx="149">
                  <c:v>1.6378666666666666</c:v>
                </c:pt>
                <c:pt idx="150">
                  <c:v>3.9310060606060602</c:v>
                </c:pt>
                <c:pt idx="151">
                  <c:v>1.7915636363636365</c:v>
                </c:pt>
                <c:pt idx="152">
                  <c:v>1.5294545454545465</c:v>
                </c:pt>
                <c:pt idx="153">
                  <c:v>1.5863757575757578</c:v>
                </c:pt>
                <c:pt idx="154">
                  <c:v>1.7478303030303033</c:v>
                </c:pt>
                <c:pt idx="155">
                  <c:v>0.79287272727272684</c:v>
                </c:pt>
                <c:pt idx="156">
                  <c:v>2.2872285714285732</c:v>
                </c:pt>
                <c:pt idx="157">
                  <c:v>2.7500685714285731</c:v>
                </c:pt>
                <c:pt idx="158">
                  <c:v>2.8816571428571445</c:v>
                </c:pt>
                <c:pt idx="159">
                  <c:v>4.3776571428571414</c:v>
                </c:pt>
                <c:pt idx="160">
                  <c:v>1.6118171428571435</c:v>
                </c:pt>
                <c:pt idx="161">
                  <c:v>2.4819771428571431</c:v>
                </c:pt>
                <c:pt idx="162">
                  <c:v>1.9325599999999992</c:v>
                </c:pt>
                <c:pt idx="163">
                  <c:v>1.825565714285712</c:v>
                </c:pt>
                <c:pt idx="164">
                  <c:v>2.0095200000000011</c:v>
                </c:pt>
                <c:pt idx="165">
                  <c:v>2.3124171428571407</c:v>
                </c:pt>
                <c:pt idx="166">
                  <c:v>1.6347257142857115</c:v>
                </c:pt>
                <c:pt idx="167">
                  <c:v>0.63524571428571419</c:v>
                </c:pt>
                <c:pt idx="169">
                  <c:v>1.8360906666666674</c:v>
                </c:pt>
                <c:pt idx="170">
                  <c:v>2.3472800000000005</c:v>
                </c:pt>
                <c:pt idx="171">
                  <c:v>2.0023413333333338</c:v>
                </c:pt>
                <c:pt idx="172">
                  <c:v>2.1666613333333324</c:v>
                </c:pt>
                <c:pt idx="173">
                  <c:v>1.8843359999999989</c:v>
                </c:pt>
                <c:pt idx="174">
                  <c:v>1.5768160000000004</c:v>
                </c:pt>
                <c:pt idx="175">
                  <c:v>3.2954080000000006</c:v>
                </c:pt>
                <c:pt idx="176">
                  <c:v>1.547333333333333</c:v>
                </c:pt>
                <c:pt idx="177">
                  <c:v>1.2248960000000002</c:v>
                </c:pt>
                <c:pt idx="178">
                  <c:v>2.6585333333333332</c:v>
                </c:pt>
                <c:pt idx="179">
                  <c:v>1.0091626666666664</c:v>
                </c:pt>
                <c:pt idx="180">
                  <c:v>1.8863413333333332</c:v>
                </c:pt>
                <c:pt idx="181">
                  <c:v>0.37277866666666643</c:v>
                </c:pt>
                <c:pt idx="182">
                  <c:v>3.6537846153846134</c:v>
                </c:pt>
                <c:pt idx="183">
                  <c:v>4.3912000000000022</c:v>
                </c:pt>
                <c:pt idx="184">
                  <c:v>2.8042461538461541</c:v>
                </c:pt>
                <c:pt idx="185">
                  <c:v>2.5499076923076931</c:v>
                </c:pt>
                <c:pt idx="186">
                  <c:v>2.3451692307692298</c:v>
                </c:pt>
                <c:pt idx="187">
                  <c:v>1.0608000000000004</c:v>
                </c:pt>
                <c:pt idx="188">
                  <c:v>1.4674461538461543</c:v>
                </c:pt>
                <c:pt idx="189">
                  <c:v>1.0857230769230772</c:v>
                </c:pt>
                <c:pt idx="190">
                  <c:v>1.1584615384615387</c:v>
                </c:pt>
                <c:pt idx="191">
                  <c:v>0.8299076923076919</c:v>
                </c:pt>
                <c:pt idx="192">
                  <c:v>1.1840615384615392</c:v>
                </c:pt>
                <c:pt idx="193">
                  <c:v>1.4742153846153845</c:v>
                </c:pt>
                <c:pt idx="194">
                  <c:v>4.0012363636363633</c:v>
                </c:pt>
                <c:pt idx="195">
                  <c:v>1.6154342857142854</c:v>
                </c:pt>
                <c:pt idx="196">
                  <c:v>1.7676114285714288</c:v>
                </c:pt>
                <c:pt idx="197">
                  <c:v>2.5979485714285722</c:v>
                </c:pt>
                <c:pt idx="198">
                  <c:v>1.9657428571428579</c:v>
                </c:pt>
                <c:pt idx="199">
                  <c:v>1.8065714285714287</c:v>
                </c:pt>
                <c:pt idx="200">
                  <c:v>1.6123485714285712</c:v>
                </c:pt>
                <c:pt idx="201">
                  <c:v>2.0550514285714292</c:v>
                </c:pt>
                <c:pt idx="202">
                  <c:v>1.7218800000000007</c:v>
                </c:pt>
                <c:pt idx="203">
                  <c:v>1.0271600000000001</c:v>
                </c:pt>
                <c:pt idx="204">
                  <c:v>1.4122857142857137</c:v>
                </c:pt>
                <c:pt idx="205">
                  <c:v>1.0122342857142854</c:v>
                </c:pt>
                <c:pt idx="206">
                  <c:v>0.76742857142857146</c:v>
                </c:pt>
                <c:pt idx="207">
                  <c:v>3.0652399999999997</c:v>
                </c:pt>
                <c:pt idx="208">
                  <c:v>2.5550769230769239</c:v>
                </c:pt>
                <c:pt idx="209">
                  <c:v>2.9243076923076927</c:v>
                </c:pt>
                <c:pt idx="210">
                  <c:v>3.3920000000000003</c:v>
                </c:pt>
                <c:pt idx="211">
                  <c:v>2.2098461538461525</c:v>
                </c:pt>
                <c:pt idx="212">
                  <c:v>1.9661538461538464</c:v>
                </c:pt>
                <c:pt idx="213">
                  <c:v>2.1015384615384609</c:v>
                </c:pt>
                <c:pt idx="214">
                  <c:v>1.975384615384616</c:v>
                </c:pt>
                <c:pt idx="215">
                  <c:v>2.2572307692307687</c:v>
                </c:pt>
                <c:pt idx="216">
                  <c:v>0.92984615384615443</c:v>
                </c:pt>
                <c:pt idx="217">
                  <c:v>1.4061538461538463</c:v>
                </c:pt>
                <c:pt idx="218">
                  <c:v>2.8098461538461543</c:v>
                </c:pt>
                <c:pt idx="219">
                  <c:v>1.6836923076923069</c:v>
                </c:pt>
                <c:pt idx="220">
                  <c:v>1.671384615384615</c:v>
                </c:pt>
                <c:pt idx="221">
                  <c:v>1.3371428571428581</c:v>
                </c:pt>
                <c:pt idx="222">
                  <c:v>1.7257142857142844</c:v>
                </c:pt>
                <c:pt idx="223">
                  <c:v>2.3371428571428572</c:v>
                </c:pt>
                <c:pt idx="224">
                  <c:v>1.8628571428571428</c:v>
                </c:pt>
                <c:pt idx="225">
                  <c:v>1.9257142857142864</c:v>
                </c:pt>
                <c:pt idx="226">
                  <c:v>0.76571428571428568</c:v>
                </c:pt>
                <c:pt idx="227">
                  <c:v>1.28</c:v>
                </c:pt>
                <c:pt idx="228">
                  <c:v>0.93142857142857183</c:v>
                </c:pt>
                <c:pt idx="229">
                  <c:v>1.8742857142857139</c:v>
                </c:pt>
                <c:pt idx="230">
                  <c:v>1.7428571428571422</c:v>
                </c:pt>
                <c:pt idx="231">
                  <c:v>0.92000000000000071</c:v>
                </c:pt>
                <c:pt idx="232">
                  <c:v>1.5542857142857136</c:v>
                </c:pt>
                <c:pt idx="233">
                  <c:v>0.3257142857142859</c:v>
                </c:pt>
                <c:pt idx="234">
                  <c:v>1.5988571428571439</c:v>
                </c:pt>
                <c:pt idx="235">
                  <c:v>3.579428571428569</c:v>
                </c:pt>
                <c:pt idx="236">
                  <c:v>1.2039999999999995</c:v>
                </c:pt>
                <c:pt idx="237">
                  <c:v>1.5108571428571429</c:v>
                </c:pt>
                <c:pt idx="238">
                  <c:v>2.6262857142857143</c:v>
                </c:pt>
                <c:pt idx="240">
                  <c:v>1.1382857142857148</c:v>
                </c:pt>
                <c:pt idx="241">
                  <c:v>2.20457142857143</c:v>
                </c:pt>
                <c:pt idx="242">
                  <c:v>1.3931428571428544</c:v>
                </c:pt>
                <c:pt idx="243">
                  <c:v>1.7331428571428569</c:v>
                </c:pt>
                <c:pt idx="244">
                  <c:v>1.5228571428571425</c:v>
                </c:pt>
                <c:pt idx="245">
                  <c:v>2.4125714285714293</c:v>
                </c:pt>
                <c:pt idx="246">
                  <c:v>1.4319999999999997</c:v>
                </c:pt>
                <c:pt idx="247">
                  <c:v>2.1765714285714282</c:v>
                </c:pt>
                <c:pt idx="248">
                  <c:v>1.407428571428571</c:v>
                </c:pt>
                <c:pt idx="249">
                  <c:v>1.8034285714285707</c:v>
                </c:pt>
                <c:pt idx="250">
                  <c:v>1.2897142857142856</c:v>
                </c:pt>
                <c:pt idx="251">
                  <c:v>1.6405714285714279</c:v>
                </c:pt>
                <c:pt idx="252">
                  <c:v>1.5679999999999998</c:v>
                </c:pt>
                <c:pt idx="253">
                  <c:v>1.2742857142857145</c:v>
                </c:pt>
                <c:pt idx="254">
                  <c:v>0.99428571428571444</c:v>
                </c:pt>
                <c:pt idx="255">
                  <c:v>0.84457142857142842</c:v>
                </c:pt>
                <c:pt idx="256">
                  <c:v>0.83257142857142796</c:v>
                </c:pt>
                <c:pt idx="257">
                  <c:v>1.2182857142857151</c:v>
                </c:pt>
                <c:pt idx="258">
                  <c:v>0.44399999999999956</c:v>
                </c:pt>
                <c:pt idx="259">
                  <c:v>1.702285714285716</c:v>
                </c:pt>
                <c:pt idx="261">
                  <c:v>1.5662857142857141</c:v>
                </c:pt>
                <c:pt idx="262">
                  <c:v>1.9411428571428573</c:v>
                </c:pt>
                <c:pt idx="263">
                  <c:v>2.2582857142857131</c:v>
                </c:pt>
                <c:pt idx="264">
                  <c:v>1.76</c:v>
                </c:pt>
                <c:pt idx="265">
                  <c:v>3.4428571428571431</c:v>
                </c:pt>
                <c:pt idx="266">
                  <c:v>1.7445714285714291</c:v>
                </c:pt>
                <c:pt idx="267">
                  <c:v>0.88400000000000034</c:v>
                </c:pt>
                <c:pt idx="268">
                  <c:v>1.6594285714285715</c:v>
                </c:pt>
                <c:pt idx="269">
                  <c:v>2.7868571428571443</c:v>
                </c:pt>
                <c:pt idx="270">
                  <c:v>2.612000000000001</c:v>
                </c:pt>
                <c:pt idx="271">
                  <c:v>1.6045714285714285</c:v>
                </c:pt>
                <c:pt idx="272">
                  <c:v>1.8497142857142848</c:v>
                </c:pt>
                <c:pt idx="273">
                  <c:v>1.4862857142857138</c:v>
                </c:pt>
                <c:pt idx="274">
                  <c:v>2.665142857142857</c:v>
                </c:pt>
                <c:pt idx="275">
                  <c:v>2.2514285714285713</c:v>
                </c:pt>
                <c:pt idx="276">
                  <c:v>2.777142857142858</c:v>
                </c:pt>
                <c:pt idx="277">
                  <c:v>2.649714285714285</c:v>
                </c:pt>
                <c:pt idx="278">
                  <c:v>1.3182857142857134</c:v>
                </c:pt>
                <c:pt idx="279">
                  <c:v>1.8422857142857134</c:v>
                </c:pt>
                <c:pt idx="280">
                  <c:v>0.83828571428571352</c:v>
                </c:pt>
                <c:pt idx="281">
                  <c:v>0.45657142857142829</c:v>
                </c:pt>
                <c:pt idx="282">
                  <c:v>0.87771428571428545</c:v>
                </c:pt>
                <c:pt idx="283">
                  <c:v>0.90800000000000025</c:v>
                </c:pt>
                <c:pt idx="284">
                  <c:v>1.3942857142857139</c:v>
                </c:pt>
                <c:pt idx="285">
                  <c:v>2.7716923076923083</c:v>
                </c:pt>
                <c:pt idx="299">
                  <c:v>3.5908571428571423</c:v>
                </c:pt>
                <c:pt idx="300">
                  <c:v>3.1462857142857144</c:v>
                </c:pt>
                <c:pt idx="301">
                  <c:v>3.9337142857142857</c:v>
                </c:pt>
                <c:pt idx="302">
                  <c:v>2.1777142857142815</c:v>
                </c:pt>
                <c:pt idx="312">
                  <c:v>2.1420571428571429</c:v>
                </c:pt>
                <c:pt idx="314">
                  <c:v>0.86108571428571423</c:v>
                </c:pt>
                <c:pt idx="315">
                  <c:v>0.90320000000000022</c:v>
                </c:pt>
                <c:pt idx="316">
                  <c:v>2.6044000000000005</c:v>
                </c:pt>
                <c:pt idx="317">
                  <c:v>1.9844000000000008</c:v>
                </c:pt>
                <c:pt idx="318">
                  <c:v>0.80914285714285639</c:v>
                </c:pt>
                <c:pt idx="319">
                  <c:v>2.0954285714285725</c:v>
                </c:pt>
                <c:pt idx="320">
                  <c:v>2.0086285714285714</c:v>
                </c:pt>
                <c:pt idx="321">
                  <c:v>1.1622857142857137</c:v>
                </c:pt>
                <c:pt idx="322">
                  <c:v>1.6851999999999998</c:v>
                </c:pt>
                <c:pt idx="323">
                  <c:v>2.3496000000000015</c:v>
                </c:pt>
                <c:pt idx="324">
                  <c:v>1.1608510638297873</c:v>
                </c:pt>
                <c:pt idx="338">
                  <c:v>1.7762285714285713</c:v>
                </c:pt>
                <c:pt idx="339">
                  <c:v>1.758342857142857</c:v>
                </c:pt>
                <c:pt idx="340">
                  <c:v>1.9029142857142867</c:v>
                </c:pt>
                <c:pt idx="341">
                  <c:v>2.8604000000000007</c:v>
                </c:pt>
                <c:pt idx="342">
                  <c:v>2.5587428571428572</c:v>
                </c:pt>
                <c:pt idx="343">
                  <c:v>1.0674857142857144</c:v>
                </c:pt>
                <c:pt idx="344">
                  <c:v>0.84554285714285682</c:v>
                </c:pt>
                <c:pt idx="345">
                  <c:v>1.4381142857142848</c:v>
                </c:pt>
                <c:pt idx="346">
                  <c:v>0.91788571428571486</c:v>
                </c:pt>
                <c:pt idx="347">
                  <c:v>1.429542857142857</c:v>
                </c:pt>
                <c:pt idx="348">
                  <c:v>1.1666285714285718</c:v>
                </c:pt>
                <c:pt idx="349">
                  <c:v>2.3662857142857132</c:v>
                </c:pt>
                <c:pt idx="350">
                  <c:v>2.794892307692308</c:v>
                </c:pt>
              </c:numCache>
            </c:numRef>
          </c:yVal>
          <c:smooth val="0"/>
          <c:extLst>
            <c:ext xmlns:c16="http://schemas.microsoft.com/office/drawing/2014/chart" uri="{C3380CC4-5D6E-409C-BE32-E72D297353CC}">
              <c16:uniqueId val="{00000000-D670-48E4-8B65-F6BE2C73116A}"/>
            </c:ext>
          </c:extLst>
        </c:ser>
        <c:dLbls>
          <c:showLegendKey val="0"/>
          <c:showVal val="0"/>
          <c:showCatName val="0"/>
          <c:showSerName val="0"/>
          <c:showPercent val="0"/>
          <c:showBubbleSize val="0"/>
        </c:dLbls>
        <c:axId val="1880813088"/>
        <c:axId val="1880801088"/>
      </c:scatterChart>
      <c:valAx>
        <c:axId val="1880813088"/>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880801088"/>
        <c:crosses val="autoZero"/>
        <c:crossBetween val="midCat"/>
      </c:valAx>
      <c:valAx>
        <c:axId val="188080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Total Mass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80813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400" b="0" i="0" u="none" strike="noStrike" kern="1200" spc="0" baseline="0">
                <a:solidFill>
                  <a:sysClr val="windowText" lastClr="000000">
                    <a:lumMod val="65000"/>
                    <a:lumOff val="35000"/>
                  </a:sysClr>
                </a:solidFill>
              </a:rPr>
              <a:t>SBB POC Flux Bot Trap (Sept '09 - May '24)</a:t>
            </a:r>
          </a:p>
        </c:rich>
      </c:tx>
      <c:layout>
        <c:manualLayout>
          <c:xMode val="edge"/>
          <c:yMode val="edge"/>
          <c:x val="0.38733670841290818"/>
          <c:y val="2.702702702702702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POC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chemeClr val="accent1"/>
                </a:solidFill>
                <a:prstDash val="sysDot"/>
              </a:ln>
              <a:effectLst/>
            </c:spPr>
            <c:trendlineType val="linear"/>
            <c:dispRSqr val="0"/>
            <c:dispEq val="1"/>
            <c:trendlineLbl>
              <c:layout>
                <c:manualLayout>
                  <c:x val="7.8819598362041762E-2"/>
                  <c:y val="-0.43695892743136838"/>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NEW'!$P$411:$P$761</c:f>
              <c:numCache>
                <c:formatCode>0.000</c:formatCode>
                <c:ptCount val="351"/>
                <c:pt idx="0">
                  <c:v>6.7675281661283809E-2</c:v>
                </c:pt>
                <c:pt idx="1">
                  <c:v>9.0665919344358303E-2</c:v>
                </c:pt>
                <c:pt idx="2">
                  <c:v>8.9046667517614753E-2</c:v>
                </c:pt>
                <c:pt idx="3">
                  <c:v>5.9036724917485718E-2</c:v>
                </c:pt>
                <c:pt idx="4">
                  <c:v>9.5417124183556329E-2</c:v>
                </c:pt>
                <c:pt idx="5">
                  <c:v>7.9671542566680506E-2</c:v>
                </c:pt>
                <c:pt idx="6">
                  <c:v>5.4195618838587138E-2</c:v>
                </c:pt>
                <c:pt idx="7">
                  <c:v>6.3745173796015908E-2</c:v>
                </c:pt>
                <c:pt idx="8">
                  <c:v>6.5138994586243948E-2</c:v>
                </c:pt>
                <c:pt idx="9">
                  <c:v>9.2809638842562145E-2</c:v>
                </c:pt>
                <c:pt idx="10">
                  <c:v>7.0469167413655859E-2</c:v>
                </c:pt>
                <c:pt idx="11">
                  <c:v>7.5478884120423039E-3</c:v>
                </c:pt>
                <c:pt idx="26">
                  <c:v>0.12700186666666646</c:v>
                </c:pt>
                <c:pt idx="27">
                  <c:v>7.4506974270583046E-2</c:v>
                </c:pt>
                <c:pt idx="28">
                  <c:v>9.9389998687642839E-2</c:v>
                </c:pt>
                <c:pt idx="29">
                  <c:v>8.8876807675222491E-2</c:v>
                </c:pt>
                <c:pt idx="30">
                  <c:v>0.1546984367902744</c:v>
                </c:pt>
                <c:pt idx="31">
                  <c:v>6.4696716956330017E-2</c:v>
                </c:pt>
                <c:pt idx="32">
                  <c:v>7.3922962653387839E-2</c:v>
                </c:pt>
                <c:pt idx="33">
                  <c:v>0.12925014055646492</c:v>
                </c:pt>
                <c:pt idx="34">
                  <c:v>7.7395262178100666E-2</c:v>
                </c:pt>
                <c:pt idx="35">
                  <c:v>4.9225638167093348E-2</c:v>
                </c:pt>
                <c:pt idx="36">
                  <c:v>1.1347606568229734E-2</c:v>
                </c:pt>
                <c:pt idx="38">
                  <c:v>1.2981678174234399E-2</c:v>
                </c:pt>
                <c:pt idx="39">
                  <c:v>7.3319423745975151E-2</c:v>
                </c:pt>
                <c:pt idx="40">
                  <c:v>8.2889004121360424E-2</c:v>
                </c:pt>
                <c:pt idx="41">
                  <c:v>0.14534370693804477</c:v>
                </c:pt>
                <c:pt idx="42">
                  <c:v>0.15117803342778546</c:v>
                </c:pt>
                <c:pt idx="43">
                  <c:v>6.342788353990389E-2</c:v>
                </c:pt>
                <c:pt idx="44">
                  <c:v>6.8257688122365365E-2</c:v>
                </c:pt>
                <c:pt idx="52">
                  <c:v>0.11841872248452584</c:v>
                </c:pt>
                <c:pt idx="53">
                  <c:v>9.117755310476533E-2</c:v>
                </c:pt>
                <c:pt idx="54">
                  <c:v>6.8228389583449997E-2</c:v>
                </c:pt>
                <c:pt idx="55">
                  <c:v>6.4294291395751713E-2</c:v>
                </c:pt>
                <c:pt idx="56">
                  <c:v>7.7303630447943444E-2</c:v>
                </c:pt>
                <c:pt idx="57">
                  <c:v>6.4357081715625986E-2</c:v>
                </c:pt>
                <c:pt idx="58">
                  <c:v>9.3832581165437953E-2</c:v>
                </c:pt>
                <c:pt idx="59">
                  <c:v>3.5009811003134668E-2</c:v>
                </c:pt>
                <c:pt idx="60">
                  <c:v>2.6494574830986561E-2</c:v>
                </c:pt>
                <c:pt idx="61">
                  <c:v>5.2229424945197396E-2</c:v>
                </c:pt>
                <c:pt idx="62">
                  <c:v>5.4657979346788279E-3</c:v>
                </c:pt>
                <c:pt idx="63">
                  <c:v>2.2513073074904039E-3</c:v>
                </c:pt>
                <c:pt idx="64">
                  <c:v>3.7752610417849162E-4</c:v>
                </c:pt>
                <c:pt idx="65">
                  <c:v>9.5716683404266104E-2</c:v>
                </c:pt>
                <c:pt idx="66">
                  <c:v>9.359367119716501E-2</c:v>
                </c:pt>
                <c:pt idx="78">
                  <c:v>8.0480726156415633E-2</c:v>
                </c:pt>
                <c:pt idx="79">
                  <c:v>0.25584050080516357</c:v>
                </c:pt>
                <c:pt idx="80">
                  <c:v>0.20035994961949469</c:v>
                </c:pt>
                <c:pt idx="81">
                  <c:v>0.16323896989948675</c:v>
                </c:pt>
                <c:pt idx="82">
                  <c:v>0.21919259924637091</c:v>
                </c:pt>
                <c:pt idx="83">
                  <c:v>0.16941394132092891</c:v>
                </c:pt>
                <c:pt idx="84">
                  <c:v>0.12038528167363785</c:v>
                </c:pt>
                <c:pt idx="85">
                  <c:v>0.12319793701319501</c:v>
                </c:pt>
                <c:pt idx="86">
                  <c:v>9.1979484697225514E-2</c:v>
                </c:pt>
                <c:pt idx="87">
                  <c:v>6.1439609042904159E-2</c:v>
                </c:pt>
                <c:pt idx="88">
                  <c:v>9.2510642536007423E-2</c:v>
                </c:pt>
                <c:pt idx="89">
                  <c:v>3.4567301602442584E-2</c:v>
                </c:pt>
                <c:pt idx="90">
                  <c:v>5.4265801154781405E-2</c:v>
                </c:pt>
                <c:pt idx="91">
                  <c:v>4.3586180209182118E-2</c:v>
                </c:pt>
                <c:pt idx="92">
                  <c:v>3.1723079274863598E-2</c:v>
                </c:pt>
                <c:pt idx="93">
                  <c:v>2.5707175295469811E-2</c:v>
                </c:pt>
                <c:pt idx="94">
                  <c:v>3.6797437714212664E-2</c:v>
                </c:pt>
                <c:pt idx="95">
                  <c:v>3.4067125399295191E-2</c:v>
                </c:pt>
                <c:pt idx="96">
                  <c:v>2.0719840331020697E-2</c:v>
                </c:pt>
                <c:pt idx="97">
                  <c:v>2.0475094697776194E-2</c:v>
                </c:pt>
                <c:pt idx="98">
                  <c:v>2.6949267553665363E-2</c:v>
                </c:pt>
                <c:pt idx="99">
                  <c:v>5.3014716627197415E-2</c:v>
                </c:pt>
                <c:pt idx="100">
                  <c:v>2.9191746591013909E-2</c:v>
                </c:pt>
                <c:pt idx="101">
                  <c:v>2.6238829657211721E-2</c:v>
                </c:pt>
                <c:pt idx="102">
                  <c:v>9.4280255422666867E-2</c:v>
                </c:pt>
                <c:pt idx="103">
                  <c:v>4.7888080419048532E-2</c:v>
                </c:pt>
                <c:pt idx="104">
                  <c:v>0.13999316583438776</c:v>
                </c:pt>
                <c:pt idx="105">
                  <c:v>0.13364746319317816</c:v>
                </c:pt>
                <c:pt idx="106">
                  <c:v>0.19472488477149416</c:v>
                </c:pt>
                <c:pt idx="107">
                  <c:v>0.16412328811798971</c:v>
                </c:pt>
                <c:pt idx="108">
                  <c:v>0.13670422018388215</c:v>
                </c:pt>
                <c:pt idx="109">
                  <c:v>0.1446567309174237</c:v>
                </c:pt>
                <c:pt idx="110">
                  <c:v>0.10441754723312771</c:v>
                </c:pt>
                <c:pt idx="111">
                  <c:v>5.8392342540116028E-2</c:v>
                </c:pt>
                <c:pt idx="112">
                  <c:v>0.10746970670315571</c:v>
                </c:pt>
                <c:pt idx="113">
                  <c:v>9.0155812614510861E-2</c:v>
                </c:pt>
                <c:pt idx="114">
                  <c:v>7.8929258131062469E-2</c:v>
                </c:pt>
                <c:pt idx="115">
                  <c:v>6.773495167158719E-2</c:v>
                </c:pt>
                <c:pt idx="116">
                  <c:v>6.8923891112714186E-2</c:v>
                </c:pt>
                <c:pt idx="117">
                  <c:v>8.4941281043333927E-2</c:v>
                </c:pt>
                <c:pt idx="118">
                  <c:v>7.8517565601903233E-2</c:v>
                </c:pt>
                <c:pt idx="119">
                  <c:v>5.0680448753880843E-2</c:v>
                </c:pt>
                <c:pt idx="120">
                  <c:v>5.5260333809606842E-2</c:v>
                </c:pt>
                <c:pt idx="121">
                  <c:v>4.0666505737762239E-2</c:v>
                </c:pt>
                <c:pt idx="122">
                  <c:v>4.5559442069808942E-2</c:v>
                </c:pt>
                <c:pt idx="123">
                  <c:v>3.4860365797411107E-2</c:v>
                </c:pt>
                <c:pt idx="124">
                  <c:v>6.1527361053340252E-2</c:v>
                </c:pt>
                <c:pt idx="125">
                  <c:v>4.1919464390473643E-2</c:v>
                </c:pt>
                <c:pt idx="126">
                  <c:v>5.2494941916657559E-2</c:v>
                </c:pt>
                <c:pt idx="127">
                  <c:v>2.3680674902636068E-3</c:v>
                </c:pt>
                <c:pt idx="128">
                  <c:v>3.3337598811455258E-3</c:v>
                </c:pt>
                <c:pt idx="129">
                  <c:v>2.1041611870944412E-2</c:v>
                </c:pt>
                <c:pt idx="130">
                  <c:v>0.14530503802088643</c:v>
                </c:pt>
                <c:pt idx="131">
                  <c:v>0.15973762774603975</c:v>
                </c:pt>
                <c:pt idx="132">
                  <c:v>0.17356963380977958</c:v>
                </c:pt>
                <c:pt idx="133">
                  <c:v>7.2649935265295127E-3</c:v>
                </c:pt>
                <c:pt idx="138">
                  <c:v>1.5300755831893055E-2</c:v>
                </c:pt>
                <c:pt idx="139">
                  <c:v>7.1659348786241819E-2</c:v>
                </c:pt>
                <c:pt idx="140">
                  <c:v>4.6094075963412518E-3</c:v>
                </c:pt>
                <c:pt idx="143">
                  <c:v>7.3187367317447474E-2</c:v>
                </c:pt>
                <c:pt idx="144">
                  <c:v>6.9701140536885808E-2</c:v>
                </c:pt>
                <c:pt idx="145">
                  <c:v>6.9168691152931533E-2</c:v>
                </c:pt>
                <c:pt idx="146">
                  <c:v>0.10548768794689706</c:v>
                </c:pt>
                <c:pt idx="148">
                  <c:v>8.39822842928441E-2</c:v>
                </c:pt>
                <c:pt idx="149">
                  <c:v>6.3924586698593119E-2</c:v>
                </c:pt>
                <c:pt idx="150">
                  <c:v>0.10427572391440133</c:v>
                </c:pt>
                <c:pt idx="151">
                  <c:v>6.175971224372849E-2</c:v>
                </c:pt>
                <c:pt idx="152">
                  <c:v>5.9957209238627393E-2</c:v>
                </c:pt>
                <c:pt idx="153">
                  <c:v>7.5272192697633591E-2</c:v>
                </c:pt>
                <c:pt idx="154">
                  <c:v>9.6160106455343342E-2</c:v>
                </c:pt>
                <c:pt idx="155">
                  <c:v>3.7094105839898826E-2</c:v>
                </c:pt>
                <c:pt idx="156">
                  <c:v>9.4594717831727224E-2</c:v>
                </c:pt>
                <c:pt idx="157">
                  <c:v>0.12984303202894959</c:v>
                </c:pt>
                <c:pt idx="158">
                  <c:v>0.13754559061284555</c:v>
                </c:pt>
                <c:pt idx="159">
                  <c:v>0.17651354129929303</c:v>
                </c:pt>
                <c:pt idx="160">
                  <c:v>7.9133502196046576E-2</c:v>
                </c:pt>
                <c:pt idx="161">
                  <c:v>0.14722225239420217</c:v>
                </c:pt>
                <c:pt idx="162">
                  <c:v>0.1241602876401509</c:v>
                </c:pt>
                <c:pt idx="163">
                  <c:v>0.10067527844924848</c:v>
                </c:pt>
                <c:pt idx="164">
                  <c:v>9.4037167846291514E-2</c:v>
                </c:pt>
                <c:pt idx="165">
                  <c:v>0.13925558679847483</c:v>
                </c:pt>
                <c:pt idx="166">
                  <c:v>9.8331622215732856E-2</c:v>
                </c:pt>
                <c:pt idx="167">
                  <c:v>3.3267749993540409E-2</c:v>
                </c:pt>
                <c:pt idx="169">
                  <c:v>9.5036223811458195E-2</c:v>
                </c:pt>
                <c:pt idx="170">
                  <c:v>0.13093865468063171</c:v>
                </c:pt>
                <c:pt idx="171">
                  <c:v>0.1025097341799155</c:v>
                </c:pt>
                <c:pt idx="172">
                  <c:v>0.10083712590296916</c:v>
                </c:pt>
                <c:pt idx="173">
                  <c:v>7.463031487112208E-2</c:v>
                </c:pt>
                <c:pt idx="174">
                  <c:v>6.2343077982776184E-2</c:v>
                </c:pt>
                <c:pt idx="175">
                  <c:v>0.13727627508235751</c:v>
                </c:pt>
                <c:pt idx="176">
                  <c:v>6.7295523441492089E-2</c:v>
                </c:pt>
                <c:pt idx="177">
                  <c:v>6.8559976341630705E-2</c:v>
                </c:pt>
                <c:pt idx="178">
                  <c:v>0.17925238440092017</c:v>
                </c:pt>
                <c:pt idx="179">
                  <c:v>3.3383255137040047E-2</c:v>
                </c:pt>
                <c:pt idx="180">
                  <c:v>0.13315429113525895</c:v>
                </c:pt>
                <c:pt idx="181">
                  <c:v>3.2877609518924288E-2</c:v>
                </c:pt>
                <c:pt idx="182">
                  <c:v>0.17827179146900515</c:v>
                </c:pt>
                <c:pt idx="183">
                  <c:v>0.24832269255808792</c:v>
                </c:pt>
                <c:pt idx="184">
                  <c:v>0.13062858629323698</c:v>
                </c:pt>
                <c:pt idx="185">
                  <c:v>0.12567612089739089</c:v>
                </c:pt>
                <c:pt idx="186">
                  <c:v>0.12020198208009146</c:v>
                </c:pt>
                <c:pt idx="187">
                  <c:v>8.6949393825172597E-2</c:v>
                </c:pt>
                <c:pt idx="188">
                  <c:v>8.3458639387818015E-2</c:v>
                </c:pt>
                <c:pt idx="189">
                  <c:v>8.7429197998367611E-2</c:v>
                </c:pt>
                <c:pt idx="190">
                  <c:v>7.2426704620892679E-2</c:v>
                </c:pt>
                <c:pt idx="191">
                  <c:v>9.3616865380959424E-2</c:v>
                </c:pt>
                <c:pt idx="192">
                  <c:v>6.7910735194290806E-2</c:v>
                </c:pt>
                <c:pt idx="193">
                  <c:v>0.10061537253143861</c:v>
                </c:pt>
                <c:pt idx="194">
                  <c:v>0.25888599005551344</c:v>
                </c:pt>
                <c:pt idx="195">
                  <c:v>8.3316190661058193E-2</c:v>
                </c:pt>
                <c:pt idx="196">
                  <c:v>8.1422187399571577E-2</c:v>
                </c:pt>
                <c:pt idx="197">
                  <c:v>0.11779744268340102</c:v>
                </c:pt>
                <c:pt idx="198">
                  <c:v>8.6982298267329117E-2</c:v>
                </c:pt>
                <c:pt idx="199">
                  <c:v>7.7831904330767698E-2</c:v>
                </c:pt>
                <c:pt idx="200">
                  <c:v>6.6383459592686433E-2</c:v>
                </c:pt>
                <c:pt idx="201">
                  <c:v>7.1177550265984144E-2</c:v>
                </c:pt>
                <c:pt idx="202">
                  <c:v>5.935761580316555E-2</c:v>
                </c:pt>
                <c:pt idx="203">
                  <c:v>4.1897374294422092E-2</c:v>
                </c:pt>
                <c:pt idx="204">
                  <c:v>7.7925641017197067E-2</c:v>
                </c:pt>
                <c:pt idx="205">
                  <c:v>4.1414412245199407E-2</c:v>
                </c:pt>
                <c:pt idx="206">
                  <c:v>2.8743715283607741E-2</c:v>
                </c:pt>
                <c:pt idx="207">
                  <c:v>0.15538401468124205</c:v>
                </c:pt>
                <c:pt idx="208">
                  <c:v>0.15773109520105486</c:v>
                </c:pt>
                <c:pt idx="209">
                  <c:v>0.11484572389912301</c:v>
                </c:pt>
                <c:pt idx="210">
                  <c:v>0.18328991549277468</c:v>
                </c:pt>
                <c:pt idx="211">
                  <c:v>9.4843828557976656E-2</c:v>
                </c:pt>
                <c:pt idx="212">
                  <c:v>0.12186599138850215</c:v>
                </c:pt>
                <c:pt idx="213">
                  <c:v>0.11965856510469294</c:v>
                </c:pt>
                <c:pt idx="214">
                  <c:v>0.1095963692743553</c:v>
                </c:pt>
                <c:pt idx="215">
                  <c:v>0.12525459648109311</c:v>
                </c:pt>
                <c:pt idx="216">
                  <c:v>3.1722579866278577E-2</c:v>
                </c:pt>
                <c:pt idx="217">
                  <c:v>5.5566016606443468E-2</c:v>
                </c:pt>
                <c:pt idx="218">
                  <c:v>8.429393128735424E-2</c:v>
                </c:pt>
                <c:pt idx="219">
                  <c:v>8.3897515216079951E-2</c:v>
                </c:pt>
                <c:pt idx="220">
                  <c:v>7.7666190990189621E-2</c:v>
                </c:pt>
                <c:pt idx="221">
                  <c:v>5.6318430571607382E-2</c:v>
                </c:pt>
                <c:pt idx="222">
                  <c:v>8.3875857297671566E-2</c:v>
                </c:pt>
                <c:pt idx="223">
                  <c:v>9.7913084489190977E-2</c:v>
                </c:pt>
                <c:pt idx="224">
                  <c:v>8.8913067610081317E-2</c:v>
                </c:pt>
                <c:pt idx="225">
                  <c:v>7.4504979136867933E-2</c:v>
                </c:pt>
                <c:pt idx="226">
                  <c:v>4.2878258742475736E-2</c:v>
                </c:pt>
                <c:pt idx="227">
                  <c:v>6.3540361138368417E-2</c:v>
                </c:pt>
                <c:pt idx="228">
                  <c:v>3.6843185806968076E-2</c:v>
                </c:pt>
                <c:pt idx="229">
                  <c:v>9.7112691427058917E-2</c:v>
                </c:pt>
                <c:pt idx="230">
                  <c:v>9.8435398997883367E-2</c:v>
                </c:pt>
                <c:pt idx="231">
                  <c:v>7.4473140015343761E-2</c:v>
                </c:pt>
                <c:pt idx="232">
                  <c:v>0.10041343332077507</c:v>
                </c:pt>
                <c:pt idx="233">
                  <c:v>2.2357872621111288E-2</c:v>
                </c:pt>
                <c:pt idx="234">
                  <c:v>8.1126228113000673E-2</c:v>
                </c:pt>
                <c:pt idx="235">
                  <c:v>0.16356157636939414</c:v>
                </c:pt>
                <c:pt idx="236">
                  <c:v>7.7860467074174655E-2</c:v>
                </c:pt>
                <c:pt idx="237">
                  <c:v>7.6936176277271298E-2</c:v>
                </c:pt>
                <c:pt idx="238">
                  <c:v>0.11856209865013961</c:v>
                </c:pt>
                <c:pt idx="240">
                  <c:v>6.9230391762805474E-2</c:v>
                </c:pt>
                <c:pt idx="241">
                  <c:v>0.10217448431998154</c:v>
                </c:pt>
                <c:pt idx="242">
                  <c:v>9.1002828011730069E-2</c:v>
                </c:pt>
                <c:pt idx="243">
                  <c:v>8.387297433056147E-2</c:v>
                </c:pt>
                <c:pt idx="244">
                  <c:v>8.8629384148110099E-2</c:v>
                </c:pt>
                <c:pt idx="245">
                  <c:v>0.10080293963707777</c:v>
                </c:pt>
                <c:pt idx="246">
                  <c:v>5.9647966293275331E-2</c:v>
                </c:pt>
                <c:pt idx="247">
                  <c:v>7.9764386327449019E-2</c:v>
                </c:pt>
                <c:pt idx="248">
                  <c:v>5.3190016891042073E-2</c:v>
                </c:pt>
                <c:pt idx="249">
                  <c:v>7.0722621116494036E-2</c:v>
                </c:pt>
                <c:pt idx="250">
                  <c:v>5.0094123579451519E-2</c:v>
                </c:pt>
                <c:pt idx="251">
                  <c:v>6.7136350948253473E-2</c:v>
                </c:pt>
                <c:pt idx="252">
                  <c:v>7.3346924033461616E-2</c:v>
                </c:pt>
                <c:pt idx="253">
                  <c:v>5.1756323366580023E-2</c:v>
                </c:pt>
                <c:pt idx="254">
                  <c:v>5.105977894506112E-2</c:v>
                </c:pt>
                <c:pt idx="255">
                  <c:v>5.0735467428061606E-2</c:v>
                </c:pt>
                <c:pt idx="256">
                  <c:v>4.2286149129058544E-2</c:v>
                </c:pt>
                <c:pt idx="257">
                  <c:v>6.6440060319052641E-2</c:v>
                </c:pt>
                <c:pt idx="258">
                  <c:v>2.667900487205202E-2</c:v>
                </c:pt>
                <c:pt idx="259">
                  <c:v>0.10969309674894037</c:v>
                </c:pt>
                <c:pt idx="261">
                  <c:v>9.8152310508175661E-2</c:v>
                </c:pt>
                <c:pt idx="262">
                  <c:v>0.11863414894422615</c:v>
                </c:pt>
                <c:pt idx="263">
                  <c:v>0.13059544790414068</c:v>
                </c:pt>
                <c:pt idx="264">
                  <c:v>9.028905018351116E-2</c:v>
                </c:pt>
                <c:pt idx="265">
                  <c:v>0.14101399450937063</c:v>
                </c:pt>
                <c:pt idx="266">
                  <c:v>7.8376812541121499E-2</c:v>
                </c:pt>
                <c:pt idx="267">
                  <c:v>4.9857307709137072E-2</c:v>
                </c:pt>
                <c:pt idx="268">
                  <c:v>8.2365792177948774E-2</c:v>
                </c:pt>
                <c:pt idx="269">
                  <c:v>0.16804297790723449</c:v>
                </c:pt>
                <c:pt idx="270">
                  <c:v>0.18946537245909173</c:v>
                </c:pt>
                <c:pt idx="271">
                  <c:v>9.8409448501560526E-2</c:v>
                </c:pt>
                <c:pt idx="272">
                  <c:v>0.14449605699531803</c:v>
                </c:pt>
                <c:pt idx="273">
                  <c:v>0.11300208622491253</c:v>
                </c:pt>
                <c:pt idx="274">
                  <c:v>0.15647994813263766</c:v>
                </c:pt>
                <c:pt idx="275">
                  <c:v>0.15962793153764018</c:v>
                </c:pt>
                <c:pt idx="276">
                  <c:v>0.13299952458461647</c:v>
                </c:pt>
                <c:pt idx="277">
                  <c:v>0.16704559971112354</c:v>
                </c:pt>
                <c:pt idx="278">
                  <c:v>8.1856619470107556E-2</c:v>
                </c:pt>
                <c:pt idx="279">
                  <c:v>0.12199065568369395</c:v>
                </c:pt>
                <c:pt idx="280">
                  <c:v>4.7089255654681389E-2</c:v>
                </c:pt>
                <c:pt idx="281">
                  <c:v>4.272002427029091E-2</c:v>
                </c:pt>
                <c:pt idx="282">
                  <c:v>8.8161057116208322E-2</c:v>
                </c:pt>
                <c:pt idx="283">
                  <c:v>8.0936833416584988E-2</c:v>
                </c:pt>
                <c:pt idx="284">
                  <c:v>9.2782941173854591E-2</c:v>
                </c:pt>
                <c:pt idx="285">
                  <c:v>0.15281534662835347</c:v>
                </c:pt>
                <c:pt idx="299">
                  <c:v>0.22269555958086634</c:v>
                </c:pt>
                <c:pt idx="300">
                  <c:v>0.20353386856522537</c:v>
                </c:pt>
                <c:pt idx="301">
                  <c:v>0.2183856532135543</c:v>
                </c:pt>
                <c:pt idx="302">
                  <c:v>0.14861448624175277</c:v>
                </c:pt>
                <c:pt idx="312">
                  <c:v>0.14496687817939577</c:v>
                </c:pt>
                <c:pt idx="314">
                  <c:v>3.1847401571616904E-2</c:v>
                </c:pt>
                <c:pt idx="315">
                  <c:v>6.9229288642788725E-2</c:v>
                </c:pt>
                <c:pt idx="316">
                  <c:v>0.12065270593866623</c:v>
                </c:pt>
                <c:pt idx="317">
                  <c:v>8.2984255490822709E-2</c:v>
                </c:pt>
                <c:pt idx="318">
                  <c:v>5.3887009605344371E-2</c:v>
                </c:pt>
                <c:pt idx="319">
                  <c:v>0.10930206184110582</c:v>
                </c:pt>
                <c:pt idx="320">
                  <c:v>0.12295925705740883</c:v>
                </c:pt>
                <c:pt idx="321">
                  <c:v>6.4223886882679965E-2</c:v>
                </c:pt>
                <c:pt idx="322">
                  <c:v>0.17085237620582874</c:v>
                </c:pt>
                <c:pt idx="323">
                  <c:v>0.22923547358306287</c:v>
                </c:pt>
                <c:pt idx="324">
                  <c:v>7.9807912752706323E-2</c:v>
                </c:pt>
                <c:pt idx="338">
                  <c:v>8.181606530514493E-2</c:v>
                </c:pt>
                <c:pt idx="339">
                  <c:v>8.0671830590411456E-2</c:v>
                </c:pt>
                <c:pt idx="340">
                  <c:v>9.1971484884575821E-2</c:v>
                </c:pt>
                <c:pt idx="341">
                  <c:v>0.1278106069188312</c:v>
                </c:pt>
                <c:pt idx="342">
                  <c:v>0.12334518605619171</c:v>
                </c:pt>
                <c:pt idx="343">
                  <c:v>9.3450894958141989E-2</c:v>
                </c:pt>
                <c:pt idx="344">
                  <c:v>9.9858663257591546E-2</c:v>
                </c:pt>
                <c:pt idx="345">
                  <c:v>0.10081333548441376</c:v>
                </c:pt>
                <c:pt idx="346">
                  <c:v>6.6159830723049956E-2</c:v>
                </c:pt>
                <c:pt idx="347">
                  <c:v>0.1113358897504123</c:v>
                </c:pt>
                <c:pt idx="348">
                  <c:v>8.142852131691436E-2</c:v>
                </c:pt>
                <c:pt idx="349">
                  <c:v>0.12590543978417923</c:v>
                </c:pt>
                <c:pt idx="350">
                  <c:v>0.12487961764744573</c:v>
                </c:pt>
              </c:numCache>
            </c:numRef>
          </c:yVal>
          <c:smooth val="0"/>
          <c:extLst>
            <c:ext xmlns:c16="http://schemas.microsoft.com/office/drawing/2014/chart" uri="{C3380CC4-5D6E-409C-BE32-E72D297353CC}">
              <c16:uniqueId val="{00000000-E7C1-4B3C-8A86-9A0391076D40}"/>
            </c:ext>
          </c:extLst>
        </c:ser>
        <c:dLbls>
          <c:showLegendKey val="0"/>
          <c:showVal val="0"/>
          <c:showCatName val="0"/>
          <c:showSerName val="0"/>
          <c:showPercent val="0"/>
          <c:showBubbleSize val="0"/>
        </c:dLbls>
        <c:axId val="1131932144"/>
        <c:axId val="1131942704"/>
      </c:scatterChart>
      <c:valAx>
        <c:axId val="1131932144"/>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131942704"/>
        <c:crosses val="autoZero"/>
        <c:crossBetween val="midCat"/>
      </c:valAx>
      <c:valAx>
        <c:axId val="113194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POC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1932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2400" b="0" i="0" u="none" strike="noStrike" kern="1200" spc="0" baseline="0">
                <a:solidFill>
                  <a:sysClr val="windowText" lastClr="000000">
                    <a:lumMod val="65000"/>
                    <a:lumOff val="35000"/>
                  </a:sysClr>
                </a:solidFill>
              </a:rPr>
              <a:t>SBB CaCO3 Flux Bot Trap (Sept '09 - May '24)</a:t>
            </a:r>
          </a:p>
        </c:rich>
      </c:tx>
      <c:layout>
        <c:manualLayout>
          <c:xMode val="edge"/>
          <c:yMode val="edge"/>
          <c:x val="0.38849798911839034"/>
          <c:y val="3.15241052436348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v>CaCO3</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chemeClr val="accent1"/>
                </a:solidFill>
                <a:prstDash val="sysDot"/>
              </a:ln>
              <a:effectLst/>
            </c:spPr>
            <c:trendlineType val="linear"/>
            <c:dispRSqr val="0"/>
            <c:dispEq val="1"/>
            <c:trendlineLbl>
              <c:layout>
                <c:manualLayout>
                  <c:x val="5.8953362321181001E-2"/>
                  <c:y val="-0.5567260138915634"/>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NEW'!$R$411:$R$761</c:f>
              <c:numCache>
                <c:formatCode>0.000</c:formatCode>
                <c:ptCount val="351"/>
                <c:pt idx="0">
                  <c:v>0.13668844445453468</c:v>
                </c:pt>
                <c:pt idx="1">
                  <c:v>0.16264184234518084</c:v>
                </c:pt>
                <c:pt idx="2">
                  <c:v>0.1639047252142054</c:v>
                </c:pt>
                <c:pt idx="3">
                  <c:v>0.11713197086055986</c:v>
                </c:pt>
                <c:pt idx="4">
                  <c:v>0.21633389581669452</c:v>
                </c:pt>
                <c:pt idx="5">
                  <c:v>0.2303847752106879</c:v>
                </c:pt>
                <c:pt idx="6">
                  <c:v>0.1444703131068179</c:v>
                </c:pt>
                <c:pt idx="7">
                  <c:v>0.19490479408706077</c:v>
                </c:pt>
                <c:pt idx="8">
                  <c:v>0.18958680497647148</c:v>
                </c:pt>
                <c:pt idx="9">
                  <c:v>0.22058049926021739</c:v>
                </c:pt>
                <c:pt idx="10">
                  <c:v>0.13439952209539621</c:v>
                </c:pt>
                <c:pt idx="11">
                  <c:v>1.0719496234344792E-2</c:v>
                </c:pt>
                <c:pt idx="26">
                  <c:v>0.28529917347767053</c:v>
                </c:pt>
                <c:pt idx="27">
                  <c:v>0.14226061216641242</c:v>
                </c:pt>
                <c:pt idx="28">
                  <c:v>0.27379356076273514</c:v>
                </c:pt>
                <c:pt idx="29">
                  <c:v>0.15399899748406232</c:v>
                </c:pt>
                <c:pt idx="30">
                  <c:v>0.19009673223379689</c:v>
                </c:pt>
                <c:pt idx="31">
                  <c:v>9.5377905204132099E-2</c:v>
                </c:pt>
                <c:pt idx="32">
                  <c:v>0.15807920218188187</c:v>
                </c:pt>
                <c:pt idx="33">
                  <c:v>0.31785549641561156</c:v>
                </c:pt>
                <c:pt idx="34">
                  <c:v>0.21901655358310876</c:v>
                </c:pt>
                <c:pt idx="35">
                  <c:v>0.13050705653172623</c:v>
                </c:pt>
                <c:pt idx="36">
                  <c:v>3.6405355784307841E-2</c:v>
                </c:pt>
                <c:pt idx="38">
                  <c:v>2.5689482779197772E-2</c:v>
                </c:pt>
                <c:pt idx="52">
                  <c:v>0.22822537124230355</c:v>
                </c:pt>
                <c:pt idx="53">
                  <c:v>0.26020068071832542</c:v>
                </c:pt>
                <c:pt idx="54">
                  <c:v>0.18169422043010752</c:v>
                </c:pt>
                <c:pt idx="55">
                  <c:v>0.1833277890716441</c:v>
                </c:pt>
                <c:pt idx="56">
                  <c:v>0.27676238983460111</c:v>
                </c:pt>
                <c:pt idx="57">
                  <c:v>0.1614138830060326</c:v>
                </c:pt>
                <c:pt idx="58">
                  <c:v>0.24489533694344159</c:v>
                </c:pt>
                <c:pt idx="59">
                  <c:v>8.5228080867518555E-2</c:v>
                </c:pt>
                <c:pt idx="60">
                  <c:v>4.1362146261543033E-2</c:v>
                </c:pt>
                <c:pt idx="61">
                  <c:v>6.8261070198928894E-2</c:v>
                </c:pt>
                <c:pt idx="62">
                  <c:v>6.2739160357879716E-3</c:v>
                </c:pt>
                <c:pt idx="63">
                  <c:v>5.5892011949098871E-3</c:v>
                </c:pt>
                <c:pt idx="64">
                  <c:v>4.8213119620065196E-3</c:v>
                </c:pt>
                <c:pt idx="65">
                  <c:v>0.14641141052631582</c:v>
                </c:pt>
                <c:pt idx="66">
                  <c:v>0.1524732631578947</c:v>
                </c:pt>
                <c:pt idx="78">
                  <c:v>0.10818536687631031</c:v>
                </c:pt>
                <c:pt idx="79">
                  <c:v>0.37943215932914048</c:v>
                </c:pt>
                <c:pt idx="80">
                  <c:v>0.30237945492662477</c:v>
                </c:pt>
                <c:pt idx="81">
                  <c:v>0.26861923130677834</c:v>
                </c:pt>
                <c:pt idx="82">
                  <c:v>0.28496457023060789</c:v>
                </c:pt>
                <c:pt idx="83">
                  <c:v>0.21550368972746342</c:v>
                </c:pt>
                <c:pt idx="84">
                  <c:v>0.19522865129280234</c:v>
                </c:pt>
                <c:pt idx="85">
                  <c:v>0.16800684835779173</c:v>
                </c:pt>
                <c:pt idx="86">
                  <c:v>0.17007877707896576</c:v>
                </c:pt>
                <c:pt idx="87">
                  <c:v>7.7343200559049599E-2</c:v>
                </c:pt>
                <c:pt idx="88">
                  <c:v>5.9867169811320772E-2</c:v>
                </c:pt>
                <c:pt idx="89">
                  <c:v>4.8206673654786876E-2</c:v>
                </c:pt>
                <c:pt idx="90">
                  <c:v>6.4844374563242504E-2</c:v>
                </c:pt>
                <c:pt idx="91">
                  <c:v>6.8440385307269272E-2</c:v>
                </c:pt>
                <c:pt idx="92">
                  <c:v>6.6401450256129119E-2</c:v>
                </c:pt>
                <c:pt idx="93">
                  <c:v>6.2279857458582499E-2</c:v>
                </c:pt>
                <c:pt idx="94">
                  <c:v>8.8070078294985421E-2</c:v>
                </c:pt>
                <c:pt idx="95">
                  <c:v>8.5048616560160398E-2</c:v>
                </c:pt>
                <c:pt idx="96">
                  <c:v>5.7983875002141555E-2</c:v>
                </c:pt>
                <c:pt idx="97">
                  <c:v>4.406457837208104E-2</c:v>
                </c:pt>
                <c:pt idx="98">
                  <c:v>4.6289934725624898E-2</c:v>
                </c:pt>
                <c:pt idx="99">
                  <c:v>8.5932498415254632E-2</c:v>
                </c:pt>
                <c:pt idx="100">
                  <c:v>8.4363100275831368E-2</c:v>
                </c:pt>
                <c:pt idx="101">
                  <c:v>5.0430406551422884E-2</c:v>
                </c:pt>
                <c:pt idx="102">
                  <c:v>0.14032464792955171</c:v>
                </c:pt>
                <c:pt idx="103">
                  <c:v>5.5144092754715712E-2</c:v>
                </c:pt>
                <c:pt idx="104">
                  <c:v>8.9226789917991475E-2</c:v>
                </c:pt>
                <c:pt idx="105">
                  <c:v>0.12967608241492706</c:v>
                </c:pt>
                <c:pt idx="106">
                  <c:v>0.17550891967346943</c:v>
                </c:pt>
                <c:pt idx="107">
                  <c:v>0.1513792050974932</c:v>
                </c:pt>
                <c:pt idx="108">
                  <c:v>0.16765475921349526</c:v>
                </c:pt>
                <c:pt idx="109">
                  <c:v>0.18985321602937857</c:v>
                </c:pt>
                <c:pt idx="110">
                  <c:v>0.11300206776132908</c:v>
                </c:pt>
                <c:pt idx="111">
                  <c:v>7.3468920845256164E-2</c:v>
                </c:pt>
                <c:pt idx="112">
                  <c:v>7.8433051459675884E-2</c:v>
                </c:pt>
                <c:pt idx="113">
                  <c:v>0.13474946776748281</c:v>
                </c:pt>
                <c:pt idx="114">
                  <c:v>0.11973472665403864</c:v>
                </c:pt>
                <c:pt idx="115">
                  <c:v>0.10139471137290837</c:v>
                </c:pt>
                <c:pt idx="116">
                  <c:v>0.11201572110297559</c:v>
                </c:pt>
                <c:pt idx="117">
                  <c:v>0.19124155543871146</c:v>
                </c:pt>
                <c:pt idx="118">
                  <c:v>0.12619428346978659</c:v>
                </c:pt>
                <c:pt idx="119">
                  <c:v>0.13405587042835287</c:v>
                </c:pt>
                <c:pt idx="120">
                  <c:v>0.1408535460977034</c:v>
                </c:pt>
                <c:pt idx="121">
                  <c:v>0.12483946502792082</c:v>
                </c:pt>
                <c:pt idx="122">
                  <c:v>0.12531072103639762</c:v>
                </c:pt>
                <c:pt idx="123">
                  <c:v>8.6127248590746885E-2</c:v>
                </c:pt>
                <c:pt idx="124">
                  <c:v>0.11067794139879519</c:v>
                </c:pt>
                <c:pt idx="125">
                  <c:v>5.5682907859144898E-2</c:v>
                </c:pt>
                <c:pt idx="126">
                  <c:v>3.0645736560304129E-2</c:v>
                </c:pt>
                <c:pt idx="127">
                  <c:v>2.0153088545455454E-3</c:v>
                </c:pt>
                <c:pt idx="128">
                  <c:v>3.1624621495391081E-3</c:v>
                </c:pt>
                <c:pt idx="129">
                  <c:v>2.2756543123556704E-2</c:v>
                </c:pt>
                <c:pt idx="130">
                  <c:v>0.2359045892035152</c:v>
                </c:pt>
                <c:pt idx="131">
                  <c:v>0.2799497026338148</c:v>
                </c:pt>
                <c:pt idx="132">
                  <c:v>0.18027917168617411</c:v>
                </c:pt>
                <c:pt idx="133">
                  <c:v>2.1752444235914898E-3</c:v>
                </c:pt>
                <c:pt idx="138">
                  <c:v>1.2429029026490351E-2</c:v>
                </c:pt>
                <c:pt idx="139">
                  <c:v>4.3582123367867549E-2</c:v>
                </c:pt>
                <c:pt idx="140">
                  <c:v>7.8322406658296148E-4</c:v>
                </c:pt>
                <c:pt idx="143">
                  <c:v>0.15030609626395619</c:v>
                </c:pt>
                <c:pt idx="144">
                  <c:v>0.10458891608974602</c:v>
                </c:pt>
                <c:pt idx="145">
                  <c:v>0.17465736129512774</c:v>
                </c:pt>
                <c:pt idx="146">
                  <c:v>0.22622151944429611</c:v>
                </c:pt>
                <c:pt idx="148">
                  <c:v>0.1942916306666142</c:v>
                </c:pt>
                <c:pt idx="149">
                  <c:v>0.20482977762453072</c:v>
                </c:pt>
                <c:pt idx="150">
                  <c:v>0.41593680119980064</c:v>
                </c:pt>
                <c:pt idx="151">
                  <c:v>0.17656097901894136</c:v>
                </c:pt>
                <c:pt idx="152">
                  <c:v>0.17746754741521475</c:v>
                </c:pt>
                <c:pt idx="153">
                  <c:v>0.13297481057386842</c:v>
                </c:pt>
                <c:pt idx="154">
                  <c:v>9.8365481862080925E-2</c:v>
                </c:pt>
                <c:pt idx="155">
                  <c:v>6.4446202213379586E-2</c:v>
                </c:pt>
                <c:pt idx="156">
                  <c:v>0.1917882119016035</c:v>
                </c:pt>
                <c:pt idx="157">
                  <c:v>0.20156855685534517</c:v>
                </c:pt>
                <c:pt idx="158">
                  <c:v>0.24173023689093706</c:v>
                </c:pt>
                <c:pt idx="159">
                  <c:v>0.22479113996479314</c:v>
                </c:pt>
                <c:pt idx="160">
                  <c:v>0.13841939803048628</c:v>
                </c:pt>
                <c:pt idx="161">
                  <c:v>0.15789517977260503</c:v>
                </c:pt>
                <c:pt idx="162">
                  <c:v>0.12430856346700903</c:v>
                </c:pt>
                <c:pt idx="163">
                  <c:v>8.6189318769565565E-2</c:v>
                </c:pt>
                <c:pt idx="164">
                  <c:v>0.10951764965274582</c:v>
                </c:pt>
                <c:pt idx="165">
                  <c:v>0.1415964459488355</c:v>
                </c:pt>
                <c:pt idx="166">
                  <c:v>0.10986848617823707</c:v>
                </c:pt>
                <c:pt idx="167">
                  <c:v>4.2656454765738927E-2</c:v>
                </c:pt>
                <c:pt idx="169">
                  <c:v>0.16314959222832556</c:v>
                </c:pt>
                <c:pt idx="170">
                  <c:v>0.17054021388026469</c:v>
                </c:pt>
                <c:pt idx="171">
                  <c:v>0.2275929100662355</c:v>
                </c:pt>
                <c:pt idx="172">
                  <c:v>0.16409468184526599</c:v>
                </c:pt>
                <c:pt idx="173">
                  <c:v>0.14848775509672366</c:v>
                </c:pt>
                <c:pt idx="174">
                  <c:v>0.20402929624081192</c:v>
                </c:pt>
                <c:pt idx="175">
                  <c:v>0.51905750556653174</c:v>
                </c:pt>
                <c:pt idx="176">
                  <c:v>0.18374002426838998</c:v>
                </c:pt>
                <c:pt idx="177">
                  <c:v>0.14821315176910774</c:v>
                </c:pt>
                <c:pt idx="178">
                  <c:v>0.20170634250916492</c:v>
                </c:pt>
                <c:pt idx="179">
                  <c:v>8.0716020743120911E-2</c:v>
                </c:pt>
                <c:pt idx="180">
                  <c:v>0.1094974521406923</c:v>
                </c:pt>
                <c:pt idx="181">
                  <c:v>3.1471587427719487E-2</c:v>
                </c:pt>
                <c:pt idx="182">
                  <c:v>0.17750534941674481</c:v>
                </c:pt>
                <c:pt idx="183">
                  <c:v>0.24740107273924919</c:v>
                </c:pt>
                <c:pt idx="184">
                  <c:v>0.17576765502306105</c:v>
                </c:pt>
                <c:pt idx="185">
                  <c:v>0.1588443485751099</c:v>
                </c:pt>
                <c:pt idx="186">
                  <c:v>0.12498528026974431</c:v>
                </c:pt>
                <c:pt idx="187">
                  <c:v>5.8767468797317306E-2</c:v>
                </c:pt>
                <c:pt idx="188">
                  <c:v>9.9196382351063844E-2</c:v>
                </c:pt>
                <c:pt idx="189">
                  <c:v>6.8265777696473115E-2</c:v>
                </c:pt>
                <c:pt idx="190">
                  <c:v>0.10827780669504582</c:v>
                </c:pt>
                <c:pt idx="191">
                  <c:v>4.8603027122496367E-2</c:v>
                </c:pt>
                <c:pt idx="192">
                  <c:v>7.3810760162957442E-2</c:v>
                </c:pt>
                <c:pt idx="193">
                  <c:v>9.0662158994670505E-2</c:v>
                </c:pt>
                <c:pt idx="194">
                  <c:v>0.25048587824401741</c:v>
                </c:pt>
                <c:pt idx="195">
                  <c:v>8.5728632512245842E-2</c:v>
                </c:pt>
                <c:pt idx="196">
                  <c:v>0.12449957019270759</c:v>
                </c:pt>
                <c:pt idx="197">
                  <c:v>0.23030618796194363</c:v>
                </c:pt>
                <c:pt idx="198">
                  <c:v>0.16386667163196617</c:v>
                </c:pt>
                <c:pt idx="199">
                  <c:v>0.18988592742717947</c:v>
                </c:pt>
                <c:pt idx="200">
                  <c:v>0.1352776698321253</c:v>
                </c:pt>
                <c:pt idx="201">
                  <c:v>0.18744401441699654</c:v>
                </c:pt>
                <c:pt idx="202">
                  <c:v>0.10842122348518371</c:v>
                </c:pt>
                <c:pt idx="203">
                  <c:v>9.1488996685348448E-2</c:v>
                </c:pt>
                <c:pt idx="204">
                  <c:v>8.1027066946720433E-2</c:v>
                </c:pt>
                <c:pt idx="205">
                  <c:v>7.6117334561727604E-2</c:v>
                </c:pt>
                <c:pt idx="206">
                  <c:v>4.8476450528303065E-2</c:v>
                </c:pt>
                <c:pt idx="207">
                  <c:v>0.16434837607036423</c:v>
                </c:pt>
                <c:pt idx="208">
                  <c:v>0.28717781865356679</c:v>
                </c:pt>
                <c:pt idx="209">
                  <c:v>0.24200602581887654</c:v>
                </c:pt>
                <c:pt idx="210">
                  <c:v>0.19911134529018767</c:v>
                </c:pt>
                <c:pt idx="211">
                  <c:v>0.11747446056571763</c:v>
                </c:pt>
                <c:pt idx="212">
                  <c:v>0.11518715978109464</c:v>
                </c:pt>
                <c:pt idx="213">
                  <c:v>0.12943377884706417</c:v>
                </c:pt>
                <c:pt idx="214">
                  <c:v>0.15193395451495559</c:v>
                </c:pt>
                <c:pt idx="215">
                  <c:v>9.7098582460148963E-2</c:v>
                </c:pt>
                <c:pt idx="216">
                  <c:v>6.393699456979679E-2</c:v>
                </c:pt>
                <c:pt idx="217">
                  <c:v>0.11807040803628287</c:v>
                </c:pt>
                <c:pt idx="218">
                  <c:v>0.19598332529574169</c:v>
                </c:pt>
                <c:pt idx="219">
                  <c:v>0.12023551800668564</c:v>
                </c:pt>
                <c:pt idx="220">
                  <c:v>0.12740636279609391</c:v>
                </c:pt>
                <c:pt idx="221">
                  <c:v>9.8947561180441998E-2</c:v>
                </c:pt>
                <c:pt idx="222">
                  <c:v>0.16164493969423563</c:v>
                </c:pt>
                <c:pt idx="223">
                  <c:v>0.19887791440468258</c:v>
                </c:pt>
                <c:pt idx="224">
                  <c:v>0.21883315273842319</c:v>
                </c:pt>
                <c:pt idx="225">
                  <c:v>0.14637576636617378</c:v>
                </c:pt>
                <c:pt idx="226">
                  <c:v>7.1840255060245134E-2</c:v>
                </c:pt>
                <c:pt idx="227">
                  <c:v>9.9684800740247131E-2</c:v>
                </c:pt>
                <c:pt idx="228">
                  <c:v>9.5468690784930019E-2</c:v>
                </c:pt>
                <c:pt idx="229">
                  <c:v>0.157343356906679</c:v>
                </c:pt>
                <c:pt idx="230">
                  <c:v>0.12278570124892445</c:v>
                </c:pt>
                <c:pt idx="231">
                  <c:v>5.2357882315988785E-2</c:v>
                </c:pt>
                <c:pt idx="232">
                  <c:v>9.9578469044294154E-2</c:v>
                </c:pt>
                <c:pt idx="233">
                  <c:v>2.2255582929445517E-2</c:v>
                </c:pt>
                <c:pt idx="234">
                  <c:v>0.12357494698079163</c:v>
                </c:pt>
                <c:pt idx="235">
                  <c:v>0.20661383178478743</c:v>
                </c:pt>
                <c:pt idx="236">
                  <c:v>0.11649233910417284</c:v>
                </c:pt>
                <c:pt idx="237">
                  <c:v>0.10150358464539418</c:v>
                </c:pt>
                <c:pt idx="238">
                  <c:v>0.14294930452167259</c:v>
                </c:pt>
                <c:pt idx="240">
                  <c:v>7.5650074439576359E-2</c:v>
                </c:pt>
                <c:pt idx="241">
                  <c:v>0.15720547632213813</c:v>
                </c:pt>
                <c:pt idx="242">
                  <c:v>9.7921190060949126E-2</c:v>
                </c:pt>
                <c:pt idx="243">
                  <c:v>0.10126526132848815</c:v>
                </c:pt>
                <c:pt idx="244">
                  <c:v>0.11014787042044687</c:v>
                </c:pt>
                <c:pt idx="245">
                  <c:v>0.17125778212599438</c:v>
                </c:pt>
                <c:pt idx="246">
                  <c:v>0.10282087711089367</c:v>
                </c:pt>
                <c:pt idx="247">
                  <c:v>0.14340511844176762</c:v>
                </c:pt>
                <c:pt idx="248">
                  <c:v>0.1250386102017193</c:v>
                </c:pt>
                <c:pt idx="249">
                  <c:v>0.15503932233694612</c:v>
                </c:pt>
                <c:pt idx="250">
                  <c:v>0.14254203468702056</c:v>
                </c:pt>
                <c:pt idx="251">
                  <c:v>0.15478902249582871</c:v>
                </c:pt>
                <c:pt idx="252">
                  <c:v>0.14836579932351174</c:v>
                </c:pt>
                <c:pt idx="253">
                  <c:v>9.8567481652459515E-2</c:v>
                </c:pt>
                <c:pt idx="254">
                  <c:v>9.0652834881590427E-2</c:v>
                </c:pt>
                <c:pt idx="255">
                  <c:v>9.1545644850517971E-2</c:v>
                </c:pt>
                <c:pt idx="256">
                  <c:v>8.1796557047463164E-2</c:v>
                </c:pt>
                <c:pt idx="257">
                  <c:v>8.0030963800597363E-2</c:v>
                </c:pt>
                <c:pt idx="258">
                  <c:v>1.9199580926524119E-2</c:v>
                </c:pt>
                <c:pt idx="259">
                  <c:v>9.7860010307855738E-2</c:v>
                </c:pt>
                <c:pt idx="261">
                  <c:v>0.10618863378623894</c:v>
                </c:pt>
                <c:pt idx="262">
                  <c:v>0.27296656595047858</c:v>
                </c:pt>
                <c:pt idx="263">
                  <c:v>0.19188930347418653</c:v>
                </c:pt>
                <c:pt idx="264">
                  <c:v>0.12165163087158902</c:v>
                </c:pt>
                <c:pt idx="265">
                  <c:v>0.28890363849253597</c:v>
                </c:pt>
                <c:pt idx="266">
                  <c:v>0.10876812415536861</c:v>
                </c:pt>
                <c:pt idx="267">
                  <c:v>5.2682778391435002E-2</c:v>
                </c:pt>
                <c:pt idx="268">
                  <c:v>0.10713997257883585</c:v>
                </c:pt>
                <c:pt idx="269">
                  <c:v>0.1081842019464975</c:v>
                </c:pt>
                <c:pt idx="270">
                  <c:v>4.8071209067035749E-2</c:v>
                </c:pt>
                <c:pt idx="271">
                  <c:v>6.8867739239833275E-2</c:v>
                </c:pt>
                <c:pt idx="272">
                  <c:v>9.6672608123565901E-2</c:v>
                </c:pt>
                <c:pt idx="273">
                  <c:v>7.2120952753444656E-2</c:v>
                </c:pt>
                <c:pt idx="274">
                  <c:v>0.19111200542829732</c:v>
                </c:pt>
                <c:pt idx="275">
                  <c:v>0.14361130668391014</c:v>
                </c:pt>
                <c:pt idx="276">
                  <c:v>0.1995922456541564</c:v>
                </c:pt>
                <c:pt idx="277">
                  <c:v>0.18448223359971405</c:v>
                </c:pt>
                <c:pt idx="278">
                  <c:v>9.8995720019702721E-2</c:v>
                </c:pt>
                <c:pt idx="279">
                  <c:v>0.13983422300809223</c:v>
                </c:pt>
                <c:pt idx="280">
                  <c:v>5.8143234243002551E-2</c:v>
                </c:pt>
                <c:pt idx="281">
                  <c:v>3.7133350937417459E-2</c:v>
                </c:pt>
                <c:pt idx="282">
                  <c:v>3.8332520891682306E-2</c:v>
                </c:pt>
                <c:pt idx="283">
                  <c:v>6.2051530537363168E-2</c:v>
                </c:pt>
                <c:pt idx="284">
                  <c:v>9.8866286851967355E-2</c:v>
                </c:pt>
                <c:pt idx="285">
                  <c:v>0.20764301516588657</c:v>
                </c:pt>
                <c:pt idx="299">
                  <c:v>0.12582085488164133</c:v>
                </c:pt>
                <c:pt idx="300">
                  <c:v>0.17694896676644162</c:v>
                </c:pt>
                <c:pt idx="301">
                  <c:v>0.18961979609594973</c:v>
                </c:pt>
                <c:pt idx="302">
                  <c:v>0.15182128502566036</c:v>
                </c:pt>
                <c:pt idx="312">
                  <c:v>0.17476428577510447</c:v>
                </c:pt>
                <c:pt idx="314">
                  <c:v>9.0423348071741794E-2</c:v>
                </c:pt>
                <c:pt idx="315">
                  <c:v>6.8583061007280011E-2</c:v>
                </c:pt>
                <c:pt idx="316">
                  <c:v>0.25648167567797697</c:v>
                </c:pt>
                <c:pt idx="317">
                  <c:v>0.18876679977861982</c:v>
                </c:pt>
                <c:pt idx="318">
                  <c:v>6.4658399372350517E-2</c:v>
                </c:pt>
                <c:pt idx="319">
                  <c:v>0.22216592082616191</c:v>
                </c:pt>
                <c:pt idx="320">
                  <c:v>0.18274252872165089</c:v>
                </c:pt>
                <c:pt idx="321">
                  <c:v>0.10032996356957354</c:v>
                </c:pt>
                <c:pt idx="322">
                  <c:v>9.6653814125760976E-2</c:v>
                </c:pt>
                <c:pt idx="323">
                  <c:v>0.10959265017667849</c:v>
                </c:pt>
                <c:pt idx="324">
                  <c:v>4.8501819321493167E-2</c:v>
                </c:pt>
                <c:pt idx="338">
                  <c:v>8.8678925054654634E-2</c:v>
                </c:pt>
                <c:pt idx="339">
                  <c:v>9.2972781448484587E-2</c:v>
                </c:pt>
                <c:pt idx="340">
                  <c:v>0.12225893735575147</c:v>
                </c:pt>
                <c:pt idx="341">
                  <c:v>0.16780265484462262</c:v>
                </c:pt>
                <c:pt idx="342">
                  <c:v>0.26537454160145663</c:v>
                </c:pt>
                <c:pt idx="343">
                  <c:v>9.1490974770572386E-2</c:v>
                </c:pt>
                <c:pt idx="344">
                  <c:v>4.4455968285093135E-2</c:v>
                </c:pt>
                <c:pt idx="345">
                  <c:v>5.9402904763934616E-2</c:v>
                </c:pt>
                <c:pt idx="346">
                  <c:v>6.9975140092440963E-2</c:v>
                </c:pt>
                <c:pt idx="347">
                  <c:v>0.13930410381638481</c:v>
                </c:pt>
                <c:pt idx="348">
                  <c:v>0.12548008062699062</c:v>
                </c:pt>
                <c:pt idx="349">
                  <c:v>0.20740682406386821</c:v>
                </c:pt>
                <c:pt idx="350">
                  <c:v>0.18530949722428985</c:v>
                </c:pt>
              </c:numCache>
            </c:numRef>
          </c:yVal>
          <c:smooth val="0"/>
          <c:extLst>
            <c:ext xmlns:c16="http://schemas.microsoft.com/office/drawing/2014/chart" uri="{C3380CC4-5D6E-409C-BE32-E72D297353CC}">
              <c16:uniqueId val="{00000000-3D12-4279-823B-833375842364}"/>
            </c:ext>
          </c:extLst>
        </c:ser>
        <c:dLbls>
          <c:showLegendKey val="0"/>
          <c:showVal val="0"/>
          <c:showCatName val="0"/>
          <c:showSerName val="0"/>
          <c:showPercent val="0"/>
          <c:showBubbleSize val="0"/>
        </c:dLbls>
        <c:axId val="1880820768"/>
        <c:axId val="1880821248"/>
      </c:scatterChart>
      <c:valAx>
        <c:axId val="1880820768"/>
        <c:scaling>
          <c:orientation val="minMax"/>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880821248"/>
        <c:crosses val="autoZero"/>
        <c:crossBetween val="midCat"/>
      </c:valAx>
      <c:valAx>
        <c:axId val="188082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CaCO</a:t>
                </a:r>
                <a:r>
                  <a:rPr lang="en-US" sz="2000" b="0" i="0" u="none" strike="noStrike" kern="1200" baseline="-25000">
                    <a:solidFill>
                      <a:sysClr val="windowText" lastClr="000000">
                        <a:lumMod val="65000"/>
                        <a:lumOff val="35000"/>
                      </a:sysClr>
                    </a:solidFill>
                  </a:rPr>
                  <a:t>3</a:t>
                </a:r>
                <a:r>
                  <a:rPr lang="en-US" sz="2000" b="0" i="0" u="none" strike="noStrike" kern="1200" baseline="0">
                    <a:solidFill>
                      <a:sysClr val="windowText" lastClr="000000">
                        <a:lumMod val="65000"/>
                        <a:lumOff val="35000"/>
                      </a:sysClr>
                    </a:solidFill>
                  </a:rPr>
                  <a:t>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80820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r>
              <a:rPr lang="en-US" sz="2400" b="0" i="0" u="none" strike="noStrike" kern="1200" spc="0" baseline="0">
                <a:solidFill>
                  <a:sysClr val="windowText" lastClr="000000">
                    <a:lumMod val="65000"/>
                    <a:lumOff val="35000"/>
                  </a:sysClr>
                </a:solidFill>
              </a:rPr>
              <a:t>SBB Terrigenous Flux Bot Trap (Sept '09 - May '24)</a:t>
            </a:r>
          </a:p>
        </c:rich>
      </c:tx>
      <c:layout>
        <c:manualLayout>
          <c:xMode val="edge"/>
          <c:yMode val="edge"/>
          <c:x val="0.4081779932254852"/>
          <c:y val="3.478877273352901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v>Terrigenous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38100" cap="rnd">
                <a:solidFill>
                  <a:schemeClr val="accent1"/>
                </a:solidFill>
                <a:prstDash val="sysDot"/>
              </a:ln>
              <a:effectLst/>
            </c:spPr>
            <c:trendlineType val="linear"/>
            <c:dispRSqr val="0"/>
            <c:dispEq val="0"/>
          </c:trendline>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NEW'!$W$411:$W$761</c:f>
              <c:numCache>
                <c:formatCode>0.000</c:formatCode>
                <c:ptCount val="351"/>
                <c:pt idx="0">
                  <c:v>1.603770410215785</c:v>
                </c:pt>
                <c:pt idx="1">
                  <c:v>1.8017521828233356</c:v>
                </c:pt>
                <c:pt idx="2">
                  <c:v>1.4925374295211686</c:v>
                </c:pt>
                <c:pt idx="3">
                  <c:v>0.94468798155160827</c:v>
                </c:pt>
                <c:pt idx="4">
                  <c:v>2.0571232937244139</c:v>
                </c:pt>
                <c:pt idx="5">
                  <c:v>1.7483187213137867</c:v>
                </c:pt>
                <c:pt idx="6">
                  <c:v>1.292275933914361</c:v>
                </c:pt>
                <c:pt idx="7">
                  <c:v>1.3332616831876047</c:v>
                </c:pt>
                <c:pt idx="8">
                  <c:v>1.4202715909108594</c:v>
                </c:pt>
                <c:pt idx="9">
                  <c:v>2.027865991868671</c:v>
                </c:pt>
                <c:pt idx="10">
                  <c:v>2.0042510887822282</c:v>
                </c:pt>
                <c:pt idx="11">
                  <c:v>0.15111666508848995</c:v>
                </c:pt>
                <c:pt idx="26">
                  <c:v>1.7710628265223263</c:v>
                </c:pt>
                <c:pt idx="27">
                  <c:v>0.80853861882379729</c:v>
                </c:pt>
                <c:pt idx="28">
                  <c:v>1.3209314425181558</c:v>
                </c:pt>
                <c:pt idx="29">
                  <c:v>1.1544756499945468</c:v>
                </c:pt>
                <c:pt idx="30">
                  <c:v>1.9495571757905219</c:v>
                </c:pt>
                <c:pt idx="31">
                  <c:v>1.1215469690717099</c:v>
                </c:pt>
                <c:pt idx="32">
                  <c:v>1.0624467245179821</c:v>
                </c:pt>
                <c:pt idx="33">
                  <c:v>1.5888858188598916</c:v>
                </c:pt>
                <c:pt idx="34">
                  <c:v>1.0717619576383068</c:v>
                </c:pt>
                <c:pt idx="35">
                  <c:v>0.66962884805054035</c:v>
                </c:pt>
                <c:pt idx="36">
                  <c:v>0.17469229446178439</c:v>
                </c:pt>
                <c:pt idx="38">
                  <c:v>0.20532298845188279</c:v>
                </c:pt>
                <c:pt idx="39">
                  <c:v>1.2218862872796055</c:v>
                </c:pt>
                <c:pt idx="40">
                  <c:v>1.0082830112503709</c:v>
                </c:pt>
                <c:pt idx="41">
                  <c:v>2.4615003187129032</c:v>
                </c:pt>
                <c:pt idx="42">
                  <c:v>1.9633804355358371</c:v>
                </c:pt>
                <c:pt idx="43">
                  <c:v>0.52391732175405958</c:v>
                </c:pt>
                <c:pt idx="44">
                  <c:v>0.88948548251319981</c:v>
                </c:pt>
                <c:pt idx="52">
                  <c:v>1.2465981175795067</c:v>
                </c:pt>
                <c:pt idx="53">
                  <c:v>1.2656660464637923</c:v>
                </c:pt>
                <c:pt idx="54">
                  <c:v>0.90102630527589422</c:v>
                </c:pt>
                <c:pt idx="55">
                  <c:v>0.99380603858322847</c:v>
                </c:pt>
                <c:pt idx="56">
                  <c:v>1.3589785340455407</c:v>
                </c:pt>
                <c:pt idx="57">
                  <c:v>1.0312149835721625</c:v>
                </c:pt>
                <c:pt idx="58">
                  <c:v>1.5171012623095195</c:v>
                </c:pt>
                <c:pt idx="59">
                  <c:v>0.48246262493671194</c:v>
                </c:pt>
                <c:pt idx="60">
                  <c:v>0.16201959609589581</c:v>
                </c:pt>
                <c:pt idx="61">
                  <c:v>0.67432268874328438</c:v>
                </c:pt>
                <c:pt idx="62">
                  <c:v>4.4009675524018778E-2</c:v>
                </c:pt>
                <c:pt idx="63">
                  <c:v>3.0282530536363303E-2</c:v>
                </c:pt>
                <c:pt idx="64">
                  <c:v>3.3701539444213835E-2</c:v>
                </c:pt>
                <c:pt idx="65">
                  <c:v>1.3863731983598198</c:v>
                </c:pt>
                <c:pt idx="66">
                  <c:v>1.7692362721822281</c:v>
                </c:pt>
                <c:pt idx="78">
                  <c:v>0.84166386348612821</c:v>
                </c:pt>
                <c:pt idx="79">
                  <c:v>2.8196723453569659</c:v>
                </c:pt>
                <c:pt idx="80">
                  <c:v>2.5293050292226962</c:v>
                </c:pt>
                <c:pt idx="81">
                  <c:v>2.2259052426155206</c:v>
                </c:pt>
                <c:pt idx="82">
                  <c:v>2.4593668943244711</c:v>
                </c:pt>
                <c:pt idx="83">
                  <c:v>2.160009224821525</c:v>
                </c:pt>
                <c:pt idx="84">
                  <c:v>1.5215993014258142</c:v>
                </c:pt>
                <c:pt idx="85">
                  <c:v>1.4794372124676829</c:v>
                </c:pt>
                <c:pt idx="86">
                  <c:v>2.0925705280249072</c:v>
                </c:pt>
                <c:pt idx="87">
                  <c:v>0.77070002853502839</c:v>
                </c:pt>
                <c:pt idx="88">
                  <c:v>0.78382910315155341</c:v>
                </c:pt>
                <c:pt idx="89">
                  <c:v>0.49046254080792268</c:v>
                </c:pt>
                <c:pt idx="90">
                  <c:v>0.62652956416172512</c:v>
                </c:pt>
                <c:pt idx="91">
                  <c:v>0.70433883461470193</c:v>
                </c:pt>
                <c:pt idx="92">
                  <c:v>0.67314545327241704</c:v>
                </c:pt>
                <c:pt idx="93">
                  <c:v>0.50047857157921993</c:v>
                </c:pt>
                <c:pt idx="94">
                  <c:v>1.2810046694969026</c:v>
                </c:pt>
                <c:pt idx="95">
                  <c:v>0.88998934051652756</c:v>
                </c:pt>
                <c:pt idx="96">
                  <c:v>0.4797994529633276</c:v>
                </c:pt>
                <c:pt idx="97">
                  <c:v>0.41080271790874012</c:v>
                </c:pt>
                <c:pt idx="98">
                  <c:v>0.55338558911384739</c:v>
                </c:pt>
                <c:pt idx="99">
                  <c:v>1.0503423576789848</c:v>
                </c:pt>
                <c:pt idx="100">
                  <c:v>0.45194371372694053</c:v>
                </c:pt>
                <c:pt idx="101">
                  <c:v>0.32373882099577367</c:v>
                </c:pt>
                <c:pt idx="102">
                  <c:v>1.1476187741024744</c:v>
                </c:pt>
                <c:pt idx="103">
                  <c:v>0.53900781753926941</c:v>
                </c:pt>
                <c:pt idx="104">
                  <c:v>1.8520362884104453</c:v>
                </c:pt>
                <c:pt idx="105">
                  <c:v>1.6086270873020685</c:v>
                </c:pt>
                <c:pt idx="106">
                  <c:v>2.3705746931416734</c:v>
                </c:pt>
                <c:pt idx="107">
                  <c:v>2.0065542622810426</c:v>
                </c:pt>
                <c:pt idx="108">
                  <c:v>1.6303409187791011</c:v>
                </c:pt>
                <c:pt idx="109">
                  <c:v>1.606239578467622</c:v>
                </c:pt>
                <c:pt idx="110">
                  <c:v>1.3798360626877197</c:v>
                </c:pt>
                <c:pt idx="111">
                  <c:v>0.71401518093594629</c:v>
                </c:pt>
                <c:pt idx="112">
                  <c:v>1.0110553694753941</c:v>
                </c:pt>
                <c:pt idx="113">
                  <c:v>1.3863589671907528</c:v>
                </c:pt>
                <c:pt idx="114">
                  <c:v>1.147758537347852</c:v>
                </c:pt>
                <c:pt idx="115">
                  <c:v>1.1610299760652603</c:v>
                </c:pt>
                <c:pt idx="116">
                  <c:v>1.6141093337239352</c:v>
                </c:pt>
                <c:pt idx="117">
                  <c:v>1.8523220089810164</c:v>
                </c:pt>
                <c:pt idx="118">
                  <c:v>1.2853054747816803</c:v>
                </c:pt>
                <c:pt idx="119">
                  <c:v>0.86648024536046619</c:v>
                </c:pt>
                <c:pt idx="120">
                  <c:v>0.85083746795264692</c:v>
                </c:pt>
                <c:pt idx="121">
                  <c:v>0.61603588790509445</c:v>
                </c:pt>
                <c:pt idx="122">
                  <c:v>0.66171942287065255</c:v>
                </c:pt>
                <c:pt idx="123">
                  <c:v>0.42170442026171367</c:v>
                </c:pt>
                <c:pt idx="124">
                  <c:v>0.75456730672480554</c:v>
                </c:pt>
                <c:pt idx="125">
                  <c:v>0.56992623037352386</c:v>
                </c:pt>
                <c:pt idx="126">
                  <c:v>0.6908050703943649</c:v>
                </c:pt>
                <c:pt idx="127">
                  <c:v>2.3079907035179918E-2</c:v>
                </c:pt>
                <c:pt idx="128">
                  <c:v>3.8410830455290035E-2</c:v>
                </c:pt>
                <c:pt idx="129">
                  <c:v>0.31227461643009774</c:v>
                </c:pt>
                <c:pt idx="130">
                  <c:v>2.6443034321181331</c:v>
                </c:pt>
                <c:pt idx="131">
                  <c:v>1.8166259939406881</c:v>
                </c:pt>
                <c:pt idx="132">
                  <c:v>1.5693835182771698</c:v>
                </c:pt>
                <c:pt idx="133">
                  <c:v>5.4080444339395642E-2</c:v>
                </c:pt>
                <c:pt idx="138">
                  <c:v>0.12811538564335276</c:v>
                </c:pt>
                <c:pt idx="139">
                  <c:v>0.895330924026569</c:v>
                </c:pt>
                <c:pt idx="140">
                  <c:v>2.5085895674346586E-2</c:v>
                </c:pt>
                <c:pt idx="143">
                  <c:v>1.3835437512418438</c:v>
                </c:pt>
                <c:pt idx="144">
                  <c:v>0.87765255521904684</c:v>
                </c:pt>
                <c:pt idx="145">
                  <c:v>2.115832128203309</c:v>
                </c:pt>
                <c:pt idx="146">
                  <c:v>3.2139536708183543</c:v>
                </c:pt>
                <c:pt idx="148">
                  <c:v>1.2597166213101514</c:v>
                </c:pt>
                <c:pt idx="149">
                  <c:v>1.0998416417961501</c:v>
                </c:pt>
                <c:pt idx="150">
                  <c:v>2.9872567480586976</c:v>
                </c:pt>
                <c:pt idx="151">
                  <c:v>1.3429824540993676</c:v>
                </c:pt>
                <c:pt idx="152">
                  <c:v>1.0309891193383725</c:v>
                </c:pt>
                <c:pt idx="153">
                  <c:v>0.9325180711194978</c:v>
                </c:pt>
                <c:pt idx="154">
                  <c:v>1.0052646017823572</c:v>
                </c:pt>
                <c:pt idx="155">
                  <c:v>0.48828098592368169</c:v>
                </c:pt>
                <c:pt idx="156">
                  <c:v>1.4323429855702621</c:v>
                </c:pt>
                <c:pt idx="157">
                  <c:v>1.6802363900966042</c:v>
                </c:pt>
                <c:pt idx="158">
                  <c:v>1.6580382697472111</c:v>
                </c:pt>
                <c:pt idx="159">
                  <c:v>2.7268749154046299</c:v>
                </c:pt>
                <c:pt idx="160">
                  <c:v>1.0085871973509328</c:v>
                </c:pt>
                <c:pt idx="161">
                  <c:v>1.6345095470987303</c:v>
                </c:pt>
                <c:pt idx="162">
                  <c:v>1.1957386406742792</c:v>
                </c:pt>
                <c:pt idx="163">
                  <c:v>1.1783179145164899</c:v>
                </c:pt>
                <c:pt idx="164">
                  <c:v>1.370972832883576</c:v>
                </c:pt>
                <c:pt idx="165">
                  <c:v>1.5126015102637929</c:v>
                </c:pt>
                <c:pt idx="166">
                  <c:v>1.0317433955333821</c:v>
                </c:pt>
                <c:pt idx="167">
                  <c:v>0.38970823864460857</c:v>
                </c:pt>
                <c:pt idx="169">
                  <c:v>1.2400799395842208</c:v>
                </c:pt>
                <c:pt idx="170">
                  <c:v>1.5061683610766459</c:v>
                </c:pt>
                <c:pt idx="171">
                  <c:v>1.2778607140850569</c:v>
                </c:pt>
                <c:pt idx="172">
                  <c:v>1.5102825848294339</c:v>
                </c:pt>
                <c:pt idx="173">
                  <c:v>1.4901023881764102</c:v>
                </c:pt>
                <c:pt idx="174">
                  <c:v>1.051066353493852</c:v>
                </c:pt>
                <c:pt idx="175">
                  <c:v>2.0773552801243356</c:v>
                </c:pt>
                <c:pt idx="176">
                  <c:v>1.0381121737299777</c:v>
                </c:pt>
                <c:pt idx="177">
                  <c:v>0.763968633592084</c:v>
                </c:pt>
                <c:pt idx="178">
                  <c:v>1.3796677507481185</c:v>
                </c:pt>
                <c:pt idx="179">
                  <c:v>0.70593028697745053</c:v>
                </c:pt>
                <c:pt idx="180">
                  <c:v>0.88760303673453067</c:v>
                </c:pt>
                <c:pt idx="181">
                  <c:v>0.18587795008941982</c:v>
                </c:pt>
                <c:pt idx="182">
                  <c:v>1.6224425208577489</c:v>
                </c:pt>
                <c:pt idx="183">
                  <c:v>1.9938448261728323</c:v>
                </c:pt>
                <c:pt idx="184">
                  <c:v>1.7082656885419598</c:v>
                </c:pt>
                <c:pt idx="185">
                  <c:v>1.4661400412256906</c:v>
                </c:pt>
                <c:pt idx="186">
                  <c:v>1.3390396973133931</c:v>
                </c:pt>
                <c:pt idx="187">
                  <c:v>0.54496536221682168</c:v>
                </c:pt>
                <c:pt idx="188">
                  <c:v>0.80382768913560587</c:v>
                </c:pt>
                <c:pt idx="189">
                  <c:v>0.58435228065316502</c:v>
                </c:pt>
                <c:pt idx="190">
                  <c:v>0.64961894454494584</c:v>
                </c:pt>
                <c:pt idx="191">
                  <c:v>0.40873298359018978</c:v>
                </c:pt>
                <c:pt idx="192">
                  <c:v>0.6794676813004551</c:v>
                </c:pt>
                <c:pt idx="193">
                  <c:v>0.89308542677035851</c:v>
                </c:pt>
                <c:pt idx="194">
                  <c:v>2.5498853061256699</c:v>
                </c:pt>
                <c:pt idx="195">
                  <c:v>1.0684353125773003</c:v>
                </c:pt>
                <c:pt idx="196">
                  <c:v>1.1229115839130042</c:v>
                </c:pt>
                <c:pt idx="197">
                  <c:v>1.7688980893694743</c:v>
                </c:pt>
                <c:pt idx="198">
                  <c:v>1.3926014535534836</c:v>
                </c:pt>
                <c:pt idx="199">
                  <c:v>1.2516990635916536</c:v>
                </c:pt>
                <c:pt idx="200">
                  <c:v>1.1698555070544456</c:v>
                </c:pt>
                <c:pt idx="201">
                  <c:v>1.4046720908334958</c:v>
                </c:pt>
                <c:pt idx="202">
                  <c:v>1.1715176207264129</c:v>
                </c:pt>
                <c:pt idx="203">
                  <c:v>0.67197896039368832</c:v>
                </c:pt>
                <c:pt idx="204">
                  <c:v>0.73622161932969865</c:v>
                </c:pt>
                <c:pt idx="205">
                  <c:v>0.59605378012173804</c:v>
                </c:pt>
                <c:pt idx="206">
                  <c:v>0.49624546302594297</c:v>
                </c:pt>
                <c:pt idx="207">
                  <c:v>1.4752407815203585</c:v>
                </c:pt>
                <c:pt idx="208">
                  <c:v>1.2390047573632983</c:v>
                </c:pt>
                <c:pt idx="209">
                  <c:v>1.5507707919012552</c:v>
                </c:pt>
                <c:pt idx="210">
                  <c:v>1.7770518070405983</c:v>
                </c:pt>
                <c:pt idx="211">
                  <c:v>1.512405936821942</c:v>
                </c:pt>
                <c:pt idx="212">
                  <c:v>1.180110381158487</c:v>
                </c:pt>
                <c:pt idx="213">
                  <c:v>1.3738433386698721</c:v>
                </c:pt>
                <c:pt idx="214">
                  <c:v>1.2427498777391381</c:v>
                </c:pt>
                <c:pt idx="215">
                  <c:v>1.362201655559065</c:v>
                </c:pt>
                <c:pt idx="216">
                  <c:v>0.71140031810066995</c:v>
                </c:pt>
                <c:pt idx="217">
                  <c:v>1.0408577386832254</c:v>
                </c:pt>
                <c:pt idx="218">
                  <c:v>2.2010326128759594</c:v>
                </c:pt>
                <c:pt idx="219">
                  <c:v>1.2096231454193207</c:v>
                </c:pt>
                <c:pt idx="220">
                  <c:v>1.2107938095109811</c:v>
                </c:pt>
                <c:pt idx="221">
                  <c:v>0.99919477276011737</c:v>
                </c:pt>
                <c:pt idx="222">
                  <c:v>1.2118855865019562</c:v>
                </c:pt>
                <c:pt idx="223">
                  <c:v>1.681528318126404</c:v>
                </c:pt>
                <c:pt idx="224">
                  <c:v>1.2619009184316079</c:v>
                </c:pt>
                <c:pt idx="225">
                  <c:v>1.4406649871618638</c:v>
                </c:pt>
                <c:pt idx="226">
                  <c:v>0.51835520779754352</c:v>
                </c:pt>
                <c:pt idx="227">
                  <c:v>0.87783466143175304</c:v>
                </c:pt>
                <c:pt idx="228">
                  <c:v>0.65822032055041713</c:v>
                </c:pt>
                <c:pt idx="229">
                  <c:v>1.0587001584150366</c:v>
                </c:pt>
                <c:pt idx="230">
                  <c:v>0.95306383913088499</c:v>
                </c:pt>
                <c:pt idx="231">
                  <c:v>0.45506602305536609</c:v>
                </c:pt>
                <c:pt idx="232">
                  <c:v>0.76970586223369097</c:v>
                </c:pt>
                <c:pt idx="233">
                  <c:v>0.16271088962100066</c:v>
                </c:pt>
                <c:pt idx="234">
                  <c:v>0.847372241506827</c:v>
                </c:pt>
                <c:pt idx="235">
                  <c:v>2.2170647268343675</c:v>
                </c:pt>
                <c:pt idx="236">
                  <c:v>0.71680664665575378</c:v>
                </c:pt>
                <c:pt idx="237">
                  <c:v>0.94511299254038739</c:v>
                </c:pt>
                <c:pt idx="238">
                  <c:v>1.59181047411599</c:v>
                </c:pt>
                <c:pt idx="240">
                  <c:v>0.60465455963547687</c:v>
                </c:pt>
                <c:pt idx="241">
                  <c:v>1.5071427037493224</c:v>
                </c:pt>
                <c:pt idx="242">
                  <c:v>0.75875256392033963</c:v>
                </c:pt>
                <c:pt idx="243">
                  <c:v>1.2171006147442331</c:v>
                </c:pt>
                <c:pt idx="244">
                  <c:v>1.0111022293234266</c:v>
                </c:pt>
                <c:pt idx="245">
                  <c:v>1.7344551824539969</c:v>
                </c:pt>
                <c:pt idx="246">
                  <c:v>1.0733558588301848</c:v>
                </c:pt>
                <c:pt idx="247">
                  <c:v>1.7128953623894057</c:v>
                </c:pt>
                <c:pt idx="248">
                  <c:v>1.0444385014244195</c:v>
                </c:pt>
                <c:pt idx="249">
                  <c:v>1.295974517541769</c:v>
                </c:pt>
                <c:pt idx="250">
                  <c:v>0.89589578468542241</c:v>
                </c:pt>
                <c:pt idx="251">
                  <c:v>1.1329839816085183</c:v>
                </c:pt>
                <c:pt idx="252">
                  <c:v>1.0522375266784025</c:v>
                </c:pt>
                <c:pt idx="253">
                  <c:v>0.91763111415066623</c:v>
                </c:pt>
                <c:pt idx="254">
                  <c:v>0.61867810142248902</c:v>
                </c:pt>
                <c:pt idx="255">
                  <c:v>0.47891539724191123</c:v>
                </c:pt>
                <c:pt idx="256">
                  <c:v>0.54656397994868577</c:v>
                </c:pt>
                <c:pt idx="257">
                  <c:v>0.66313024137641574</c:v>
                </c:pt>
                <c:pt idx="258">
                  <c:v>0.19289671142359713</c:v>
                </c:pt>
                <c:pt idx="259">
                  <c:v>0.70743480166309558</c:v>
                </c:pt>
                <c:pt idx="261">
                  <c:v>1.0125967523990957</c:v>
                </c:pt>
                <c:pt idx="262">
                  <c:v>1.1103868835373856</c:v>
                </c:pt>
                <c:pt idx="263">
                  <c:v>1.5446783293337747</c:v>
                </c:pt>
                <c:pt idx="264">
                  <c:v>1.2482480175881008</c:v>
                </c:pt>
                <c:pt idx="265">
                  <c:v>2.5245330224310871</c:v>
                </c:pt>
                <c:pt idx="266">
                  <c:v>1.295480968974621</c:v>
                </c:pt>
                <c:pt idx="267">
                  <c:v>0.54895554945514657</c:v>
                </c:pt>
                <c:pt idx="268">
                  <c:v>1.1160545664155963</c:v>
                </c:pt>
                <c:pt idx="269">
                  <c:v>1.358171039838763</c:v>
                </c:pt>
                <c:pt idx="270">
                  <c:v>0.83787172109260211</c:v>
                </c:pt>
                <c:pt idx="271">
                  <c:v>0.73167157213719392</c:v>
                </c:pt>
                <c:pt idx="272">
                  <c:v>0.89939022927715484</c:v>
                </c:pt>
                <c:pt idx="273">
                  <c:v>0.62308473331999914</c:v>
                </c:pt>
                <c:pt idx="274">
                  <c:v>1.4544455853899303</c:v>
                </c:pt>
                <c:pt idx="275">
                  <c:v>1.410065976517386</c:v>
                </c:pt>
                <c:pt idx="276">
                  <c:v>1.9598991743134673</c:v>
                </c:pt>
                <c:pt idx="277">
                  <c:v>1.7040424935199385</c:v>
                </c:pt>
                <c:pt idx="278">
                  <c:v>0.85659569473549035</c:v>
                </c:pt>
                <c:pt idx="279">
                  <c:v>1.0757436083131364</c:v>
                </c:pt>
                <c:pt idx="280">
                  <c:v>0.58070550928638687</c:v>
                </c:pt>
                <c:pt idx="281">
                  <c:v>0.2473065644498792</c:v>
                </c:pt>
                <c:pt idx="282">
                  <c:v>0.37962258263650706</c:v>
                </c:pt>
                <c:pt idx="283">
                  <c:v>0.52404408541155378</c:v>
                </c:pt>
                <c:pt idx="284">
                  <c:v>0.89151408362440798</c:v>
                </c:pt>
                <c:pt idx="285">
                  <c:v>1.9177462144648452</c:v>
                </c:pt>
                <c:pt idx="299">
                  <c:v>1.9439518864345002</c:v>
                </c:pt>
                <c:pt idx="300">
                  <c:v>1.8395402914381265</c:v>
                </c:pt>
                <c:pt idx="301">
                  <c:v>2.3794316894103353</c:v>
                </c:pt>
                <c:pt idx="302">
                  <c:v>1.2631910720897273</c:v>
                </c:pt>
                <c:pt idx="312">
                  <c:v>1.1045715059478083</c:v>
                </c:pt>
                <c:pt idx="314">
                  <c:v>0.55989013832370094</c:v>
                </c:pt>
                <c:pt idx="315">
                  <c:v>0.52544704269777165</c:v>
                </c:pt>
                <c:pt idx="316">
                  <c:v>1.848588614768381</c:v>
                </c:pt>
                <c:pt idx="317">
                  <c:v>1.4043090382361108</c:v>
                </c:pt>
                <c:pt idx="318">
                  <c:v>0.48445829612147895</c:v>
                </c:pt>
                <c:pt idx="319">
                  <c:v>1.3142865012837182</c:v>
                </c:pt>
                <c:pt idx="320">
                  <c:v>1.0129777179838311</c:v>
                </c:pt>
                <c:pt idx="321">
                  <c:v>0.68236376172678803</c:v>
                </c:pt>
                <c:pt idx="322">
                  <c:v>0.98334874796086325</c:v>
                </c:pt>
                <c:pt idx="323">
                  <c:v>0.92300710425037535</c:v>
                </c:pt>
                <c:pt idx="324">
                  <c:v>0.57830552391424184</c:v>
                </c:pt>
                <c:pt idx="338">
                  <c:v>1.3506564989645891</c:v>
                </c:pt>
                <c:pt idx="339">
                  <c:v>1.3293722360472837</c:v>
                </c:pt>
                <c:pt idx="340">
                  <c:v>1.3677815255335286</c:v>
                </c:pt>
                <c:pt idx="341">
                  <c:v>2.0459686101824217</c:v>
                </c:pt>
                <c:pt idx="342">
                  <c:v>1.6795198482213816</c:v>
                </c:pt>
                <c:pt idx="343">
                  <c:v>0.64047908046464808</c:v>
                </c:pt>
                <c:pt idx="344">
                  <c:v>0.415420200518546</c:v>
                </c:pt>
                <c:pt idx="345">
                  <c:v>0.70760029711364802</c:v>
                </c:pt>
                <c:pt idx="346">
                  <c:v>0.51853080387896555</c:v>
                </c:pt>
                <c:pt idx="347">
                  <c:v>0.81423157904416055</c:v>
                </c:pt>
                <c:pt idx="348">
                  <c:v>0.66228691307945009</c:v>
                </c:pt>
                <c:pt idx="349">
                  <c:v>1.4271492168010949</c:v>
                </c:pt>
                <c:pt idx="350">
                  <c:v>1.8533765317063111</c:v>
                </c:pt>
              </c:numCache>
            </c:numRef>
          </c:yVal>
          <c:smooth val="0"/>
          <c:extLst>
            <c:ext xmlns:c16="http://schemas.microsoft.com/office/drawing/2014/chart" uri="{C3380CC4-5D6E-409C-BE32-E72D297353CC}">
              <c16:uniqueId val="{00000000-8AA5-46A1-861E-0D60740637BA}"/>
            </c:ext>
          </c:extLst>
        </c:ser>
        <c:dLbls>
          <c:showLegendKey val="0"/>
          <c:showVal val="0"/>
          <c:showCatName val="0"/>
          <c:showSerName val="0"/>
          <c:showPercent val="0"/>
          <c:showBubbleSize val="0"/>
        </c:dLbls>
        <c:axId val="1880809728"/>
        <c:axId val="1880791008"/>
      </c:scatterChart>
      <c:valAx>
        <c:axId val="1880809728"/>
        <c:scaling>
          <c:orientation val="minMax"/>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880791008"/>
        <c:crosses val="autoZero"/>
        <c:crossBetween val="midCat"/>
      </c:valAx>
      <c:valAx>
        <c:axId val="188079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Terrigenous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80809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400" b="0" i="0" u="none" strike="noStrike" kern="1200" spc="0" baseline="0">
                <a:solidFill>
                  <a:sysClr val="windowText" lastClr="000000">
                    <a:lumMod val="65000"/>
                    <a:lumOff val="35000"/>
                  </a:sysClr>
                </a:solidFill>
              </a:rPr>
              <a:t>SBB POP Flux Bot Trap (Sept '09 - May '24)</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536516442226744E-2"/>
          <c:y val="0.11527687141854349"/>
          <c:w val="0.9264358199081002"/>
          <c:h val="0.85460313080165973"/>
        </c:manualLayout>
      </c:layout>
      <c:scatterChart>
        <c:scatterStyle val="lineMarker"/>
        <c:varyColors val="0"/>
        <c:ser>
          <c:idx val="0"/>
          <c:order val="0"/>
          <c:tx>
            <c:v>POP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chemeClr val="accent1"/>
                </a:solidFill>
                <a:prstDash val="sysDot"/>
              </a:ln>
              <a:effectLst/>
            </c:spPr>
            <c:trendlineType val="linear"/>
            <c:dispRSqr val="0"/>
            <c:dispEq val="1"/>
            <c:trendlineLbl>
              <c:layout>
                <c:manualLayout>
                  <c:x val="7.0359772379727362E-2"/>
                  <c:y val="-0.51195153933795567"/>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NEW'!$AJ$411:$AJ$761</c:f>
              <c:numCache>
                <c:formatCode>0.0</c:formatCode>
                <c:ptCount val="351"/>
                <c:pt idx="0">
                  <c:v>29.129943706904484</c:v>
                </c:pt>
                <c:pt idx="1">
                  <c:v>51.873753404472211</c:v>
                </c:pt>
                <c:pt idx="2">
                  <c:v>32.016645957199955</c:v>
                </c:pt>
                <c:pt idx="3">
                  <c:v>29.206801972352721</c:v>
                </c:pt>
                <c:pt idx="4">
                  <c:v>36.174086898267944</c:v>
                </c:pt>
                <c:pt idx="5">
                  <c:v>32.362923958490711</c:v>
                </c:pt>
                <c:pt idx="6">
                  <c:v>16.533470718408452</c:v>
                </c:pt>
                <c:pt idx="7">
                  <c:v>24.882605977172943</c:v>
                </c:pt>
                <c:pt idx="8">
                  <c:v>28.755721518366968</c:v>
                </c:pt>
                <c:pt idx="9">
                  <c:v>25.420416948090576</c:v>
                </c:pt>
                <c:pt idx="10">
                  <c:v>28.209196307322941</c:v>
                </c:pt>
                <c:pt idx="11">
                  <c:v>5.6057223421299494</c:v>
                </c:pt>
                <c:pt idx="26">
                  <c:v>6.2843614732095148</c:v>
                </c:pt>
                <c:pt idx="27">
                  <c:v>30.558330706876689</c:v>
                </c:pt>
                <c:pt idx="28">
                  <c:v>33.424954242660007</c:v>
                </c:pt>
                <c:pt idx="29">
                  <c:v>28.198993655154311</c:v>
                </c:pt>
                <c:pt idx="30">
                  <c:v>49.007287299473489</c:v>
                </c:pt>
                <c:pt idx="31">
                  <c:v>-0.86940150228183199</c:v>
                </c:pt>
                <c:pt idx="32">
                  <c:v>26.051112684690693</c:v>
                </c:pt>
                <c:pt idx="33">
                  <c:v>25.796601314267093</c:v>
                </c:pt>
                <c:pt idx="34">
                  <c:v>26.641602098345174</c:v>
                </c:pt>
                <c:pt idx="35">
                  <c:v>19.161118017739483</c:v>
                </c:pt>
                <c:pt idx="39">
                  <c:v>17.596475854117386</c:v>
                </c:pt>
                <c:pt idx="40">
                  <c:v>27.665760298538416</c:v>
                </c:pt>
                <c:pt idx="41">
                  <c:v>52.794028457362828</c:v>
                </c:pt>
                <c:pt idx="42">
                  <c:v>28.365790047415942</c:v>
                </c:pt>
                <c:pt idx="43">
                  <c:v>7.8192612811188624</c:v>
                </c:pt>
                <c:pt idx="44">
                  <c:v>8.2553346269679437</c:v>
                </c:pt>
                <c:pt idx="52">
                  <c:v>25.604898942278368</c:v>
                </c:pt>
                <c:pt idx="53">
                  <c:v>19.399509599200201</c:v>
                </c:pt>
                <c:pt idx="54">
                  <c:v>21.944399729209735</c:v>
                </c:pt>
                <c:pt idx="55">
                  <c:v>22.450042412185226</c:v>
                </c:pt>
                <c:pt idx="56">
                  <c:v>26.178941375299956</c:v>
                </c:pt>
                <c:pt idx="57">
                  <c:v>14.054554101187577</c:v>
                </c:pt>
                <c:pt idx="58">
                  <c:v>24.972818406145649</c:v>
                </c:pt>
                <c:pt idx="59">
                  <c:v>9.9068758299730604</c:v>
                </c:pt>
                <c:pt idx="60">
                  <c:v>5.5668753401986741</c:v>
                </c:pt>
                <c:pt idx="61">
                  <c:v>19.588897866358252</c:v>
                </c:pt>
                <c:pt idx="62">
                  <c:v>1.2694788811543178</c:v>
                </c:pt>
                <c:pt idx="63">
                  <c:v>0</c:v>
                </c:pt>
                <c:pt idx="64">
                  <c:v>0</c:v>
                </c:pt>
                <c:pt idx="65">
                  <c:v>31.544077604364816</c:v>
                </c:pt>
                <c:pt idx="66">
                  <c:v>32.281208498730876</c:v>
                </c:pt>
                <c:pt idx="78">
                  <c:v>26.382623546352441</c:v>
                </c:pt>
                <c:pt idx="79">
                  <c:v>91.075648507229772</c:v>
                </c:pt>
                <c:pt idx="80">
                  <c:v>65.409994347702309</c:v>
                </c:pt>
                <c:pt idx="81">
                  <c:v>49.690375310739626</c:v>
                </c:pt>
                <c:pt idx="82">
                  <c:v>53.911790952238363</c:v>
                </c:pt>
                <c:pt idx="83">
                  <c:v>75.942255314938478</c:v>
                </c:pt>
                <c:pt idx="84">
                  <c:v>45.865485618272331</c:v>
                </c:pt>
                <c:pt idx="85">
                  <c:v>38.212833773309342</c:v>
                </c:pt>
                <c:pt idx="86">
                  <c:v>42.820528542213779</c:v>
                </c:pt>
                <c:pt idx="87">
                  <c:v>25.421240430271787</c:v>
                </c:pt>
                <c:pt idx="88">
                  <c:v>35.616000000000007</c:v>
                </c:pt>
                <c:pt idx="89">
                  <c:v>15.839360128015159</c:v>
                </c:pt>
                <c:pt idx="90">
                  <c:v>24.504910152395773</c:v>
                </c:pt>
                <c:pt idx="91">
                  <c:v>15.484117644645032</c:v>
                </c:pt>
                <c:pt idx="92">
                  <c:v>11.810420756717718</c:v>
                </c:pt>
                <c:pt idx="93">
                  <c:v>12.992625555787797</c:v>
                </c:pt>
                <c:pt idx="94">
                  <c:v>4.4524013126625164</c:v>
                </c:pt>
                <c:pt idx="95">
                  <c:v>4.2742991876909429</c:v>
                </c:pt>
                <c:pt idx="96">
                  <c:v>12.43012058324496</c:v>
                </c:pt>
                <c:pt idx="97">
                  <c:v>8.3163990983803338</c:v>
                </c:pt>
                <c:pt idx="98">
                  <c:v>12.5251873514948</c:v>
                </c:pt>
                <c:pt idx="99">
                  <c:v>19.70975112501975</c:v>
                </c:pt>
                <c:pt idx="100">
                  <c:v>19.957019754350561</c:v>
                </c:pt>
                <c:pt idx="101">
                  <c:v>12.545397833022399</c:v>
                </c:pt>
                <c:pt idx="102">
                  <c:v>42.560926500000022</c:v>
                </c:pt>
                <c:pt idx="103">
                  <c:v>22.292998895372143</c:v>
                </c:pt>
                <c:pt idx="104">
                  <c:v>35.04329305875774</c:v>
                </c:pt>
                <c:pt idx="105">
                  <c:v>32.060128910401161</c:v>
                </c:pt>
                <c:pt idx="106">
                  <c:v>51.387703537366434</c:v>
                </c:pt>
                <c:pt idx="107">
                  <c:v>42.184121659733364</c:v>
                </c:pt>
                <c:pt idx="108">
                  <c:v>31.753019937463193</c:v>
                </c:pt>
                <c:pt idx="109">
                  <c:v>31.333172468246048</c:v>
                </c:pt>
                <c:pt idx="110">
                  <c:v>25.255397894787436</c:v>
                </c:pt>
                <c:pt idx="111">
                  <c:v>21.727542967795117</c:v>
                </c:pt>
                <c:pt idx="112">
                  <c:v>20.33300974817589</c:v>
                </c:pt>
                <c:pt idx="113">
                  <c:v>18.129787755907415</c:v>
                </c:pt>
                <c:pt idx="114">
                  <c:v>20.205295442063843</c:v>
                </c:pt>
                <c:pt idx="115">
                  <c:v>19.677006594037834</c:v>
                </c:pt>
                <c:pt idx="116">
                  <c:v>20.464640027246119</c:v>
                </c:pt>
                <c:pt idx="117">
                  <c:v>21.649168550104619</c:v>
                </c:pt>
                <c:pt idx="118">
                  <c:v>9.1130454467895419</c:v>
                </c:pt>
                <c:pt idx="119">
                  <c:v>11.851332152247466</c:v>
                </c:pt>
                <c:pt idx="120">
                  <c:v>17.915700047764943</c:v>
                </c:pt>
                <c:pt idx="121">
                  <c:v>13.06399088168563</c:v>
                </c:pt>
                <c:pt idx="122">
                  <c:v>12.433917857724666</c:v>
                </c:pt>
                <c:pt idx="123">
                  <c:v>9.9742540619257056</c:v>
                </c:pt>
                <c:pt idx="124">
                  <c:v>17.523833174966811</c:v>
                </c:pt>
                <c:pt idx="125">
                  <c:v>13.257566876694543</c:v>
                </c:pt>
                <c:pt idx="126">
                  <c:v>10.625788908367767</c:v>
                </c:pt>
                <c:pt idx="127">
                  <c:v>0</c:v>
                </c:pt>
                <c:pt idx="128">
                  <c:v>0.3636266809844837</c:v>
                </c:pt>
                <c:pt idx="129">
                  <c:v>5.9566827508350073</c:v>
                </c:pt>
                <c:pt idx="130">
                  <c:v>56.81126454329501</c:v>
                </c:pt>
                <c:pt idx="131">
                  <c:v>77.38754946669485</c:v>
                </c:pt>
                <c:pt idx="132">
                  <c:v>70.518541203473774</c:v>
                </c:pt>
                <c:pt idx="133">
                  <c:v>2.616979654706554</c:v>
                </c:pt>
                <c:pt idx="138">
                  <c:v>4.1318071108091123</c:v>
                </c:pt>
                <c:pt idx="139">
                  <c:v>22.009251292359501</c:v>
                </c:pt>
                <c:pt idx="143">
                  <c:v>14.335817925370506</c:v>
                </c:pt>
                <c:pt idx="144">
                  <c:v>26.717962338883005</c:v>
                </c:pt>
                <c:pt idx="145">
                  <c:v>30.528626297718745</c:v>
                </c:pt>
                <c:pt idx="146">
                  <c:v>28.594118321623426</c:v>
                </c:pt>
                <c:pt idx="147">
                  <c:v>0</c:v>
                </c:pt>
                <c:pt idx="148">
                  <c:v>31.484709545330006</c:v>
                </c:pt>
                <c:pt idx="149">
                  <c:v>18.374515927590011</c:v>
                </c:pt>
                <c:pt idx="150">
                  <c:v>50.740372397456184</c:v>
                </c:pt>
                <c:pt idx="151">
                  <c:v>27.351600794142954</c:v>
                </c:pt>
                <c:pt idx="152">
                  <c:v>21.026193773520937</c:v>
                </c:pt>
                <c:pt idx="153">
                  <c:v>25.183639473892626</c:v>
                </c:pt>
                <c:pt idx="154">
                  <c:v>22.764218801040926</c:v>
                </c:pt>
                <c:pt idx="155">
                  <c:v>10.311115822448702</c:v>
                </c:pt>
                <c:pt idx="156">
                  <c:v>20.73843987183551</c:v>
                </c:pt>
                <c:pt idx="157">
                  <c:v>60.705540090607087</c:v>
                </c:pt>
                <c:pt idx="158">
                  <c:v>49.426058687628171</c:v>
                </c:pt>
                <c:pt idx="159">
                  <c:v>45.417109671478556</c:v>
                </c:pt>
                <c:pt idx="160">
                  <c:v>42.785609393446435</c:v>
                </c:pt>
                <c:pt idx="161">
                  <c:v>223.06233305519777</c:v>
                </c:pt>
                <c:pt idx="162">
                  <c:v>118.73453028648822</c:v>
                </c:pt>
                <c:pt idx="163">
                  <c:v>-0.29253331941862371</c:v>
                </c:pt>
                <c:pt idx="164">
                  <c:v>37.664683735799656</c:v>
                </c:pt>
                <c:pt idx="165">
                  <c:v>25.56984983024455</c:v>
                </c:pt>
                <c:pt idx="166">
                  <c:v>32.500990655725047</c:v>
                </c:pt>
                <c:pt idx="167">
                  <c:v>13.16397342183177</c:v>
                </c:pt>
                <c:pt idx="169">
                  <c:v>38.055479378282087</c:v>
                </c:pt>
                <c:pt idx="170">
                  <c:v>33.438311507075397</c:v>
                </c:pt>
                <c:pt idx="171">
                  <c:v>36.892048233463555</c:v>
                </c:pt>
                <c:pt idx="172">
                  <c:v>27.252224763638154</c:v>
                </c:pt>
                <c:pt idx="173">
                  <c:v>23.219097444851059</c:v>
                </c:pt>
                <c:pt idx="174">
                  <c:v>24.997371623516244</c:v>
                </c:pt>
                <c:pt idx="175">
                  <c:v>48.774544972171952</c:v>
                </c:pt>
                <c:pt idx="176">
                  <c:v>21.688668772111328</c:v>
                </c:pt>
                <c:pt idx="177">
                  <c:v>24.532143414092168</c:v>
                </c:pt>
                <c:pt idx="178">
                  <c:v>34.330816514276322</c:v>
                </c:pt>
                <c:pt idx="179">
                  <c:v>20.905013701844688</c:v>
                </c:pt>
                <c:pt idx="180">
                  <c:v>69.341873736519688</c:v>
                </c:pt>
                <c:pt idx="181">
                  <c:v>11.598798785895722</c:v>
                </c:pt>
                <c:pt idx="182">
                  <c:v>54.159501437578413</c:v>
                </c:pt>
                <c:pt idx="183">
                  <c:v>77.266038101279477</c:v>
                </c:pt>
                <c:pt idx="184">
                  <c:v>33.538179741600246</c:v>
                </c:pt>
                <c:pt idx="185">
                  <c:v>34.959286431298764</c:v>
                </c:pt>
                <c:pt idx="186">
                  <c:v>34.178582731414963</c:v>
                </c:pt>
                <c:pt idx="187">
                  <c:v>38.82456774973214</c:v>
                </c:pt>
                <c:pt idx="188">
                  <c:v>27.216556166762729</c:v>
                </c:pt>
                <c:pt idx="189">
                  <c:v>40.33749914004683</c:v>
                </c:pt>
                <c:pt idx="190">
                  <c:v>21.875104129788369</c:v>
                </c:pt>
                <c:pt idx="191">
                  <c:v>49.196604206193513</c:v>
                </c:pt>
                <c:pt idx="192">
                  <c:v>22.416876041947923</c:v>
                </c:pt>
                <c:pt idx="193">
                  <c:v>26.873322699793626</c:v>
                </c:pt>
                <c:pt idx="194">
                  <c:v>60.747620148187224</c:v>
                </c:pt>
                <c:pt idx="195">
                  <c:v>28.419695733186643</c:v>
                </c:pt>
                <c:pt idx="196">
                  <c:v>50.5978345282482</c:v>
                </c:pt>
                <c:pt idx="197">
                  <c:v>67.903474173905408</c:v>
                </c:pt>
                <c:pt idx="198">
                  <c:v>56.983600940012821</c:v>
                </c:pt>
                <c:pt idx="199">
                  <c:v>1.2741678628334512</c:v>
                </c:pt>
                <c:pt idx="200">
                  <c:v>-21.530016352344376</c:v>
                </c:pt>
                <c:pt idx="201">
                  <c:v>78.739890720272399</c:v>
                </c:pt>
                <c:pt idx="202">
                  <c:v>63.743422748732655</c:v>
                </c:pt>
                <c:pt idx="203">
                  <c:v>8.4845868221459568</c:v>
                </c:pt>
                <c:pt idx="204">
                  <c:v>54.209452915525958</c:v>
                </c:pt>
                <c:pt idx="205">
                  <c:v>91.731608189587689</c:v>
                </c:pt>
                <c:pt idx="206">
                  <c:v>31.117234107303602</c:v>
                </c:pt>
                <c:pt idx="207">
                  <c:v>50.84287505279292</c:v>
                </c:pt>
                <c:pt idx="208">
                  <c:v>58.640107486840378</c:v>
                </c:pt>
                <c:pt idx="209">
                  <c:v>51.433214075195536</c:v>
                </c:pt>
                <c:pt idx="210">
                  <c:v>63.35768246188546</c:v>
                </c:pt>
                <c:pt idx="211">
                  <c:v>30.752490514293726</c:v>
                </c:pt>
                <c:pt idx="212">
                  <c:v>46.952039898436809</c:v>
                </c:pt>
                <c:pt idx="213">
                  <c:v>14.3473613578076</c:v>
                </c:pt>
                <c:pt idx="214">
                  <c:v>46.283167217135841</c:v>
                </c:pt>
                <c:pt idx="215">
                  <c:v>53.314075378868083</c:v>
                </c:pt>
                <c:pt idx="216">
                  <c:v>14.619704447162547</c:v>
                </c:pt>
                <c:pt idx="217">
                  <c:v>19.244506999063724</c:v>
                </c:pt>
                <c:pt idx="218">
                  <c:v>26.917591519021357</c:v>
                </c:pt>
                <c:pt idx="219">
                  <c:v>22.289487898049615</c:v>
                </c:pt>
                <c:pt idx="220">
                  <c:v>24.760146075994179</c:v>
                </c:pt>
                <c:pt idx="221">
                  <c:v>21.896604112753408</c:v>
                </c:pt>
                <c:pt idx="222">
                  <c:v>28.578168038955738</c:v>
                </c:pt>
                <c:pt idx="223">
                  <c:v>34.653545623859259</c:v>
                </c:pt>
                <c:pt idx="224">
                  <c:v>27.804171418683964</c:v>
                </c:pt>
                <c:pt idx="225">
                  <c:v>26.039183633547964</c:v>
                </c:pt>
                <c:pt idx="226">
                  <c:v>8.9418911734364315</c:v>
                </c:pt>
                <c:pt idx="227">
                  <c:v>18.849531816417382</c:v>
                </c:pt>
                <c:pt idx="228">
                  <c:v>17.782120276771465</c:v>
                </c:pt>
                <c:pt idx="229">
                  <c:v>14.793159999099259</c:v>
                </c:pt>
                <c:pt idx="230">
                  <c:v>22.814137714522289</c:v>
                </c:pt>
                <c:pt idx="231">
                  <c:v>30.274080320074479</c:v>
                </c:pt>
                <c:pt idx="232">
                  <c:v>33.124108526426902</c:v>
                </c:pt>
                <c:pt idx="233">
                  <c:v>7.2320163489484983</c:v>
                </c:pt>
                <c:pt idx="234">
                  <c:v>18.704496972610499</c:v>
                </c:pt>
                <c:pt idx="235">
                  <c:v>39.707831494760569</c:v>
                </c:pt>
                <c:pt idx="236">
                  <c:v>18.617839623653524</c:v>
                </c:pt>
                <c:pt idx="237">
                  <c:v>20.586027188960401</c:v>
                </c:pt>
                <c:pt idx="238">
                  <c:v>24.190059122597788</c:v>
                </c:pt>
                <c:pt idx="240">
                  <c:v>21.608172604086853</c:v>
                </c:pt>
                <c:pt idx="241">
                  <c:v>19.395742077223304</c:v>
                </c:pt>
                <c:pt idx="242">
                  <c:v>22.217761513792354</c:v>
                </c:pt>
                <c:pt idx="243">
                  <c:v>25.6274720090166</c:v>
                </c:pt>
                <c:pt idx="244">
                  <c:v>13.505962743291903</c:v>
                </c:pt>
                <c:pt idx="245">
                  <c:v>32.082307233341211</c:v>
                </c:pt>
                <c:pt idx="246">
                  <c:v>21.798835767785548</c:v>
                </c:pt>
                <c:pt idx="247">
                  <c:v>14.154117434876369</c:v>
                </c:pt>
                <c:pt idx="248">
                  <c:v>9.4728033019699396</c:v>
                </c:pt>
                <c:pt idx="249">
                  <c:v>41.440915322174391</c:v>
                </c:pt>
                <c:pt idx="250">
                  <c:v>15.083943321629455</c:v>
                </c:pt>
                <c:pt idx="251">
                  <c:v>6.5133466641747333</c:v>
                </c:pt>
                <c:pt idx="252">
                  <c:v>4.1829964643486477</c:v>
                </c:pt>
                <c:pt idx="253">
                  <c:v>25.847438640235694</c:v>
                </c:pt>
                <c:pt idx="254">
                  <c:v>17.218179833817373</c:v>
                </c:pt>
                <c:pt idx="255">
                  <c:v>1.0164919737991056</c:v>
                </c:pt>
                <c:pt idx="256">
                  <c:v>17.312872299531364</c:v>
                </c:pt>
                <c:pt idx="257">
                  <c:v>29.55785744147984</c:v>
                </c:pt>
                <c:pt idx="258">
                  <c:v>11.019138873145852</c:v>
                </c:pt>
                <c:pt idx="259">
                  <c:v>28.634904017171067</c:v>
                </c:pt>
                <c:pt idx="261">
                  <c:v>32.344386360180735</c:v>
                </c:pt>
                <c:pt idx="262">
                  <c:v>37.6651078848802</c:v>
                </c:pt>
                <c:pt idx="263">
                  <c:v>39.185144123337665</c:v>
                </c:pt>
                <c:pt idx="264">
                  <c:v>28.423433897773933</c:v>
                </c:pt>
                <c:pt idx="265">
                  <c:v>47.540337424817039</c:v>
                </c:pt>
                <c:pt idx="266">
                  <c:v>23.21496863478886</c:v>
                </c:pt>
                <c:pt idx="267">
                  <c:v>17.067178184458974</c:v>
                </c:pt>
                <c:pt idx="268">
                  <c:v>25.755827658646353</c:v>
                </c:pt>
                <c:pt idx="269">
                  <c:v>61.861067177201903</c:v>
                </c:pt>
                <c:pt idx="270">
                  <c:v>41.348853640637117</c:v>
                </c:pt>
                <c:pt idx="271">
                  <c:v>31.085759489389858</c:v>
                </c:pt>
                <c:pt idx="272">
                  <c:v>69.412571561052488</c:v>
                </c:pt>
                <c:pt idx="273">
                  <c:v>48.809980316661225</c:v>
                </c:pt>
                <c:pt idx="274">
                  <c:v>67.961142857142846</c:v>
                </c:pt>
                <c:pt idx="275">
                  <c:v>64.390857142857115</c:v>
                </c:pt>
                <c:pt idx="276">
                  <c:v>47.322514285714306</c:v>
                </c:pt>
                <c:pt idx="277">
                  <c:v>69.554999999999978</c:v>
                </c:pt>
                <c:pt idx="278">
                  <c:v>18.403268571428569</c:v>
                </c:pt>
                <c:pt idx="279">
                  <c:v>50.368091428571397</c:v>
                </c:pt>
                <c:pt idx="280">
                  <c:v>28.602308571428544</c:v>
                </c:pt>
                <c:pt idx="281">
                  <c:v>14.066965714285704</c:v>
                </c:pt>
                <c:pt idx="282">
                  <c:v>34.151862857142845</c:v>
                </c:pt>
                <c:pt idx="283">
                  <c:v>30.051002911460941</c:v>
                </c:pt>
                <c:pt idx="284">
                  <c:v>27.85782857142857</c:v>
                </c:pt>
                <c:pt idx="285">
                  <c:v>42.490043076923115</c:v>
                </c:pt>
                <c:pt idx="299">
                  <c:v>78.065234285714268</c:v>
                </c:pt>
                <c:pt idx="300">
                  <c:v>75.794022857142835</c:v>
                </c:pt>
                <c:pt idx="301">
                  <c:v>78.988982857142901</c:v>
                </c:pt>
                <c:pt idx="302">
                  <c:v>65.527422857142739</c:v>
                </c:pt>
                <c:pt idx="312">
                  <c:v>55.964219707067997</c:v>
                </c:pt>
                <c:pt idx="314">
                  <c:v>44.286295840450435</c:v>
                </c:pt>
                <c:pt idx="315">
                  <c:v>30.093279014448783</c:v>
                </c:pt>
                <c:pt idx="316">
                  <c:v>41.534767734239992</c:v>
                </c:pt>
                <c:pt idx="317">
                  <c:v>40.391938784525095</c:v>
                </c:pt>
                <c:pt idx="318">
                  <c:v>29.983435484452272</c:v>
                </c:pt>
                <c:pt idx="319">
                  <c:v>53.813699119812526</c:v>
                </c:pt>
                <c:pt idx="320">
                  <c:v>52.20093083685228</c:v>
                </c:pt>
                <c:pt idx="321">
                  <c:v>30.216970489007764</c:v>
                </c:pt>
                <c:pt idx="322">
                  <c:v>105.16896825587007</c:v>
                </c:pt>
                <c:pt idx="323">
                  <c:v>118.83143587940397</c:v>
                </c:pt>
                <c:pt idx="324">
                  <c:v>30.627926666599784</c:v>
                </c:pt>
                <c:pt idx="338">
                  <c:v>23.884881924620089</c:v>
                </c:pt>
                <c:pt idx="339">
                  <c:v>36.234985685057922</c:v>
                </c:pt>
                <c:pt idx="340">
                  <c:v>25.047287396524581</c:v>
                </c:pt>
                <c:pt idx="341">
                  <c:v>53.796863286744468</c:v>
                </c:pt>
                <c:pt idx="342">
                  <c:v>62.612437714285733</c:v>
                </c:pt>
                <c:pt idx="343">
                  <c:v>71.596282890790818</c:v>
                </c:pt>
                <c:pt idx="344">
                  <c:v>68.624604750121009</c:v>
                </c:pt>
                <c:pt idx="345">
                  <c:v>80.303736086779381</c:v>
                </c:pt>
                <c:pt idx="346">
                  <c:v>31.670181878674313</c:v>
                </c:pt>
                <c:pt idx="347">
                  <c:v>44.624444056666633</c:v>
                </c:pt>
                <c:pt idx="348">
                  <c:v>26.957792919362944</c:v>
                </c:pt>
                <c:pt idx="349">
                  <c:v>45.617809496893045</c:v>
                </c:pt>
                <c:pt idx="350">
                  <c:v>41.318124140085814</c:v>
                </c:pt>
              </c:numCache>
            </c:numRef>
          </c:yVal>
          <c:smooth val="0"/>
          <c:extLst>
            <c:ext xmlns:c16="http://schemas.microsoft.com/office/drawing/2014/chart" uri="{C3380CC4-5D6E-409C-BE32-E72D297353CC}">
              <c16:uniqueId val="{00000000-7D68-43D4-A312-4E3C7976BB4E}"/>
            </c:ext>
          </c:extLst>
        </c:ser>
        <c:dLbls>
          <c:showLegendKey val="0"/>
          <c:showVal val="0"/>
          <c:showCatName val="0"/>
          <c:showSerName val="0"/>
          <c:showPercent val="0"/>
          <c:showBubbleSize val="0"/>
        </c:dLbls>
        <c:axId val="1600461936"/>
        <c:axId val="1600453296"/>
      </c:scatterChart>
      <c:valAx>
        <c:axId val="1600461936"/>
        <c:scaling>
          <c:orientation val="minMax"/>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600453296"/>
        <c:crosses val="autoZero"/>
        <c:crossBetween val="midCat"/>
      </c:valAx>
      <c:valAx>
        <c:axId val="160045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POP Flux (µmol P/m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layout>
            <c:manualLayout>
              <c:xMode val="edge"/>
              <c:yMode val="edge"/>
              <c:x val="1.091732806046446E-2"/>
              <c:y val="0.24928276756381201"/>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0461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SBB POC Flux Top Trap (</a:t>
            </a:r>
            <a:r>
              <a:rPr lang="en-US" sz="2400" b="0" i="0" u="none" strike="noStrike" kern="1200" spc="0" baseline="0">
                <a:solidFill>
                  <a:sysClr val="windowText" lastClr="000000">
                    <a:lumMod val="65000"/>
                    <a:lumOff val="35000"/>
                  </a:sysClr>
                </a:solidFill>
              </a:rPr>
              <a:t>Sept '09 - May '24)</a:t>
            </a:r>
            <a:endParaRPr lang="en-US" sz="2400"/>
          </a:p>
        </c:rich>
      </c:tx>
      <c:layout>
        <c:manualLayout>
          <c:xMode val="edge"/>
          <c:yMode val="edge"/>
          <c:x val="0.39755794549018314"/>
          <c:y val="3.3247648015205723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POC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5400" cap="rnd">
                <a:solidFill>
                  <a:schemeClr val="accent1"/>
                </a:solidFill>
                <a:prstDash val="sysDot"/>
              </a:ln>
              <a:effectLst/>
            </c:spPr>
            <c:trendlineType val="linear"/>
            <c:dispRSqr val="0"/>
            <c:dispEq val="1"/>
            <c:trendlineLbl>
              <c:layout>
                <c:manualLayout>
                  <c:x val="8.2910523656287524E-2"/>
                  <c:y val="-0.58402694173457426"/>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NEW'!$R$8:$R$360</c:f>
              <c:numCache>
                <c:formatCode>0.000</c:formatCode>
                <c:ptCount val="353"/>
                <c:pt idx="0">
                  <c:v>3.8473374709827882E-2</c:v>
                </c:pt>
                <c:pt idx="1">
                  <c:v>4.1270616850887114E-2</c:v>
                </c:pt>
                <c:pt idx="2">
                  <c:v>3.8095493053216599E-2</c:v>
                </c:pt>
                <c:pt idx="3">
                  <c:v>2.5247508459713394E-2</c:v>
                </c:pt>
                <c:pt idx="4">
                  <c:v>1.6688101582630337E-2</c:v>
                </c:pt>
                <c:pt idx="5">
                  <c:v>1.0765853616873589E-2</c:v>
                </c:pt>
                <c:pt idx="6">
                  <c:v>1.4801210233355828E-2</c:v>
                </c:pt>
                <c:pt idx="7">
                  <c:v>1.3591833496161325E-2</c:v>
                </c:pt>
                <c:pt idx="8">
                  <c:v>1.8861120371284779E-2</c:v>
                </c:pt>
                <c:pt idx="9">
                  <c:v>3.0369191437793569E-2</c:v>
                </c:pt>
                <c:pt idx="10">
                  <c:v>2.3419894249109695E-2</c:v>
                </c:pt>
                <c:pt idx="11">
                  <c:v>1.4900033026213667E-2</c:v>
                </c:pt>
                <c:pt idx="13">
                  <c:v>8.173138285714282E-2</c:v>
                </c:pt>
                <c:pt idx="14">
                  <c:v>2.3713092146547012E-2</c:v>
                </c:pt>
                <c:pt idx="15">
                  <c:v>4.8036439820793107E-2</c:v>
                </c:pt>
                <c:pt idx="16">
                  <c:v>2.3723118605678866E-2</c:v>
                </c:pt>
                <c:pt idx="17">
                  <c:v>3.2188128688314548E-2</c:v>
                </c:pt>
                <c:pt idx="18">
                  <c:v>2.6111132914912849E-2</c:v>
                </c:pt>
                <c:pt idx="19">
                  <c:v>1.8162913356534027E-2</c:v>
                </c:pt>
                <c:pt idx="20">
                  <c:v>3.4207624044038883E-2</c:v>
                </c:pt>
                <c:pt idx="21">
                  <c:v>5.7378024065735611E-2</c:v>
                </c:pt>
                <c:pt idx="22">
                  <c:v>4.2648117944164232E-2</c:v>
                </c:pt>
                <c:pt idx="23">
                  <c:v>2.7761037646741201E-2</c:v>
                </c:pt>
                <c:pt idx="24">
                  <c:v>4.0718846404280737E-2</c:v>
                </c:pt>
                <c:pt idx="25">
                  <c:v>3.7147688819322185E-2</c:v>
                </c:pt>
                <c:pt idx="26">
                  <c:v>2.7492586666666683E-2</c:v>
                </c:pt>
                <c:pt idx="27">
                  <c:v>1.0929829233466639E-2</c:v>
                </c:pt>
                <c:pt idx="28">
                  <c:v>2.3676890430399312E-2</c:v>
                </c:pt>
                <c:pt idx="29">
                  <c:v>9.9167006095328813E-3</c:v>
                </c:pt>
                <c:pt idx="30">
                  <c:v>1.2405442079268436E-2</c:v>
                </c:pt>
                <c:pt idx="31">
                  <c:v>9.2652851228045077E-3</c:v>
                </c:pt>
                <c:pt idx="32">
                  <c:v>1.8929508068386062E-2</c:v>
                </c:pt>
                <c:pt idx="33">
                  <c:v>1.1463737794398967E-2</c:v>
                </c:pt>
                <c:pt idx="34">
                  <c:v>1.4616747830143011E-2</c:v>
                </c:pt>
                <c:pt idx="35">
                  <c:v>1.3147826691662977E-2</c:v>
                </c:pt>
                <c:pt idx="36">
                  <c:v>3.053492661708597E-2</c:v>
                </c:pt>
                <c:pt idx="37">
                  <c:v>2.4836747225529941E-2</c:v>
                </c:pt>
                <c:pt idx="38">
                  <c:v>3.8275012008156223E-2</c:v>
                </c:pt>
                <c:pt idx="39">
                  <c:v>7.3319423745975151E-2</c:v>
                </c:pt>
                <c:pt idx="40">
                  <c:v>8.2889004121360424E-2</c:v>
                </c:pt>
                <c:pt idx="41">
                  <c:v>0.14534370693804477</c:v>
                </c:pt>
                <c:pt idx="42">
                  <c:v>0.15117803342778546</c:v>
                </c:pt>
                <c:pt idx="43">
                  <c:v>6.342788353990389E-2</c:v>
                </c:pt>
                <c:pt idx="44">
                  <c:v>6.8257688122365365E-2</c:v>
                </c:pt>
                <c:pt idx="45">
                  <c:v>7.7685615454966203E-2</c:v>
                </c:pt>
                <c:pt idx="46">
                  <c:v>5.2667980252005642E-2</c:v>
                </c:pt>
                <c:pt idx="47">
                  <c:v>6.5090905836959076E-2</c:v>
                </c:pt>
                <c:pt idx="48">
                  <c:v>6.5713482484382982E-2</c:v>
                </c:pt>
                <c:pt idx="49">
                  <c:v>6.0414555774140143E-2</c:v>
                </c:pt>
                <c:pt idx="50">
                  <c:v>7.9310537578170873E-2</c:v>
                </c:pt>
                <c:pt idx="51">
                  <c:v>9.2878290636320845E-2</c:v>
                </c:pt>
                <c:pt idx="52">
                  <c:v>5.2321621636477911E-2</c:v>
                </c:pt>
                <c:pt idx="53">
                  <c:v>4.1871634976855275E-2</c:v>
                </c:pt>
                <c:pt idx="54">
                  <c:v>3.824771928905548E-2</c:v>
                </c:pt>
                <c:pt idx="55">
                  <c:v>4.5213048239344106E-2</c:v>
                </c:pt>
                <c:pt idx="56">
                  <c:v>2.5325594995960342E-2</c:v>
                </c:pt>
                <c:pt idx="57">
                  <c:v>2.2436235546223406E-2</c:v>
                </c:pt>
                <c:pt idx="58">
                  <c:v>3.0792099734903659E-2</c:v>
                </c:pt>
                <c:pt idx="59">
                  <c:v>1.554215513673899E-2</c:v>
                </c:pt>
                <c:pt idx="60">
                  <c:v>1.4035696014176641E-2</c:v>
                </c:pt>
                <c:pt idx="61">
                  <c:v>3.8989988739133542E-2</c:v>
                </c:pt>
                <c:pt idx="62">
                  <c:v>3.6035090814343883E-2</c:v>
                </c:pt>
                <c:pt idx="63">
                  <c:v>1.7895931870046376E-2</c:v>
                </c:pt>
                <c:pt idx="64">
                  <c:v>5.6805535622409212E-2</c:v>
                </c:pt>
                <c:pt idx="65">
                  <c:v>1.1439088794502988E-2</c:v>
                </c:pt>
                <c:pt idx="66">
                  <c:v>1.0994919394826002E-2</c:v>
                </c:pt>
                <c:pt idx="67">
                  <c:v>1.3821262057502059E-2</c:v>
                </c:pt>
                <c:pt idx="68">
                  <c:v>2.2116859972874318E-2</c:v>
                </c:pt>
                <c:pt idx="69">
                  <c:v>2.5755061955411038E-2</c:v>
                </c:pt>
                <c:pt idx="70">
                  <c:v>4.6031289793499325E-2</c:v>
                </c:pt>
                <c:pt idx="71">
                  <c:v>2.5221961794889832E-2</c:v>
                </c:pt>
                <c:pt idx="72">
                  <c:v>2.8943567652688608E-2</c:v>
                </c:pt>
                <c:pt idx="73">
                  <c:v>2.2958117348094911E-2</c:v>
                </c:pt>
                <c:pt idx="74">
                  <c:v>2.9720942446064842E-2</c:v>
                </c:pt>
                <c:pt idx="75">
                  <c:v>2.251645934725972E-2</c:v>
                </c:pt>
                <c:pt idx="76">
                  <c:v>3.9116836679443268E-2</c:v>
                </c:pt>
                <c:pt idx="77">
                  <c:v>2.6719784026597814E-2</c:v>
                </c:pt>
                <c:pt idx="79">
                  <c:v>3.6458898264778029E-2</c:v>
                </c:pt>
                <c:pt idx="80">
                  <c:v>0.11290970731880699</c:v>
                </c:pt>
                <c:pt idx="81">
                  <c:v>9.6923616209037798E-3</c:v>
                </c:pt>
                <c:pt idx="82">
                  <c:v>4.4669798781997498E-2</c:v>
                </c:pt>
                <c:pt idx="83">
                  <c:v>2.7168440145549276E-2</c:v>
                </c:pt>
                <c:pt idx="85">
                  <c:v>7.906728763055558E-3</c:v>
                </c:pt>
                <c:pt idx="86">
                  <c:v>5.0811633814933532E-2</c:v>
                </c:pt>
                <c:pt idx="87">
                  <c:v>1.9585799073285722E-2</c:v>
                </c:pt>
                <c:pt idx="88">
                  <c:v>6.1373358436988164E-3</c:v>
                </c:pt>
                <c:pt idx="89">
                  <c:v>6.5661740938761128E-3</c:v>
                </c:pt>
                <c:pt idx="90">
                  <c:v>1.7514288007336204E-2</c:v>
                </c:pt>
                <c:pt idx="91">
                  <c:v>2.5338717329734074E-2</c:v>
                </c:pt>
                <c:pt idx="92">
                  <c:v>1.39951671445481E-2</c:v>
                </c:pt>
                <c:pt idx="93">
                  <c:v>2.1287785627394334E-2</c:v>
                </c:pt>
                <c:pt idx="94">
                  <c:v>8.2482856964114521E-3</c:v>
                </c:pt>
                <c:pt idx="95">
                  <c:v>1.7209142944466006E-2</c:v>
                </c:pt>
                <c:pt idx="96">
                  <c:v>1.4353880147038717E-2</c:v>
                </c:pt>
                <c:pt idx="97">
                  <c:v>1.053385363192621E-2</c:v>
                </c:pt>
                <c:pt idx="98">
                  <c:v>1.3000124504902873E-2</c:v>
                </c:pt>
                <c:pt idx="99">
                  <c:v>3.9471995890336904E-2</c:v>
                </c:pt>
                <c:pt idx="100">
                  <c:v>3.2647766712729932E-2</c:v>
                </c:pt>
                <c:pt idx="101">
                  <c:v>1.8668063290811762E-2</c:v>
                </c:pt>
                <c:pt idx="102">
                  <c:v>2.0926542231511736E-2</c:v>
                </c:pt>
                <c:pt idx="103">
                  <c:v>5.0833437502951294E-2</c:v>
                </c:pt>
                <c:pt idx="104">
                  <c:v>6.8689518464505342E-2</c:v>
                </c:pt>
                <c:pt idx="105">
                  <c:v>2.4414482304557294E-2</c:v>
                </c:pt>
                <c:pt idx="106">
                  <c:v>6.6188723737431537E-2</c:v>
                </c:pt>
                <c:pt idx="107">
                  <c:v>4.2101889781700264E-2</c:v>
                </c:pt>
                <c:pt idx="108">
                  <c:v>1.7987226045371736E-2</c:v>
                </c:pt>
                <c:pt idx="109">
                  <c:v>1.4099361899361338E-2</c:v>
                </c:pt>
                <c:pt idx="110">
                  <c:v>2.5244965473387202E-2</c:v>
                </c:pt>
                <c:pt idx="111">
                  <c:v>1.7100110133247658E-2</c:v>
                </c:pt>
                <c:pt idx="112">
                  <c:v>1.3840171742836891E-2</c:v>
                </c:pt>
                <c:pt idx="113">
                  <c:v>9.0312314851922881E-3</c:v>
                </c:pt>
                <c:pt idx="114">
                  <c:v>1.1545453521895481E-2</c:v>
                </c:pt>
                <c:pt idx="115">
                  <c:v>2.5535659958457711E-2</c:v>
                </c:pt>
                <c:pt idx="116">
                  <c:v>4.9377000606072016E-2</c:v>
                </c:pt>
                <c:pt idx="117">
                  <c:v>4.4919558484083293E-2</c:v>
                </c:pt>
                <c:pt idx="119">
                  <c:v>4.0161547811603776E-2</c:v>
                </c:pt>
                <c:pt idx="120">
                  <c:v>4.0078093239094087E-2</c:v>
                </c:pt>
                <c:pt idx="121">
                  <c:v>2.4864379945900534E-2</c:v>
                </c:pt>
                <c:pt idx="122">
                  <c:v>3.2038664592480476E-2</c:v>
                </c:pt>
                <c:pt idx="123">
                  <c:v>1.1898308323575307E-2</c:v>
                </c:pt>
                <c:pt idx="124">
                  <c:v>1.6203863016953157E-2</c:v>
                </c:pt>
                <c:pt idx="125">
                  <c:v>1.1881718509786143E-2</c:v>
                </c:pt>
                <c:pt idx="126">
                  <c:v>1.6908582662970188E-2</c:v>
                </c:pt>
                <c:pt idx="127">
                  <c:v>1.4791525821695139E-2</c:v>
                </c:pt>
                <c:pt idx="128">
                  <c:v>3.7026273801610853E-2</c:v>
                </c:pt>
                <c:pt idx="129">
                  <c:v>1.3884415662909533E-2</c:v>
                </c:pt>
                <c:pt idx="130">
                  <c:v>1.3350309700847347E-2</c:v>
                </c:pt>
                <c:pt idx="131">
                  <c:v>1.3625922059697884E-2</c:v>
                </c:pt>
                <c:pt idx="132">
                  <c:v>0.18720259460346336</c:v>
                </c:pt>
                <c:pt idx="133">
                  <c:v>0.11546375907635237</c:v>
                </c:pt>
                <c:pt idx="134">
                  <c:v>9.308307612458043E-2</c:v>
                </c:pt>
                <c:pt idx="135">
                  <c:v>5.0816030707331924E-3</c:v>
                </c:pt>
                <c:pt idx="141">
                  <c:v>1.4199559761479541E-2</c:v>
                </c:pt>
                <c:pt idx="143">
                  <c:v>5.3235844631674724E-3</c:v>
                </c:pt>
                <c:pt idx="144">
                  <c:v>6.696108768315401E-3</c:v>
                </c:pt>
                <c:pt idx="145">
                  <c:v>8.8337053061063611E-2</c:v>
                </c:pt>
                <c:pt idx="146">
                  <c:v>7.340511783166058E-2</c:v>
                </c:pt>
                <c:pt idx="147">
                  <c:v>6.7188832559102352E-2</c:v>
                </c:pt>
                <c:pt idx="148">
                  <c:v>6.7441753696907317E-2</c:v>
                </c:pt>
                <c:pt idx="149">
                  <c:v>6.1255408861248535E-2</c:v>
                </c:pt>
                <c:pt idx="150">
                  <c:v>5.0726114029348048E-2</c:v>
                </c:pt>
                <c:pt idx="151">
                  <c:v>3.7876744881008999E-2</c:v>
                </c:pt>
                <c:pt idx="152">
                  <c:v>4.9943726364167516E-2</c:v>
                </c:pt>
                <c:pt idx="153">
                  <c:v>6.2046239831584298E-2</c:v>
                </c:pt>
                <c:pt idx="154">
                  <c:v>5.3444753499999907E-2</c:v>
                </c:pt>
                <c:pt idx="155">
                  <c:v>4.1027011261749687E-2</c:v>
                </c:pt>
                <c:pt idx="156">
                  <c:v>2.8449090997373042E-2</c:v>
                </c:pt>
                <c:pt idx="157">
                  <c:v>5.5472711385393642E-2</c:v>
                </c:pt>
                <c:pt idx="158">
                  <c:v>0.11876831560939033</c:v>
                </c:pt>
                <c:pt idx="159">
                  <c:v>0.15041582512098287</c:v>
                </c:pt>
                <c:pt idx="160">
                  <c:v>0.1456526659752044</c:v>
                </c:pt>
                <c:pt idx="161">
                  <c:v>0.12136062412511585</c:v>
                </c:pt>
                <c:pt idx="162">
                  <c:v>8.5647328450141197E-2</c:v>
                </c:pt>
                <c:pt idx="163">
                  <c:v>0.12479846036344043</c:v>
                </c:pt>
                <c:pt idx="164">
                  <c:v>0.10464198515265161</c:v>
                </c:pt>
                <c:pt idx="165">
                  <c:v>4.4021995330558193E-2</c:v>
                </c:pt>
                <c:pt idx="169">
                  <c:v>5.7201690804381179E-2</c:v>
                </c:pt>
                <c:pt idx="171">
                  <c:v>9.7010961799705142E-2</c:v>
                </c:pt>
                <c:pt idx="172">
                  <c:v>9.3734853589906533E-2</c:v>
                </c:pt>
                <c:pt idx="173">
                  <c:v>9.8094370519147225E-2</c:v>
                </c:pt>
                <c:pt idx="174">
                  <c:v>9.5239084038337224E-2</c:v>
                </c:pt>
                <c:pt idx="175">
                  <c:v>6.6438467526907657E-2</c:v>
                </c:pt>
                <c:pt idx="176">
                  <c:v>4.7153738352906954E-2</c:v>
                </c:pt>
                <c:pt idx="177">
                  <c:v>4.1093525572162191E-2</c:v>
                </c:pt>
                <c:pt idx="178">
                  <c:v>2.3447646566701584E-2</c:v>
                </c:pt>
                <c:pt idx="179">
                  <c:v>2.3637678267505412E-2</c:v>
                </c:pt>
                <c:pt idx="180">
                  <c:v>9.7273571571542997E-2</c:v>
                </c:pt>
                <c:pt idx="181">
                  <c:v>8.6599687174165069E-3</c:v>
                </c:pt>
                <c:pt idx="182">
                  <c:v>4.9327653037017513E-2</c:v>
                </c:pt>
                <c:pt idx="183">
                  <c:v>1.0017894114525455E-2</c:v>
                </c:pt>
                <c:pt idx="184">
                  <c:v>7.7103373004516085E-2</c:v>
                </c:pt>
                <c:pt idx="185">
                  <c:v>0.1531616620111963</c:v>
                </c:pt>
                <c:pt idx="186">
                  <c:v>3.8028527660999421E-2</c:v>
                </c:pt>
                <c:pt idx="187">
                  <c:v>7.2061680585872215E-2</c:v>
                </c:pt>
                <c:pt idx="188">
                  <c:v>8.2578058573059415E-2</c:v>
                </c:pt>
                <c:pt idx="189">
                  <c:v>1.7622433623030211E-2</c:v>
                </c:pt>
                <c:pt idx="190">
                  <c:v>4.9565108213928531E-2</c:v>
                </c:pt>
                <c:pt idx="191">
                  <c:v>3.7036990670548539E-2</c:v>
                </c:pt>
                <c:pt idx="192">
                  <c:v>5.7145742744719286E-2</c:v>
                </c:pt>
                <c:pt idx="193">
                  <c:v>3.113573740683195E-2</c:v>
                </c:pt>
                <c:pt idx="194">
                  <c:v>8.9069391393150663E-2</c:v>
                </c:pt>
                <c:pt idx="195">
                  <c:v>9.2233509833159519E-2</c:v>
                </c:pt>
                <c:pt idx="196">
                  <c:v>0.10271308866184897</c:v>
                </c:pt>
                <c:pt idx="197">
                  <c:v>5.6667508609097438E-2</c:v>
                </c:pt>
                <c:pt idx="198">
                  <c:v>8.5840346001470044E-2</c:v>
                </c:pt>
                <c:pt idx="199">
                  <c:v>0.11541640158815519</c:v>
                </c:pt>
                <c:pt idx="200">
                  <c:v>6.5381181306404287E-2</c:v>
                </c:pt>
                <c:pt idx="201">
                  <c:v>4.5426622609231339E-2</c:v>
                </c:pt>
                <c:pt idx="202">
                  <c:v>4.3902734412361345E-2</c:v>
                </c:pt>
                <c:pt idx="203">
                  <c:v>4.8068123689405946E-2</c:v>
                </c:pt>
                <c:pt idx="204">
                  <c:v>3.5265484192997222E-2</c:v>
                </c:pt>
                <c:pt idx="205">
                  <c:v>2.0672673054097174E-2</c:v>
                </c:pt>
                <c:pt idx="206">
                  <c:v>4.2778133842514693E-2</c:v>
                </c:pt>
                <c:pt idx="207">
                  <c:v>2.1764499800905949E-2</c:v>
                </c:pt>
                <c:pt idx="208">
                  <c:v>3.4283221989907527E-2</c:v>
                </c:pt>
                <c:pt idx="209">
                  <c:v>6.3228777766956984E-2</c:v>
                </c:pt>
                <c:pt idx="210">
                  <c:v>0.13765022639278551</c:v>
                </c:pt>
                <c:pt idx="211">
                  <c:v>0.11332392225709997</c:v>
                </c:pt>
                <c:pt idx="212">
                  <c:v>0.14489650772039889</c:v>
                </c:pt>
                <c:pt idx="213">
                  <c:v>9.1944610916207481E-2</c:v>
                </c:pt>
                <c:pt idx="214">
                  <c:v>9.9833566928814066E-2</c:v>
                </c:pt>
                <c:pt idx="215">
                  <c:v>2.8356026196347375E-2</c:v>
                </c:pt>
                <c:pt idx="216">
                  <c:v>8.4432766931843983E-2</c:v>
                </c:pt>
                <c:pt idx="217">
                  <c:v>8.1184537453016306E-2</c:v>
                </c:pt>
                <c:pt idx="218">
                  <c:v>4.3682899424485548E-2</c:v>
                </c:pt>
                <c:pt idx="219">
                  <c:v>4.5360230605685378E-2</c:v>
                </c:pt>
                <c:pt idx="220">
                  <c:v>4.8416319249544489E-2</c:v>
                </c:pt>
                <c:pt idx="221">
                  <c:v>8.2471994102659693E-2</c:v>
                </c:pt>
                <c:pt idx="222">
                  <c:v>6.238870586663648E-2</c:v>
                </c:pt>
                <c:pt idx="223">
                  <c:v>5.9105426656936751E-2</c:v>
                </c:pt>
                <c:pt idx="224">
                  <c:v>7.9079269483385811E-2</c:v>
                </c:pt>
                <c:pt idx="225">
                  <c:v>9.9658616116636983E-2</c:v>
                </c:pt>
                <c:pt idx="226">
                  <c:v>9.2444560297950104E-2</c:v>
                </c:pt>
                <c:pt idx="227">
                  <c:v>5.6975505933148637E-2</c:v>
                </c:pt>
                <c:pt idx="228">
                  <c:v>5.5380930192342123E-2</c:v>
                </c:pt>
                <c:pt idx="229">
                  <c:v>5.1130005509385165E-2</c:v>
                </c:pt>
                <c:pt idx="230">
                  <c:v>3.4377841128138215E-2</c:v>
                </c:pt>
                <c:pt idx="231">
                  <c:v>5.3089588921731386E-2</c:v>
                </c:pt>
                <c:pt idx="232">
                  <c:v>4.222445818649094E-2</c:v>
                </c:pt>
                <c:pt idx="233">
                  <c:v>2.2689879515060435E-2</c:v>
                </c:pt>
                <c:pt idx="234">
                  <c:v>1.8265544668068127E-2</c:v>
                </c:pt>
                <c:pt idx="235">
                  <c:v>7.5694218683788703E-3</c:v>
                </c:pt>
                <c:pt idx="236">
                  <c:v>8.6757432700524967E-2</c:v>
                </c:pt>
                <c:pt idx="237">
                  <c:v>8.2244410880595198E-2</c:v>
                </c:pt>
                <c:pt idx="238">
                  <c:v>4.3915358285460428E-2</c:v>
                </c:pt>
                <c:pt idx="239">
                  <c:v>7.5886585384299113E-2</c:v>
                </c:pt>
                <c:pt idx="240">
                  <c:v>9.6853097292897025E-2</c:v>
                </c:pt>
                <c:pt idx="241">
                  <c:v>4.3199680154142231E-2</c:v>
                </c:pt>
                <c:pt idx="242">
                  <c:v>5.3104288240757053E-2</c:v>
                </c:pt>
                <c:pt idx="243">
                  <c:v>8.5584572841788359E-2</c:v>
                </c:pt>
                <c:pt idx="244">
                  <c:v>5.9935193293899056E-2</c:v>
                </c:pt>
                <c:pt idx="245">
                  <c:v>5.1500806450066675E-2</c:v>
                </c:pt>
                <c:pt idx="246">
                  <c:v>4.6884281717847059E-2</c:v>
                </c:pt>
                <c:pt idx="247">
                  <c:v>8.2722359935363809E-2</c:v>
                </c:pt>
                <c:pt idx="248">
                  <c:v>6.9437709914054346E-2</c:v>
                </c:pt>
                <c:pt idx="262">
                  <c:v>4.2417931162236924E-2</c:v>
                </c:pt>
                <c:pt idx="263">
                  <c:v>7.51647265412516E-2</c:v>
                </c:pt>
                <c:pt idx="264">
                  <c:v>6.71161980483089E-2</c:v>
                </c:pt>
                <c:pt idx="265">
                  <c:v>3.9358222661669662E-2</c:v>
                </c:pt>
                <c:pt idx="266">
                  <c:v>6.2064510616024825E-2</c:v>
                </c:pt>
                <c:pt idx="267">
                  <c:v>4.4439173187300555E-2</c:v>
                </c:pt>
                <c:pt idx="268">
                  <c:v>5.1414265650040904E-2</c:v>
                </c:pt>
                <c:pt idx="269">
                  <c:v>3.3206246752290516E-2</c:v>
                </c:pt>
                <c:pt idx="270">
                  <c:v>8.0256003553525176E-2</c:v>
                </c:pt>
                <c:pt idx="272">
                  <c:v>3.5966325425816917E-2</c:v>
                </c:pt>
                <c:pt idx="273">
                  <c:v>5.1138134718396906E-2</c:v>
                </c:pt>
                <c:pt idx="274">
                  <c:v>4.9784075679363132E-2</c:v>
                </c:pt>
                <c:pt idx="275">
                  <c:v>7.9364946856787605E-2</c:v>
                </c:pt>
                <c:pt idx="276">
                  <c:v>0.12156145656548797</c:v>
                </c:pt>
                <c:pt idx="277">
                  <c:v>7.5488894759105682E-2</c:v>
                </c:pt>
                <c:pt idx="278">
                  <c:v>5.3944526396880618E-2</c:v>
                </c:pt>
                <c:pt idx="279">
                  <c:v>4.6064717660904482E-2</c:v>
                </c:pt>
                <c:pt idx="280">
                  <c:v>1.5415769113651407E-2</c:v>
                </c:pt>
                <c:pt idx="281">
                  <c:v>2.6977699840138331E-2</c:v>
                </c:pt>
                <c:pt idx="282">
                  <c:v>6.3768578367718029E-2</c:v>
                </c:pt>
                <c:pt idx="283">
                  <c:v>4.2291612377225431E-2</c:v>
                </c:pt>
                <c:pt idx="284">
                  <c:v>4.8017385691351847E-2</c:v>
                </c:pt>
                <c:pt idx="285">
                  <c:v>8.6288858043810673E-2</c:v>
                </c:pt>
                <c:pt idx="288">
                  <c:v>7.584548648391376E-2</c:v>
                </c:pt>
                <c:pt idx="289">
                  <c:v>9.5239059004914958E-2</c:v>
                </c:pt>
                <c:pt idx="290">
                  <c:v>7.6404578795222874E-2</c:v>
                </c:pt>
                <c:pt idx="291">
                  <c:v>8.5409014020199819E-2</c:v>
                </c:pt>
                <c:pt idx="292">
                  <c:v>6.4912391884935153E-2</c:v>
                </c:pt>
                <c:pt idx="293">
                  <c:v>7.0187442223381746E-2</c:v>
                </c:pt>
                <c:pt idx="294">
                  <c:v>8.9310561830846139E-2</c:v>
                </c:pt>
                <c:pt idx="295">
                  <c:v>3.7662158689706272E-2</c:v>
                </c:pt>
                <c:pt idx="296">
                  <c:v>4.3981072890208583E-2</c:v>
                </c:pt>
                <c:pt idx="297">
                  <c:v>3.4629406069147814E-2</c:v>
                </c:pt>
                <c:pt idx="298">
                  <c:v>4.9049252883296708E-2</c:v>
                </c:pt>
                <c:pt idx="299">
                  <c:v>3.8980315764580331E-2</c:v>
                </c:pt>
                <c:pt idx="300">
                  <c:v>7.0066824901714921E-3</c:v>
                </c:pt>
                <c:pt idx="301">
                  <c:v>5.2998434627297059E-2</c:v>
                </c:pt>
                <c:pt idx="302">
                  <c:v>0.152874499110702</c:v>
                </c:pt>
                <c:pt idx="303">
                  <c:v>0.11425717643151183</c:v>
                </c:pt>
                <c:pt idx="304">
                  <c:v>0.17768826042287153</c:v>
                </c:pt>
                <c:pt idx="305">
                  <c:v>0.1198592034859312</c:v>
                </c:pt>
                <c:pt idx="306">
                  <c:v>5.7873483368859537E-2</c:v>
                </c:pt>
                <c:pt idx="307">
                  <c:v>1.2419371094214694E-2</c:v>
                </c:pt>
                <c:pt idx="314">
                  <c:v>0.10829636209495722</c:v>
                </c:pt>
                <c:pt idx="315">
                  <c:v>0.13407494785971966</c:v>
                </c:pt>
                <c:pt idx="316">
                  <c:v>4.6092535246867988E-2</c:v>
                </c:pt>
                <c:pt idx="317">
                  <c:v>5.351197843746773E-2</c:v>
                </c:pt>
                <c:pt idx="318">
                  <c:v>7.6068789573665085E-2</c:v>
                </c:pt>
                <c:pt idx="319">
                  <c:v>3.0585314779452255E-2</c:v>
                </c:pt>
                <c:pt idx="327">
                  <c:v>0.17157006203426889</c:v>
                </c:pt>
                <c:pt idx="328">
                  <c:v>0.34372187731824916</c:v>
                </c:pt>
                <c:pt idx="329">
                  <c:v>0.19707872801433779</c:v>
                </c:pt>
                <c:pt idx="330">
                  <c:v>0.12665091834611109</c:v>
                </c:pt>
                <c:pt idx="331">
                  <c:v>1.0147992467464001E-2</c:v>
                </c:pt>
                <c:pt idx="332">
                  <c:v>0.15908618325328056</c:v>
                </c:pt>
                <c:pt idx="333">
                  <c:v>6.1514484389713145E-2</c:v>
                </c:pt>
                <c:pt idx="334">
                  <c:v>2.9067470200680255E-2</c:v>
                </c:pt>
                <c:pt idx="335">
                  <c:v>7.0298541439564058E-2</c:v>
                </c:pt>
                <c:pt idx="336">
                  <c:v>2.918377037279711E-2</c:v>
                </c:pt>
                <c:pt idx="337">
                  <c:v>4.435625799544636E-2</c:v>
                </c:pt>
                <c:pt idx="340">
                  <c:v>9.4140964541346434E-2</c:v>
                </c:pt>
                <c:pt idx="341">
                  <c:v>7.9081914407481163E-2</c:v>
                </c:pt>
                <c:pt idx="342">
                  <c:v>0.10326906533149233</c:v>
                </c:pt>
                <c:pt idx="343">
                  <c:v>5.3366250860112673E-2</c:v>
                </c:pt>
                <c:pt idx="344">
                  <c:v>7.3367440437176704E-2</c:v>
                </c:pt>
                <c:pt idx="345">
                  <c:v>3.872895808659757E-2</c:v>
                </c:pt>
                <c:pt idx="346">
                  <c:v>4.3492477270421402E-2</c:v>
                </c:pt>
                <c:pt idx="347">
                  <c:v>6.8603765775087644E-2</c:v>
                </c:pt>
                <c:pt idx="348">
                  <c:v>2.3682171734402152E-2</c:v>
                </c:pt>
                <c:pt idx="349">
                  <c:v>1.9774027209131139E-2</c:v>
                </c:pt>
                <c:pt idx="350">
                  <c:v>2.2378124672977905E-2</c:v>
                </c:pt>
                <c:pt idx="351">
                  <c:v>4.255244917804759E-2</c:v>
                </c:pt>
                <c:pt idx="352">
                  <c:v>4.4535486760030392E-2</c:v>
                </c:pt>
              </c:numCache>
            </c:numRef>
          </c:yVal>
          <c:smooth val="0"/>
          <c:extLst>
            <c:ext xmlns:c16="http://schemas.microsoft.com/office/drawing/2014/chart" uri="{C3380CC4-5D6E-409C-BE32-E72D297353CC}">
              <c16:uniqueId val="{00000002-6D59-4364-989F-49DB8EB0A211}"/>
            </c:ext>
          </c:extLst>
        </c:ser>
        <c:dLbls>
          <c:showLegendKey val="0"/>
          <c:showVal val="0"/>
          <c:showCatName val="0"/>
          <c:showSerName val="0"/>
          <c:showPercent val="0"/>
          <c:showBubbleSize val="0"/>
        </c:dLbls>
        <c:axId val="1600468176"/>
        <c:axId val="1600450896"/>
      </c:scatterChart>
      <c:valAx>
        <c:axId val="1600468176"/>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0450896"/>
        <c:crosses val="autoZero"/>
        <c:crossBetween val="midCat"/>
      </c:valAx>
      <c:valAx>
        <c:axId val="160045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POC</a:t>
                </a:r>
                <a:r>
                  <a:rPr lang="en-US" sz="2000" baseline="0"/>
                  <a:t> Flux (g/m</a:t>
                </a:r>
                <a:r>
                  <a:rPr lang="en-US" sz="2000" baseline="30000"/>
                  <a:t>2</a:t>
                </a:r>
                <a:r>
                  <a:rPr lang="en-US" sz="2000" baseline="0"/>
                  <a:t>/day)</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0468176"/>
        <c:crossesAt val="390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0" i="0" u="none" strike="noStrike" kern="1200" spc="0" baseline="0">
                <a:solidFill>
                  <a:sysClr val="windowText" lastClr="000000">
                    <a:lumMod val="65000"/>
                    <a:lumOff val="35000"/>
                  </a:sysClr>
                </a:solidFill>
              </a:rPr>
              <a:t>SBB POC vs POP Flux Bot Cup (Sept '09 - May '24)</a:t>
            </a:r>
          </a:p>
        </c:rich>
      </c:tx>
      <c:layout>
        <c:manualLayout>
          <c:xMode val="edge"/>
          <c:yMode val="edge"/>
          <c:x val="0.37869787694117885"/>
          <c:y val="2.09263966157729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469395462730194E-2"/>
          <c:y val="8.5753067548272041E-2"/>
          <c:w val="0.83024035674378593"/>
          <c:h val="0.83767855767464727"/>
        </c:manualLayout>
      </c:layout>
      <c:scatterChart>
        <c:scatterStyle val="lineMarker"/>
        <c:varyColors val="0"/>
        <c:ser>
          <c:idx val="0"/>
          <c:order val="1"/>
          <c:tx>
            <c:v>POC</c:v>
          </c:tx>
          <c:spPr>
            <a:ln w="25400" cap="rnd">
              <a:noFill/>
              <a:round/>
            </a:ln>
            <a:effectLst/>
          </c:spPr>
          <c:marker>
            <c:symbol val="circle"/>
            <c:size val="5"/>
            <c:spPr>
              <a:solidFill>
                <a:schemeClr val="accent1"/>
              </a:solidFill>
              <a:ln w="9525">
                <a:solidFill>
                  <a:schemeClr val="accent1"/>
                </a:solidFill>
              </a:ln>
              <a:effectLst/>
            </c:spPr>
          </c:marker>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NEW'!$AA$411:$AA$761</c:f>
              <c:numCache>
                <c:formatCode>0.000</c:formatCode>
                <c:ptCount val="351"/>
                <c:pt idx="0">
                  <c:v>5639.6068051069842</c:v>
                </c:pt>
                <c:pt idx="1">
                  <c:v>7555.4932786965246</c:v>
                </c:pt>
                <c:pt idx="2">
                  <c:v>7420.5556264678962</c:v>
                </c:pt>
                <c:pt idx="3">
                  <c:v>4919.7270764571431</c:v>
                </c:pt>
                <c:pt idx="4">
                  <c:v>7951.42701529636</c:v>
                </c:pt>
                <c:pt idx="5">
                  <c:v>6639.2952138900419</c:v>
                </c:pt>
                <c:pt idx="6">
                  <c:v>4516.3015698822619</c:v>
                </c:pt>
                <c:pt idx="7">
                  <c:v>5312.097816334659</c:v>
                </c:pt>
                <c:pt idx="8">
                  <c:v>5428.2495488536624</c:v>
                </c:pt>
                <c:pt idx="9">
                  <c:v>7734.1365702135117</c:v>
                </c:pt>
                <c:pt idx="10">
                  <c:v>5872.4306178046554</c:v>
                </c:pt>
                <c:pt idx="11">
                  <c:v>628.99070100352537</c:v>
                </c:pt>
                <c:pt idx="26">
                  <c:v>10583.488888888873</c:v>
                </c:pt>
                <c:pt idx="27">
                  <c:v>6208.9145225485872</c:v>
                </c:pt>
                <c:pt idx="28">
                  <c:v>8282.4998906369037</c:v>
                </c:pt>
                <c:pt idx="29">
                  <c:v>7406.4006396018749</c:v>
                </c:pt>
                <c:pt idx="30">
                  <c:v>12891.536399189532</c:v>
                </c:pt>
                <c:pt idx="31">
                  <c:v>5391.3930796941686</c:v>
                </c:pt>
                <c:pt idx="32">
                  <c:v>6160.2468877823203</c:v>
                </c:pt>
                <c:pt idx="33">
                  <c:v>10770.845046372076</c:v>
                </c:pt>
                <c:pt idx="34">
                  <c:v>6449.6051815083883</c:v>
                </c:pt>
                <c:pt idx="35">
                  <c:v>4102.1365139244454</c:v>
                </c:pt>
                <c:pt idx="36">
                  <c:v>945.63388068581116</c:v>
                </c:pt>
                <c:pt idx="38">
                  <c:v>1081.8065145195333</c:v>
                </c:pt>
                <c:pt idx="39">
                  <c:v>6109.9519788312627</c:v>
                </c:pt>
                <c:pt idx="40">
                  <c:v>6907.4170101133686</c:v>
                </c:pt>
                <c:pt idx="41">
                  <c:v>12111.975578170397</c:v>
                </c:pt>
                <c:pt idx="42">
                  <c:v>12598.169452315455</c:v>
                </c:pt>
                <c:pt idx="43">
                  <c:v>5285.6569616586576</c:v>
                </c:pt>
                <c:pt idx="44">
                  <c:v>5688.1406768637808</c:v>
                </c:pt>
                <c:pt idx="52">
                  <c:v>9868.226873710486</c:v>
                </c:pt>
                <c:pt idx="53">
                  <c:v>7598.1294253971109</c:v>
                </c:pt>
                <c:pt idx="54">
                  <c:v>5685.6991319541658</c:v>
                </c:pt>
                <c:pt idx="55">
                  <c:v>5357.8576163126427</c:v>
                </c:pt>
                <c:pt idx="56">
                  <c:v>6441.969203995287</c:v>
                </c:pt>
                <c:pt idx="57">
                  <c:v>5363.090142968832</c:v>
                </c:pt>
                <c:pt idx="58">
                  <c:v>7819.3817637864959</c:v>
                </c:pt>
                <c:pt idx="59">
                  <c:v>2917.4842502612223</c:v>
                </c:pt>
                <c:pt idx="60">
                  <c:v>2207.8812359155468</c:v>
                </c:pt>
                <c:pt idx="61">
                  <c:v>4352.4520787664496</c:v>
                </c:pt>
                <c:pt idx="62">
                  <c:v>455.4831612232357</c:v>
                </c:pt>
                <c:pt idx="63">
                  <c:v>187.60894229086699</c:v>
                </c:pt>
                <c:pt idx="64">
                  <c:v>31.460508681540968</c:v>
                </c:pt>
                <c:pt idx="65">
                  <c:v>7976.390283688841</c:v>
                </c:pt>
                <c:pt idx="66">
                  <c:v>7799.4725997637506</c:v>
                </c:pt>
                <c:pt idx="78">
                  <c:v>6706.7271797013027</c:v>
                </c:pt>
                <c:pt idx="79">
                  <c:v>21320.041733763632</c:v>
                </c:pt>
                <c:pt idx="80">
                  <c:v>16696.662468291222</c:v>
                </c:pt>
                <c:pt idx="81">
                  <c:v>13603.247491623895</c:v>
                </c:pt>
                <c:pt idx="82">
                  <c:v>18266.049937197575</c:v>
                </c:pt>
                <c:pt idx="83">
                  <c:v>14117.828443410743</c:v>
                </c:pt>
                <c:pt idx="84">
                  <c:v>10032.106806136488</c:v>
                </c:pt>
                <c:pt idx="85">
                  <c:v>10266.494751099584</c:v>
                </c:pt>
                <c:pt idx="86">
                  <c:v>7664.9570581021262</c:v>
                </c:pt>
                <c:pt idx="87">
                  <c:v>5119.9674202420138</c:v>
                </c:pt>
                <c:pt idx="88">
                  <c:v>7709.2202113339526</c:v>
                </c:pt>
                <c:pt idx="89">
                  <c:v>2880.6084668702156</c:v>
                </c:pt>
                <c:pt idx="90">
                  <c:v>4522.1500962317841</c:v>
                </c:pt>
                <c:pt idx="91">
                  <c:v>3632.1816840985098</c:v>
                </c:pt>
                <c:pt idx="92">
                  <c:v>2643.5899395719666</c:v>
                </c:pt>
                <c:pt idx="93">
                  <c:v>2142.2646079558176</c:v>
                </c:pt>
                <c:pt idx="94">
                  <c:v>3066.4531428510554</c:v>
                </c:pt>
                <c:pt idx="95">
                  <c:v>2838.9271166079329</c:v>
                </c:pt>
                <c:pt idx="96">
                  <c:v>1726.6533609183914</c:v>
                </c:pt>
                <c:pt idx="97">
                  <c:v>1706.2578914813496</c:v>
                </c:pt>
                <c:pt idx="98">
                  <c:v>2245.7722961387803</c:v>
                </c:pt>
                <c:pt idx="99">
                  <c:v>4417.8930522664514</c:v>
                </c:pt>
                <c:pt idx="100">
                  <c:v>2432.6455492511591</c:v>
                </c:pt>
                <c:pt idx="101">
                  <c:v>2186.5691381009765</c:v>
                </c:pt>
                <c:pt idx="102">
                  <c:v>7856.6879518889054</c:v>
                </c:pt>
                <c:pt idx="103">
                  <c:v>3990.6733682540444</c:v>
                </c:pt>
                <c:pt idx="104">
                  <c:v>11666.097152865646</c:v>
                </c:pt>
                <c:pt idx="105">
                  <c:v>11137.288599431513</c:v>
                </c:pt>
                <c:pt idx="106">
                  <c:v>16227.073730957847</c:v>
                </c:pt>
                <c:pt idx="107">
                  <c:v>13676.940676499142</c:v>
                </c:pt>
                <c:pt idx="108">
                  <c:v>11392.018348656846</c:v>
                </c:pt>
                <c:pt idx="109">
                  <c:v>12054.727576451976</c:v>
                </c:pt>
                <c:pt idx="110">
                  <c:v>8701.4622694273094</c:v>
                </c:pt>
                <c:pt idx="111">
                  <c:v>4866.028545009669</c:v>
                </c:pt>
                <c:pt idx="112">
                  <c:v>8955.8088919296424</c:v>
                </c:pt>
                <c:pt idx="113">
                  <c:v>7512.9843845425721</c:v>
                </c:pt>
                <c:pt idx="114">
                  <c:v>6577.4381775885395</c:v>
                </c:pt>
                <c:pt idx="115">
                  <c:v>5644.5793059655998</c:v>
                </c:pt>
                <c:pt idx="116">
                  <c:v>5743.6575927261829</c:v>
                </c:pt>
                <c:pt idx="117">
                  <c:v>7078.4400869444944</c:v>
                </c:pt>
                <c:pt idx="118">
                  <c:v>6543.1304668252697</c:v>
                </c:pt>
                <c:pt idx="119">
                  <c:v>4223.3707294900705</c:v>
                </c:pt>
                <c:pt idx="120">
                  <c:v>4605.0278174672367</c:v>
                </c:pt>
                <c:pt idx="121">
                  <c:v>3388.8754781468533</c:v>
                </c:pt>
                <c:pt idx="122">
                  <c:v>3796.6201724840785</c:v>
                </c:pt>
                <c:pt idx="123">
                  <c:v>2905.0304831175922</c:v>
                </c:pt>
                <c:pt idx="124">
                  <c:v>5127.2800877783548</c:v>
                </c:pt>
                <c:pt idx="125">
                  <c:v>3493.2886992061367</c:v>
                </c:pt>
                <c:pt idx="126">
                  <c:v>4374.5784930547961</c:v>
                </c:pt>
                <c:pt idx="127">
                  <c:v>197.33895752196725</c:v>
                </c:pt>
                <c:pt idx="128">
                  <c:v>277.81332342879381</c:v>
                </c:pt>
                <c:pt idx="129">
                  <c:v>1753.4676559120344</c:v>
                </c:pt>
                <c:pt idx="130">
                  <c:v>12108.753168407204</c:v>
                </c:pt>
                <c:pt idx="131">
                  <c:v>13311.468978836645</c:v>
                </c:pt>
                <c:pt idx="132">
                  <c:v>14464.136150814966</c:v>
                </c:pt>
                <c:pt idx="133">
                  <c:v>605.41612721079264</c:v>
                </c:pt>
                <c:pt idx="138">
                  <c:v>1275.062985991088</c:v>
                </c:pt>
                <c:pt idx="139">
                  <c:v>5971.6123988534855</c:v>
                </c:pt>
                <c:pt idx="140">
                  <c:v>384.11729969510429</c:v>
                </c:pt>
                <c:pt idx="143">
                  <c:v>6098.9472764539569</c:v>
                </c:pt>
                <c:pt idx="144">
                  <c:v>5808.4283780738169</c:v>
                </c:pt>
                <c:pt idx="145">
                  <c:v>5764.0575960776277</c:v>
                </c:pt>
                <c:pt idx="146">
                  <c:v>8790.6406622414215</c:v>
                </c:pt>
                <c:pt idx="148">
                  <c:v>6998.5236910703416</c:v>
                </c:pt>
                <c:pt idx="149">
                  <c:v>5327.0488915494261</c:v>
                </c:pt>
                <c:pt idx="150">
                  <c:v>8689.6436595334435</c:v>
                </c:pt>
                <c:pt idx="151">
                  <c:v>5146.6426869773741</c:v>
                </c:pt>
                <c:pt idx="152">
                  <c:v>4996.4341032189495</c:v>
                </c:pt>
                <c:pt idx="153">
                  <c:v>6272.6827248027994</c:v>
                </c:pt>
                <c:pt idx="154">
                  <c:v>8013.3422046119449</c:v>
                </c:pt>
                <c:pt idx="155">
                  <c:v>3091.1754866582355</c:v>
                </c:pt>
                <c:pt idx="156">
                  <c:v>7882.8931526439355</c:v>
                </c:pt>
                <c:pt idx="157">
                  <c:v>10820.252669079133</c:v>
                </c:pt>
                <c:pt idx="158">
                  <c:v>11462.132551070461</c:v>
                </c:pt>
                <c:pt idx="159">
                  <c:v>14709.461774941085</c:v>
                </c:pt>
                <c:pt idx="160">
                  <c:v>6594.458516337214</c:v>
                </c:pt>
                <c:pt idx="161">
                  <c:v>12268.52103285018</c:v>
                </c:pt>
                <c:pt idx="162">
                  <c:v>10346.690636679241</c:v>
                </c:pt>
                <c:pt idx="163">
                  <c:v>8389.6065374373738</c:v>
                </c:pt>
                <c:pt idx="164">
                  <c:v>7836.4306538576266</c:v>
                </c:pt>
                <c:pt idx="165">
                  <c:v>11604.632233206235</c:v>
                </c:pt>
                <c:pt idx="166">
                  <c:v>8194.301851311071</c:v>
                </c:pt>
                <c:pt idx="167">
                  <c:v>2772.3124994617006</c:v>
                </c:pt>
                <c:pt idx="169">
                  <c:v>7919.6853176215172</c:v>
                </c:pt>
                <c:pt idx="170">
                  <c:v>10911.554556719308</c:v>
                </c:pt>
                <c:pt idx="171">
                  <c:v>8542.4778483262926</c:v>
                </c:pt>
                <c:pt idx="172">
                  <c:v>8403.0938252474298</c:v>
                </c:pt>
                <c:pt idx="173">
                  <c:v>6219.1929059268396</c:v>
                </c:pt>
                <c:pt idx="174">
                  <c:v>5195.2564985646823</c:v>
                </c:pt>
                <c:pt idx="175">
                  <c:v>11439.689590196458</c:v>
                </c:pt>
                <c:pt idx="176">
                  <c:v>5607.9602867910071</c:v>
                </c:pt>
                <c:pt idx="177">
                  <c:v>5713.3313618025586</c:v>
                </c:pt>
                <c:pt idx="178">
                  <c:v>14937.698700076682</c:v>
                </c:pt>
                <c:pt idx="179">
                  <c:v>2781.9379280866706</c:v>
                </c:pt>
                <c:pt idx="180">
                  <c:v>11096.190927938245</c:v>
                </c:pt>
                <c:pt idx="181">
                  <c:v>2739.8007932436904</c:v>
                </c:pt>
                <c:pt idx="182">
                  <c:v>14855.982622417096</c:v>
                </c:pt>
                <c:pt idx="183">
                  <c:v>20693.557713173992</c:v>
                </c:pt>
                <c:pt idx="184">
                  <c:v>10885.715524436415</c:v>
                </c:pt>
                <c:pt idx="185">
                  <c:v>10473.010074782575</c:v>
                </c:pt>
                <c:pt idx="186">
                  <c:v>10016.83184000762</c:v>
                </c:pt>
                <c:pt idx="187">
                  <c:v>7245.7828187643827</c:v>
                </c:pt>
                <c:pt idx="188">
                  <c:v>6954.8866156515014</c:v>
                </c:pt>
                <c:pt idx="189">
                  <c:v>7285.7664998639675</c:v>
                </c:pt>
                <c:pt idx="190">
                  <c:v>6035.5587184077231</c:v>
                </c:pt>
                <c:pt idx="191">
                  <c:v>7801.4054484132857</c:v>
                </c:pt>
                <c:pt idx="192">
                  <c:v>5659.2279328575678</c:v>
                </c:pt>
                <c:pt idx="193">
                  <c:v>8384.6143776198842</c:v>
                </c:pt>
                <c:pt idx="194">
                  <c:v>21573.83250462612</c:v>
                </c:pt>
                <c:pt idx="195">
                  <c:v>6943.0158884215161</c:v>
                </c:pt>
                <c:pt idx="196">
                  <c:v>6785.1822832976313</c:v>
                </c:pt>
                <c:pt idx="197">
                  <c:v>9816.453556950084</c:v>
                </c:pt>
                <c:pt idx="198">
                  <c:v>7248.524855610759</c:v>
                </c:pt>
                <c:pt idx="199">
                  <c:v>6485.9920275639752</c:v>
                </c:pt>
                <c:pt idx="200">
                  <c:v>5531.9549660572029</c:v>
                </c:pt>
                <c:pt idx="201">
                  <c:v>5931.462522165345</c:v>
                </c:pt>
                <c:pt idx="202">
                  <c:v>4946.4679835971292</c:v>
                </c:pt>
                <c:pt idx="203">
                  <c:v>3491.4478578685075</c:v>
                </c:pt>
                <c:pt idx="204">
                  <c:v>6493.8034180997556</c:v>
                </c:pt>
                <c:pt idx="205">
                  <c:v>3451.2010204332842</c:v>
                </c:pt>
                <c:pt idx="206">
                  <c:v>2395.309606967312</c:v>
                </c:pt>
                <c:pt idx="207">
                  <c:v>12948.667890103503</c:v>
                </c:pt>
                <c:pt idx="208">
                  <c:v>13144.257933421237</c:v>
                </c:pt>
                <c:pt idx="209">
                  <c:v>9570.4769915935849</c:v>
                </c:pt>
                <c:pt idx="210">
                  <c:v>15274.159624397889</c:v>
                </c:pt>
                <c:pt idx="211">
                  <c:v>7903.6523798313874</c:v>
                </c:pt>
                <c:pt idx="212">
                  <c:v>10155.499282375178</c:v>
                </c:pt>
                <c:pt idx="213">
                  <c:v>9971.5470920577463</c:v>
                </c:pt>
                <c:pt idx="214">
                  <c:v>9133.0307728629432</c:v>
                </c:pt>
                <c:pt idx="215">
                  <c:v>10437.883040091092</c:v>
                </c:pt>
                <c:pt idx="216">
                  <c:v>2643.5483221898817</c:v>
                </c:pt>
                <c:pt idx="217">
                  <c:v>4630.5013838702889</c:v>
                </c:pt>
                <c:pt idx="218">
                  <c:v>7024.4942739461867</c:v>
                </c:pt>
                <c:pt idx="219">
                  <c:v>6991.459601339996</c:v>
                </c:pt>
                <c:pt idx="220">
                  <c:v>6472.1825825158021</c:v>
                </c:pt>
                <c:pt idx="221">
                  <c:v>4693.2025476339486</c:v>
                </c:pt>
                <c:pt idx="222">
                  <c:v>6989.6547748059638</c:v>
                </c:pt>
                <c:pt idx="223">
                  <c:v>8159.423707432582</c:v>
                </c:pt>
                <c:pt idx="224">
                  <c:v>7409.4223008401095</c:v>
                </c:pt>
                <c:pt idx="225">
                  <c:v>6208.7482614056607</c:v>
                </c:pt>
                <c:pt idx="226">
                  <c:v>3573.188228539645</c:v>
                </c:pt>
                <c:pt idx="227">
                  <c:v>5295.0300948640352</c:v>
                </c:pt>
                <c:pt idx="228">
                  <c:v>3070.2654839140064</c:v>
                </c:pt>
                <c:pt idx="229">
                  <c:v>8092.7242855882432</c:v>
                </c:pt>
                <c:pt idx="230">
                  <c:v>8202.9499164902809</c:v>
                </c:pt>
                <c:pt idx="231">
                  <c:v>6206.0950012786461</c:v>
                </c:pt>
                <c:pt idx="232">
                  <c:v>8367.7861100645896</c:v>
                </c:pt>
                <c:pt idx="233">
                  <c:v>1863.1560517592741</c:v>
                </c:pt>
                <c:pt idx="234">
                  <c:v>6760.5190094167228</c:v>
                </c:pt>
                <c:pt idx="235">
                  <c:v>13630.131364116178</c:v>
                </c:pt>
                <c:pt idx="236">
                  <c:v>6488.372256181221</c:v>
                </c:pt>
                <c:pt idx="237">
                  <c:v>6411.3480231059411</c:v>
                </c:pt>
                <c:pt idx="238">
                  <c:v>9880.1748875116336</c:v>
                </c:pt>
                <c:pt idx="240">
                  <c:v>5769.1993135671228</c:v>
                </c:pt>
                <c:pt idx="241">
                  <c:v>8514.5403599984602</c:v>
                </c:pt>
                <c:pt idx="242">
                  <c:v>7583.5690009775053</c:v>
                </c:pt>
                <c:pt idx="243">
                  <c:v>6989.414527546789</c:v>
                </c:pt>
                <c:pt idx="244">
                  <c:v>7385.7820123425081</c:v>
                </c:pt>
                <c:pt idx="245">
                  <c:v>8400.2449697564807</c:v>
                </c:pt>
                <c:pt idx="246">
                  <c:v>4970.6638577729436</c:v>
                </c:pt>
                <c:pt idx="247">
                  <c:v>6647.0321939540854</c:v>
                </c:pt>
                <c:pt idx="248">
                  <c:v>4432.5014075868394</c:v>
                </c:pt>
                <c:pt idx="249">
                  <c:v>5893.551759707836</c:v>
                </c:pt>
                <c:pt idx="250">
                  <c:v>4174.5102982876269</c:v>
                </c:pt>
                <c:pt idx="251">
                  <c:v>5594.6959123544557</c:v>
                </c:pt>
                <c:pt idx="252">
                  <c:v>6112.2436694551343</c:v>
                </c:pt>
                <c:pt idx="253">
                  <c:v>4313.0269472150021</c:v>
                </c:pt>
                <c:pt idx="254">
                  <c:v>4254.9815787550933</c:v>
                </c:pt>
                <c:pt idx="255">
                  <c:v>4227.9556190051335</c:v>
                </c:pt>
                <c:pt idx="256">
                  <c:v>3523.8457607548785</c:v>
                </c:pt>
                <c:pt idx="257">
                  <c:v>5536.6716932543868</c:v>
                </c:pt>
                <c:pt idx="258">
                  <c:v>2223.2504060043352</c:v>
                </c:pt>
                <c:pt idx="259">
                  <c:v>9141.0913957450302</c:v>
                </c:pt>
                <c:pt idx="261">
                  <c:v>8179.3592090146376</c:v>
                </c:pt>
                <c:pt idx="262">
                  <c:v>9886.1790786855126</c:v>
                </c:pt>
                <c:pt idx="263">
                  <c:v>10882.953992011724</c:v>
                </c:pt>
                <c:pt idx="264">
                  <c:v>7524.0875152925964</c:v>
                </c:pt>
                <c:pt idx="265">
                  <c:v>11751.166209114219</c:v>
                </c:pt>
                <c:pt idx="266">
                  <c:v>6531.4010450934584</c:v>
                </c:pt>
                <c:pt idx="267">
                  <c:v>4154.7756424280897</c:v>
                </c:pt>
                <c:pt idx="268">
                  <c:v>6863.8160148290644</c:v>
                </c:pt>
                <c:pt idx="269">
                  <c:v>14003.581492269541</c:v>
                </c:pt>
                <c:pt idx="270">
                  <c:v>15788.781038257644</c:v>
                </c:pt>
                <c:pt idx="271">
                  <c:v>8200.7873751300449</c:v>
                </c:pt>
                <c:pt idx="272">
                  <c:v>12041.33808294317</c:v>
                </c:pt>
                <c:pt idx="273">
                  <c:v>9416.8405187427106</c:v>
                </c:pt>
                <c:pt idx="274">
                  <c:v>13039.995677719804</c:v>
                </c:pt>
                <c:pt idx="275">
                  <c:v>13302.327628136682</c:v>
                </c:pt>
                <c:pt idx="276">
                  <c:v>11083.293715384705</c:v>
                </c:pt>
                <c:pt idx="277">
                  <c:v>13920.466642593628</c:v>
                </c:pt>
                <c:pt idx="278">
                  <c:v>6821.3849558422962</c:v>
                </c:pt>
                <c:pt idx="279">
                  <c:v>10165.887973641162</c:v>
                </c:pt>
                <c:pt idx="280">
                  <c:v>3924.104637890116</c:v>
                </c:pt>
                <c:pt idx="281">
                  <c:v>3560.0020225242424</c:v>
                </c:pt>
                <c:pt idx="282">
                  <c:v>7346.7547596840268</c:v>
                </c:pt>
                <c:pt idx="283">
                  <c:v>6744.7361180487487</c:v>
                </c:pt>
                <c:pt idx="284">
                  <c:v>7731.9117644878825</c:v>
                </c:pt>
                <c:pt idx="285">
                  <c:v>12734.612219029455</c:v>
                </c:pt>
                <c:pt idx="299">
                  <c:v>18557.963298405528</c:v>
                </c:pt>
                <c:pt idx="300">
                  <c:v>16961.155713768781</c:v>
                </c:pt>
                <c:pt idx="301">
                  <c:v>18198.804434462858</c:v>
                </c:pt>
                <c:pt idx="302">
                  <c:v>12384.540520146065</c:v>
                </c:pt>
                <c:pt idx="312">
                  <c:v>12080.573181616315</c:v>
                </c:pt>
                <c:pt idx="314">
                  <c:v>2653.9501309680754</c:v>
                </c:pt>
                <c:pt idx="315">
                  <c:v>5769.1073868990607</c:v>
                </c:pt>
                <c:pt idx="316">
                  <c:v>10054.392161555519</c:v>
                </c:pt>
                <c:pt idx="317">
                  <c:v>6915.3546242352259</c:v>
                </c:pt>
                <c:pt idx="318">
                  <c:v>4490.5841337786978</c:v>
                </c:pt>
                <c:pt idx="319">
                  <c:v>9108.5051534254853</c:v>
                </c:pt>
                <c:pt idx="320">
                  <c:v>10246.60475478407</c:v>
                </c:pt>
                <c:pt idx="321">
                  <c:v>5351.9905735566645</c:v>
                </c:pt>
                <c:pt idx="322">
                  <c:v>14237.698017152396</c:v>
                </c:pt>
                <c:pt idx="323">
                  <c:v>19102.956131921906</c:v>
                </c:pt>
                <c:pt idx="324">
                  <c:v>6650.6593960588598</c:v>
                </c:pt>
                <c:pt idx="338">
                  <c:v>6818.0054420954111</c:v>
                </c:pt>
                <c:pt idx="339">
                  <c:v>6722.652549200955</c:v>
                </c:pt>
                <c:pt idx="340">
                  <c:v>7664.2904070479854</c:v>
                </c:pt>
                <c:pt idx="341">
                  <c:v>10650.883909902599</c:v>
                </c:pt>
                <c:pt idx="342">
                  <c:v>10278.765504682644</c:v>
                </c:pt>
                <c:pt idx="343">
                  <c:v>7787.5745798451662</c:v>
                </c:pt>
                <c:pt idx="344">
                  <c:v>8321.5552714659625</c:v>
                </c:pt>
                <c:pt idx="345">
                  <c:v>8401.1112903678149</c:v>
                </c:pt>
                <c:pt idx="346">
                  <c:v>5513.3192269208294</c:v>
                </c:pt>
                <c:pt idx="347">
                  <c:v>9277.9908125343572</c:v>
                </c:pt>
                <c:pt idx="348">
                  <c:v>6785.710109742864</c:v>
                </c:pt>
                <c:pt idx="349">
                  <c:v>10492.119982014936</c:v>
                </c:pt>
                <c:pt idx="350">
                  <c:v>10406.634803953812</c:v>
                </c:pt>
              </c:numCache>
            </c:numRef>
          </c:yVal>
          <c:smooth val="0"/>
          <c:extLst>
            <c:ext xmlns:c16="http://schemas.microsoft.com/office/drawing/2014/chart" uri="{C3380CC4-5D6E-409C-BE32-E72D297353CC}">
              <c16:uniqueId val="{00000000-01C4-44DA-A7AE-BD92E6397E77}"/>
            </c:ext>
          </c:extLst>
        </c:ser>
        <c:dLbls>
          <c:showLegendKey val="0"/>
          <c:showVal val="0"/>
          <c:showCatName val="0"/>
          <c:showSerName val="0"/>
          <c:showPercent val="0"/>
          <c:showBubbleSize val="0"/>
        </c:dLbls>
        <c:axId val="1131944624"/>
        <c:axId val="1131933584"/>
      </c:scatterChart>
      <c:scatterChart>
        <c:scatterStyle val="lineMarker"/>
        <c:varyColors val="0"/>
        <c:ser>
          <c:idx val="1"/>
          <c:order val="0"/>
          <c:tx>
            <c:v>POP</c:v>
          </c:tx>
          <c:spPr>
            <a:ln w="25400" cap="rnd">
              <a:noFill/>
              <a:round/>
            </a:ln>
            <a:effectLst/>
          </c:spPr>
          <c:marker>
            <c:symbol val="circle"/>
            <c:size val="5"/>
            <c:spPr>
              <a:solidFill>
                <a:schemeClr val="accent2"/>
              </a:solidFill>
              <a:ln w="9525">
                <a:solidFill>
                  <a:schemeClr val="accent2"/>
                </a:solidFill>
              </a:ln>
              <a:effectLst/>
            </c:spPr>
          </c:marker>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NEW'!$AJ$411:$AJ$761</c:f>
              <c:numCache>
                <c:formatCode>0.0</c:formatCode>
                <c:ptCount val="351"/>
                <c:pt idx="0">
                  <c:v>29.129943706904484</c:v>
                </c:pt>
                <c:pt idx="1">
                  <c:v>51.873753404472211</c:v>
                </c:pt>
                <c:pt idx="2">
                  <c:v>32.016645957199955</c:v>
                </c:pt>
                <c:pt idx="3">
                  <c:v>29.206801972352721</c:v>
                </c:pt>
                <c:pt idx="4">
                  <c:v>36.174086898267944</c:v>
                </c:pt>
                <c:pt idx="5">
                  <c:v>32.362923958490711</c:v>
                </c:pt>
                <c:pt idx="6">
                  <c:v>16.533470718408452</c:v>
                </c:pt>
                <c:pt idx="7">
                  <c:v>24.882605977172943</c:v>
                </c:pt>
                <c:pt idx="8">
                  <c:v>28.755721518366968</c:v>
                </c:pt>
                <c:pt idx="9">
                  <c:v>25.420416948090576</c:v>
                </c:pt>
                <c:pt idx="10">
                  <c:v>28.209196307322941</c:v>
                </c:pt>
                <c:pt idx="11">
                  <c:v>5.6057223421299494</c:v>
                </c:pt>
                <c:pt idx="26">
                  <c:v>6.2843614732095148</c:v>
                </c:pt>
                <c:pt idx="27">
                  <c:v>30.558330706876689</c:v>
                </c:pt>
                <c:pt idx="28">
                  <c:v>33.424954242660007</c:v>
                </c:pt>
                <c:pt idx="29">
                  <c:v>28.198993655154311</c:v>
                </c:pt>
                <c:pt idx="30">
                  <c:v>49.007287299473489</c:v>
                </c:pt>
                <c:pt idx="31">
                  <c:v>-0.86940150228183199</c:v>
                </c:pt>
                <c:pt idx="32">
                  <c:v>26.051112684690693</c:v>
                </c:pt>
                <c:pt idx="33">
                  <c:v>25.796601314267093</c:v>
                </c:pt>
                <c:pt idx="34">
                  <c:v>26.641602098345174</c:v>
                </c:pt>
                <c:pt idx="35">
                  <c:v>19.161118017739483</c:v>
                </c:pt>
                <c:pt idx="39">
                  <c:v>17.596475854117386</c:v>
                </c:pt>
                <c:pt idx="40">
                  <c:v>27.665760298538416</c:v>
                </c:pt>
                <c:pt idx="41">
                  <c:v>52.794028457362828</c:v>
                </c:pt>
                <c:pt idx="42">
                  <c:v>28.365790047415942</c:v>
                </c:pt>
                <c:pt idx="43">
                  <c:v>7.8192612811188624</c:v>
                </c:pt>
                <c:pt idx="44">
                  <c:v>8.2553346269679437</c:v>
                </c:pt>
                <c:pt idx="52">
                  <c:v>25.604898942278368</c:v>
                </c:pt>
                <c:pt idx="53">
                  <c:v>19.399509599200201</c:v>
                </c:pt>
                <c:pt idx="54">
                  <c:v>21.944399729209735</c:v>
                </c:pt>
                <c:pt idx="55">
                  <c:v>22.450042412185226</c:v>
                </c:pt>
                <c:pt idx="56">
                  <c:v>26.178941375299956</c:v>
                </c:pt>
                <c:pt idx="57">
                  <c:v>14.054554101187577</c:v>
                </c:pt>
                <c:pt idx="58">
                  <c:v>24.972818406145649</c:v>
                </c:pt>
                <c:pt idx="59">
                  <c:v>9.9068758299730604</c:v>
                </c:pt>
                <c:pt idx="60">
                  <c:v>5.5668753401986741</c:v>
                </c:pt>
                <c:pt idx="61">
                  <c:v>19.588897866358252</c:v>
                </c:pt>
                <c:pt idx="62">
                  <c:v>1.2694788811543178</c:v>
                </c:pt>
                <c:pt idx="63">
                  <c:v>0</c:v>
                </c:pt>
                <c:pt idx="64">
                  <c:v>0</c:v>
                </c:pt>
                <c:pt idx="65">
                  <c:v>31.544077604364816</c:v>
                </c:pt>
                <c:pt idx="66">
                  <c:v>32.281208498730876</c:v>
                </c:pt>
                <c:pt idx="78">
                  <c:v>26.382623546352441</c:v>
                </c:pt>
                <c:pt idx="79">
                  <c:v>91.075648507229772</c:v>
                </c:pt>
                <c:pt idx="80">
                  <c:v>65.409994347702309</c:v>
                </c:pt>
                <c:pt idx="81">
                  <c:v>49.690375310739626</c:v>
                </c:pt>
                <c:pt idx="82">
                  <c:v>53.911790952238363</c:v>
                </c:pt>
                <c:pt idx="83">
                  <c:v>75.942255314938478</c:v>
                </c:pt>
                <c:pt idx="84">
                  <c:v>45.865485618272331</c:v>
                </c:pt>
                <c:pt idx="85">
                  <c:v>38.212833773309342</c:v>
                </c:pt>
                <c:pt idx="86">
                  <c:v>42.820528542213779</c:v>
                </c:pt>
                <c:pt idx="87">
                  <c:v>25.421240430271787</c:v>
                </c:pt>
                <c:pt idx="88">
                  <c:v>35.616000000000007</c:v>
                </c:pt>
                <c:pt idx="89">
                  <c:v>15.839360128015159</c:v>
                </c:pt>
                <c:pt idx="90">
                  <c:v>24.504910152395773</c:v>
                </c:pt>
                <c:pt idx="91">
                  <c:v>15.484117644645032</c:v>
                </c:pt>
                <c:pt idx="92">
                  <c:v>11.810420756717718</c:v>
                </c:pt>
                <c:pt idx="93">
                  <c:v>12.992625555787797</c:v>
                </c:pt>
                <c:pt idx="94">
                  <c:v>4.4524013126625164</c:v>
                </c:pt>
                <c:pt idx="95">
                  <c:v>4.2742991876909429</c:v>
                </c:pt>
                <c:pt idx="96">
                  <c:v>12.43012058324496</c:v>
                </c:pt>
                <c:pt idx="97">
                  <c:v>8.3163990983803338</c:v>
                </c:pt>
                <c:pt idx="98">
                  <c:v>12.5251873514948</c:v>
                </c:pt>
                <c:pt idx="99">
                  <c:v>19.70975112501975</c:v>
                </c:pt>
                <c:pt idx="100">
                  <c:v>19.957019754350561</c:v>
                </c:pt>
                <c:pt idx="101">
                  <c:v>12.545397833022399</c:v>
                </c:pt>
                <c:pt idx="102">
                  <c:v>42.560926500000022</c:v>
                </c:pt>
                <c:pt idx="103">
                  <c:v>22.292998895372143</c:v>
                </c:pt>
                <c:pt idx="104">
                  <c:v>35.04329305875774</c:v>
                </c:pt>
                <c:pt idx="105">
                  <c:v>32.060128910401161</c:v>
                </c:pt>
                <c:pt idx="106">
                  <c:v>51.387703537366434</c:v>
                </c:pt>
                <c:pt idx="107">
                  <c:v>42.184121659733364</c:v>
                </c:pt>
                <c:pt idx="108">
                  <c:v>31.753019937463193</c:v>
                </c:pt>
                <c:pt idx="109">
                  <c:v>31.333172468246048</c:v>
                </c:pt>
                <c:pt idx="110">
                  <c:v>25.255397894787436</c:v>
                </c:pt>
                <c:pt idx="111">
                  <c:v>21.727542967795117</c:v>
                </c:pt>
                <c:pt idx="112">
                  <c:v>20.33300974817589</c:v>
                </c:pt>
                <c:pt idx="113">
                  <c:v>18.129787755907415</c:v>
                </c:pt>
                <c:pt idx="114">
                  <c:v>20.205295442063843</c:v>
                </c:pt>
                <c:pt idx="115">
                  <c:v>19.677006594037834</c:v>
                </c:pt>
                <c:pt idx="116">
                  <c:v>20.464640027246119</c:v>
                </c:pt>
                <c:pt idx="117">
                  <c:v>21.649168550104619</c:v>
                </c:pt>
                <c:pt idx="118">
                  <c:v>9.1130454467895419</c:v>
                </c:pt>
                <c:pt idx="119">
                  <c:v>11.851332152247466</c:v>
                </c:pt>
                <c:pt idx="120">
                  <c:v>17.915700047764943</c:v>
                </c:pt>
                <c:pt idx="121">
                  <c:v>13.06399088168563</c:v>
                </c:pt>
                <c:pt idx="122">
                  <c:v>12.433917857724666</c:v>
                </c:pt>
                <c:pt idx="123">
                  <c:v>9.9742540619257056</c:v>
                </c:pt>
                <c:pt idx="124">
                  <c:v>17.523833174966811</c:v>
                </c:pt>
                <c:pt idx="125">
                  <c:v>13.257566876694543</c:v>
                </c:pt>
                <c:pt idx="126">
                  <c:v>10.625788908367767</c:v>
                </c:pt>
                <c:pt idx="127">
                  <c:v>0</c:v>
                </c:pt>
                <c:pt idx="128">
                  <c:v>0.3636266809844837</c:v>
                </c:pt>
                <c:pt idx="129">
                  <c:v>5.9566827508350073</c:v>
                </c:pt>
                <c:pt idx="130">
                  <c:v>56.81126454329501</c:v>
                </c:pt>
                <c:pt idx="131">
                  <c:v>77.38754946669485</c:v>
                </c:pt>
                <c:pt idx="132">
                  <c:v>70.518541203473774</c:v>
                </c:pt>
                <c:pt idx="133">
                  <c:v>2.616979654706554</c:v>
                </c:pt>
                <c:pt idx="138">
                  <c:v>4.1318071108091123</c:v>
                </c:pt>
                <c:pt idx="139">
                  <c:v>22.009251292359501</c:v>
                </c:pt>
                <c:pt idx="143">
                  <c:v>14.335817925370506</c:v>
                </c:pt>
                <c:pt idx="144">
                  <c:v>26.717962338883005</c:v>
                </c:pt>
                <c:pt idx="145">
                  <c:v>30.528626297718745</c:v>
                </c:pt>
                <c:pt idx="146">
                  <c:v>28.594118321623426</c:v>
                </c:pt>
                <c:pt idx="147">
                  <c:v>0</c:v>
                </c:pt>
                <c:pt idx="148">
                  <c:v>31.484709545330006</c:v>
                </c:pt>
                <c:pt idx="149">
                  <c:v>18.374515927590011</c:v>
                </c:pt>
                <c:pt idx="150">
                  <c:v>50.740372397456184</c:v>
                </c:pt>
                <c:pt idx="151">
                  <c:v>27.351600794142954</c:v>
                </c:pt>
                <c:pt idx="152">
                  <c:v>21.026193773520937</c:v>
                </c:pt>
                <c:pt idx="153">
                  <c:v>25.183639473892626</c:v>
                </c:pt>
                <c:pt idx="154">
                  <c:v>22.764218801040926</c:v>
                </c:pt>
                <c:pt idx="155">
                  <c:v>10.311115822448702</c:v>
                </c:pt>
                <c:pt idx="156">
                  <c:v>20.73843987183551</c:v>
                </c:pt>
                <c:pt idx="157">
                  <c:v>60.705540090607087</c:v>
                </c:pt>
                <c:pt idx="158">
                  <c:v>49.426058687628171</c:v>
                </c:pt>
                <c:pt idx="159">
                  <c:v>45.417109671478556</c:v>
                </c:pt>
                <c:pt idx="160">
                  <c:v>42.785609393446435</c:v>
                </c:pt>
                <c:pt idx="161">
                  <c:v>223.06233305519777</c:v>
                </c:pt>
                <c:pt idx="162">
                  <c:v>118.73453028648822</c:v>
                </c:pt>
                <c:pt idx="163">
                  <c:v>-0.29253331941862371</c:v>
                </c:pt>
                <c:pt idx="164">
                  <c:v>37.664683735799656</c:v>
                </c:pt>
                <c:pt idx="165">
                  <c:v>25.56984983024455</c:v>
                </c:pt>
                <c:pt idx="166">
                  <c:v>32.500990655725047</c:v>
                </c:pt>
                <c:pt idx="167">
                  <c:v>13.16397342183177</c:v>
                </c:pt>
                <c:pt idx="169">
                  <c:v>38.055479378282087</c:v>
                </c:pt>
                <c:pt idx="170">
                  <c:v>33.438311507075397</c:v>
                </c:pt>
                <c:pt idx="171">
                  <c:v>36.892048233463555</c:v>
                </c:pt>
                <c:pt idx="172">
                  <c:v>27.252224763638154</c:v>
                </c:pt>
                <c:pt idx="173">
                  <c:v>23.219097444851059</c:v>
                </c:pt>
                <c:pt idx="174">
                  <c:v>24.997371623516244</c:v>
                </c:pt>
                <c:pt idx="175">
                  <c:v>48.774544972171952</c:v>
                </c:pt>
                <c:pt idx="176">
                  <c:v>21.688668772111328</c:v>
                </c:pt>
                <c:pt idx="177">
                  <c:v>24.532143414092168</c:v>
                </c:pt>
                <c:pt idx="178">
                  <c:v>34.330816514276322</c:v>
                </c:pt>
                <c:pt idx="179">
                  <c:v>20.905013701844688</c:v>
                </c:pt>
                <c:pt idx="180">
                  <c:v>69.341873736519688</c:v>
                </c:pt>
                <c:pt idx="181">
                  <c:v>11.598798785895722</c:v>
                </c:pt>
                <c:pt idx="182">
                  <c:v>54.159501437578413</c:v>
                </c:pt>
                <c:pt idx="183">
                  <c:v>77.266038101279477</c:v>
                </c:pt>
                <c:pt idx="184">
                  <c:v>33.538179741600246</c:v>
                </c:pt>
                <c:pt idx="185">
                  <c:v>34.959286431298764</c:v>
                </c:pt>
                <c:pt idx="186">
                  <c:v>34.178582731414963</c:v>
                </c:pt>
                <c:pt idx="187">
                  <c:v>38.82456774973214</c:v>
                </c:pt>
                <c:pt idx="188">
                  <c:v>27.216556166762729</c:v>
                </c:pt>
                <c:pt idx="189">
                  <c:v>40.33749914004683</c:v>
                </c:pt>
                <c:pt idx="190">
                  <c:v>21.875104129788369</c:v>
                </c:pt>
                <c:pt idx="191">
                  <c:v>49.196604206193513</c:v>
                </c:pt>
                <c:pt idx="192">
                  <c:v>22.416876041947923</c:v>
                </c:pt>
                <c:pt idx="193">
                  <c:v>26.873322699793626</c:v>
                </c:pt>
                <c:pt idx="194">
                  <c:v>60.747620148187224</c:v>
                </c:pt>
                <c:pt idx="195">
                  <c:v>28.419695733186643</c:v>
                </c:pt>
                <c:pt idx="196">
                  <c:v>50.5978345282482</c:v>
                </c:pt>
                <c:pt idx="197">
                  <c:v>67.903474173905408</c:v>
                </c:pt>
                <c:pt idx="198">
                  <c:v>56.983600940012821</c:v>
                </c:pt>
                <c:pt idx="199">
                  <c:v>1.2741678628334512</c:v>
                </c:pt>
                <c:pt idx="200">
                  <c:v>-21.530016352344376</c:v>
                </c:pt>
                <c:pt idx="201">
                  <c:v>78.739890720272399</c:v>
                </c:pt>
                <c:pt idx="202">
                  <c:v>63.743422748732655</c:v>
                </c:pt>
                <c:pt idx="203">
                  <c:v>8.4845868221459568</c:v>
                </c:pt>
                <c:pt idx="204">
                  <c:v>54.209452915525958</c:v>
                </c:pt>
                <c:pt idx="205">
                  <c:v>91.731608189587689</c:v>
                </c:pt>
                <c:pt idx="206">
                  <c:v>31.117234107303602</c:v>
                </c:pt>
                <c:pt idx="207">
                  <c:v>50.84287505279292</c:v>
                </c:pt>
                <c:pt idx="208">
                  <c:v>58.640107486840378</c:v>
                </c:pt>
                <c:pt idx="209">
                  <c:v>51.433214075195536</c:v>
                </c:pt>
                <c:pt idx="210">
                  <c:v>63.35768246188546</c:v>
                </c:pt>
                <c:pt idx="211">
                  <c:v>30.752490514293726</c:v>
                </c:pt>
                <c:pt idx="212">
                  <c:v>46.952039898436809</c:v>
                </c:pt>
                <c:pt idx="213">
                  <c:v>14.3473613578076</c:v>
                </c:pt>
                <c:pt idx="214">
                  <c:v>46.283167217135841</c:v>
                </c:pt>
                <c:pt idx="215">
                  <c:v>53.314075378868083</c:v>
                </c:pt>
                <c:pt idx="216">
                  <c:v>14.619704447162547</c:v>
                </c:pt>
                <c:pt idx="217">
                  <c:v>19.244506999063724</c:v>
                </c:pt>
                <c:pt idx="218">
                  <c:v>26.917591519021357</c:v>
                </c:pt>
                <c:pt idx="219">
                  <c:v>22.289487898049615</c:v>
                </c:pt>
                <c:pt idx="220">
                  <c:v>24.760146075994179</c:v>
                </c:pt>
                <c:pt idx="221">
                  <c:v>21.896604112753408</c:v>
                </c:pt>
                <c:pt idx="222">
                  <c:v>28.578168038955738</c:v>
                </c:pt>
                <c:pt idx="223">
                  <c:v>34.653545623859259</c:v>
                </c:pt>
                <c:pt idx="224">
                  <c:v>27.804171418683964</c:v>
                </c:pt>
                <c:pt idx="225">
                  <c:v>26.039183633547964</c:v>
                </c:pt>
                <c:pt idx="226">
                  <c:v>8.9418911734364315</c:v>
                </c:pt>
                <c:pt idx="227">
                  <c:v>18.849531816417382</c:v>
                </c:pt>
                <c:pt idx="228">
                  <c:v>17.782120276771465</c:v>
                </c:pt>
                <c:pt idx="229">
                  <c:v>14.793159999099259</c:v>
                </c:pt>
                <c:pt idx="230">
                  <c:v>22.814137714522289</c:v>
                </c:pt>
                <c:pt idx="231">
                  <c:v>30.274080320074479</c:v>
                </c:pt>
                <c:pt idx="232">
                  <c:v>33.124108526426902</c:v>
                </c:pt>
                <c:pt idx="233">
                  <c:v>7.2320163489484983</c:v>
                </c:pt>
                <c:pt idx="234">
                  <c:v>18.704496972610499</c:v>
                </c:pt>
                <c:pt idx="235">
                  <c:v>39.707831494760569</c:v>
                </c:pt>
                <c:pt idx="236">
                  <c:v>18.617839623653524</c:v>
                </c:pt>
                <c:pt idx="237">
                  <c:v>20.586027188960401</c:v>
                </c:pt>
                <c:pt idx="238">
                  <c:v>24.190059122597788</c:v>
                </c:pt>
                <c:pt idx="240">
                  <c:v>21.608172604086853</c:v>
                </c:pt>
                <c:pt idx="241">
                  <c:v>19.395742077223304</c:v>
                </c:pt>
                <c:pt idx="242">
                  <c:v>22.217761513792354</c:v>
                </c:pt>
                <c:pt idx="243">
                  <c:v>25.6274720090166</c:v>
                </c:pt>
                <c:pt idx="244">
                  <c:v>13.505962743291903</c:v>
                </c:pt>
                <c:pt idx="245">
                  <c:v>32.082307233341211</c:v>
                </c:pt>
                <c:pt idx="246">
                  <c:v>21.798835767785548</c:v>
                </c:pt>
                <c:pt idx="247">
                  <c:v>14.154117434876369</c:v>
                </c:pt>
                <c:pt idx="248">
                  <c:v>9.4728033019699396</c:v>
                </c:pt>
                <c:pt idx="249">
                  <c:v>41.440915322174391</c:v>
                </c:pt>
                <c:pt idx="250">
                  <c:v>15.083943321629455</c:v>
                </c:pt>
                <c:pt idx="251">
                  <c:v>6.5133466641747333</c:v>
                </c:pt>
                <c:pt idx="252">
                  <c:v>4.1829964643486477</c:v>
                </c:pt>
                <c:pt idx="253">
                  <c:v>25.847438640235694</c:v>
                </c:pt>
                <c:pt idx="254">
                  <c:v>17.218179833817373</c:v>
                </c:pt>
                <c:pt idx="255">
                  <c:v>1.0164919737991056</c:v>
                </c:pt>
                <c:pt idx="256">
                  <c:v>17.312872299531364</c:v>
                </c:pt>
                <c:pt idx="257">
                  <c:v>29.55785744147984</c:v>
                </c:pt>
                <c:pt idx="258">
                  <c:v>11.019138873145852</c:v>
                </c:pt>
                <c:pt idx="259">
                  <c:v>28.634904017171067</c:v>
                </c:pt>
                <c:pt idx="261">
                  <c:v>32.344386360180735</c:v>
                </c:pt>
                <c:pt idx="262">
                  <c:v>37.6651078848802</c:v>
                </c:pt>
                <c:pt idx="263">
                  <c:v>39.185144123337665</c:v>
                </c:pt>
                <c:pt idx="264">
                  <c:v>28.423433897773933</c:v>
                </c:pt>
                <c:pt idx="265">
                  <c:v>47.540337424817039</c:v>
                </c:pt>
                <c:pt idx="266">
                  <c:v>23.21496863478886</c:v>
                </c:pt>
                <c:pt idx="267">
                  <c:v>17.067178184458974</c:v>
                </c:pt>
                <c:pt idx="268">
                  <c:v>25.755827658646353</c:v>
                </c:pt>
                <c:pt idx="269">
                  <c:v>61.861067177201903</c:v>
                </c:pt>
                <c:pt idx="270">
                  <c:v>41.348853640637117</c:v>
                </c:pt>
                <c:pt idx="271">
                  <c:v>31.085759489389858</c:v>
                </c:pt>
                <c:pt idx="272">
                  <c:v>69.412571561052488</c:v>
                </c:pt>
                <c:pt idx="273">
                  <c:v>48.809980316661225</c:v>
                </c:pt>
                <c:pt idx="274">
                  <c:v>67.961142857142846</c:v>
                </c:pt>
                <c:pt idx="275">
                  <c:v>64.390857142857115</c:v>
                </c:pt>
                <c:pt idx="276">
                  <c:v>47.322514285714306</c:v>
                </c:pt>
                <c:pt idx="277">
                  <c:v>69.554999999999978</c:v>
                </c:pt>
                <c:pt idx="278">
                  <c:v>18.403268571428569</c:v>
                </c:pt>
                <c:pt idx="279">
                  <c:v>50.368091428571397</c:v>
                </c:pt>
                <c:pt idx="280">
                  <c:v>28.602308571428544</c:v>
                </c:pt>
                <c:pt idx="281">
                  <c:v>14.066965714285704</c:v>
                </c:pt>
                <c:pt idx="282">
                  <c:v>34.151862857142845</c:v>
                </c:pt>
                <c:pt idx="283">
                  <c:v>30.051002911460941</c:v>
                </c:pt>
                <c:pt idx="284">
                  <c:v>27.85782857142857</c:v>
                </c:pt>
                <c:pt idx="285">
                  <c:v>42.490043076923115</c:v>
                </c:pt>
                <c:pt idx="299">
                  <c:v>78.065234285714268</c:v>
                </c:pt>
                <c:pt idx="300">
                  <c:v>75.794022857142835</c:v>
                </c:pt>
                <c:pt idx="301">
                  <c:v>78.988982857142901</c:v>
                </c:pt>
                <c:pt idx="302">
                  <c:v>65.527422857142739</c:v>
                </c:pt>
                <c:pt idx="312">
                  <c:v>55.964219707067997</c:v>
                </c:pt>
                <c:pt idx="314">
                  <c:v>44.286295840450435</c:v>
                </c:pt>
                <c:pt idx="315">
                  <c:v>30.093279014448783</c:v>
                </c:pt>
                <c:pt idx="316">
                  <c:v>41.534767734239992</c:v>
                </c:pt>
                <c:pt idx="317">
                  <c:v>40.391938784525095</c:v>
                </c:pt>
                <c:pt idx="318">
                  <c:v>29.983435484452272</c:v>
                </c:pt>
                <c:pt idx="319">
                  <c:v>53.813699119812526</c:v>
                </c:pt>
                <c:pt idx="320">
                  <c:v>52.20093083685228</c:v>
                </c:pt>
                <c:pt idx="321">
                  <c:v>30.216970489007764</c:v>
                </c:pt>
                <c:pt idx="322">
                  <c:v>105.16896825587007</c:v>
                </c:pt>
                <c:pt idx="323">
                  <c:v>118.83143587940397</c:v>
                </c:pt>
                <c:pt idx="324">
                  <c:v>30.627926666599784</c:v>
                </c:pt>
                <c:pt idx="338">
                  <c:v>23.884881924620089</c:v>
                </c:pt>
                <c:pt idx="339">
                  <c:v>36.234985685057922</c:v>
                </c:pt>
                <c:pt idx="340">
                  <c:v>25.047287396524581</c:v>
                </c:pt>
                <c:pt idx="341">
                  <c:v>53.796863286744468</c:v>
                </c:pt>
                <c:pt idx="342">
                  <c:v>62.612437714285733</c:v>
                </c:pt>
                <c:pt idx="343">
                  <c:v>71.596282890790818</c:v>
                </c:pt>
                <c:pt idx="344">
                  <c:v>68.624604750121009</c:v>
                </c:pt>
                <c:pt idx="345">
                  <c:v>80.303736086779381</c:v>
                </c:pt>
                <c:pt idx="346">
                  <c:v>31.670181878674313</c:v>
                </c:pt>
                <c:pt idx="347">
                  <c:v>44.624444056666633</c:v>
                </c:pt>
                <c:pt idx="348">
                  <c:v>26.957792919362944</c:v>
                </c:pt>
                <c:pt idx="349">
                  <c:v>45.617809496893045</c:v>
                </c:pt>
                <c:pt idx="350">
                  <c:v>41.318124140085814</c:v>
                </c:pt>
              </c:numCache>
            </c:numRef>
          </c:yVal>
          <c:smooth val="0"/>
          <c:extLst>
            <c:ext xmlns:c16="http://schemas.microsoft.com/office/drawing/2014/chart" uri="{C3380CC4-5D6E-409C-BE32-E72D297353CC}">
              <c16:uniqueId val="{00000001-01C4-44DA-A7AE-BD92E6397E77}"/>
            </c:ext>
          </c:extLst>
        </c:ser>
        <c:dLbls>
          <c:showLegendKey val="0"/>
          <c:showVal val="0"/>
          <c:showCatName val="0"/>
          <c:showSerName val="0"/>
          <c:showPercent val="0"/>
          <c:showBubbleSize val="0"/>
        </c:dLbls>
        <c:axId val="1911721536"/>
        <c:axId val="1911715296"/>
      </c:scatterChart>
      <c:valAx>
        <c:axId val="1131944624"/>
        <c:scaling>
          <c:orientation val="minMax"/>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131933584"/>
        <c:crosses val="autoZero"/>
        <c:crossBetween val="midCat"/>
      </c:valAx>
      <c:valAx>
        <c:axId val="113193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POC (µmoles/m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layout>
            <c:manualLayout>
              <c:xMode val="edge"/>
              <c:yMode val="edge"/>
              <c:x val="1.8160357883674073E-2"/>
              <c:y val="0.37144487300261281"/>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1944624"/>
        <c:crosses val="autoZero"/>
        <c:crossBetween val="midCat"/>
      </c:valAx>
      <c:valAx>
        <c:axId val="1911715296"/>
        <c:scaling>
          <c:orientation val="minMax"/>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POP Flux (µmol P/m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layout>
            <c:manualLayout>
              <c:xMode val="edge"/>
              <c:yMode val="edge"/>
              <c:x val="0.93410914394572608"/>
              <c:y val="0.3218383367993222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1721536"/>
        <c:crosses val="max"/>
        <c:crossBetween val="midCat"/>
      </c:valAx>
      <c:valAx>
        <c:axId val="1911721536"/>
        <c:scaling>
          <c:orientation val="minMax"/>
        </c:scaling>
        <c:delete val="1"/>
        <c:axPos val="b"/>
        <c:numFmt formatCode="[$-409]d\-mmm\-yy;@" sourceLinked="1"/>
        <c:majorTickMark val="out"/>
        <c:minorTickMark val="none"/>
        <c:tickLblPos val="nextTo"/>
        <c:crossAx val="1911715296"/>
        <c:crosses val="autoZero"/>
        <c:crossBetween val="midCat"/>
      </c:valAx>
      <c:spPr>
        <a:noFill/>
        <a:ln>
          <a:noFill/>
        </a:ln>
        <a:effectLst/>
      </c:spPr>
    </c:plotArea>
    <c:legend>
      <c:legendPos val="r"/>
      <c:layout>
        <c:manualLayout>
          <c:xMode val="edge"/>
          <c:yMode val="edge"/>
          <c:x val="0.94840066312648996"/>
          <c:y val="0.46799203711274245"/>
          <c:w val="4.0920009895053039E-2"/>
          <c:h val="7.5282937262639016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400" b="0" i="0" u="none" strike="noStrike" kern="1200" spc="0" baseline="0">
                <a:solidFill>
                  <a:sysClr val="windowText" lastClr="000000">
                    <a:lumMod val="65000"/>
                    <a:lumOff val="35000"/>
                  </a:sysClr>
                </a:solidFill>
              </a:rPr>
              <a:t>SBB PON vs. POP Flux Bot Cup (Sept '09 - May '24) </a:t>
            </a:r>
          </a:p>
        </c:rich>
      </c:tx>
      <c:layout>
        <c:manualLayout>
          <c:xMode val="edge"/>
          <c:yMode val="edge"/>
          <c:x val="0.3800258215145787"/>
          <c:y val="1.221215577379195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097181151325145E-2"/>
          <c:y val="9.624578627670681E-2"/>
          <c:w val="0.82946399472577781"/>
          <c:h val="0.82971247618197552"/>
        </c:manualLayout>
      </c:layout>
      <c:scatterChart>
        <c:scatterStyle val="lineMarker"/>
        <c:varyColors val="0"/>
        <c:ser>
          <c:idx val="0"/>
          <c:order val="1"/>
          <c:tx>
            <c:v>PON</c:v>
          </c:tx>
          <c:spPr>
            <a:ln w="25400" cap="rnd">
              <a:noFill/>
              <a:round/>
            </a:ln>
            <a:effectLst/>
          </c:spPr>
          <c:marker>
            <c:symbol val="circle"/>
            <c:size val="5"/>
            <c:spPr>
              <a:solidFill>
                <a:schemeClr val="accent1"/>
              </a:solidFill>
              <a:ln w="9525">
                <a:solidFill>
                  <a:schemeClr val="accent1"/>
                </a:solidFill>
              </a:ln>
              <a:effectLst/>
            </c:spPr>
          </c:marker>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NEW'!$AD$411:$AD$761</c:f>
              <c:numCache>
                <c:formatCode>0.000</c:formatCode>
                <c:ptCount val="351"/>
                <c:pt idx="0">
                  <c:v>652.77931315410649</c:v>
                </c:pt>
                <c:pt idx="1">
                  <c:v>828.99452844633402</c:v>
                </c:pt>
                <c:pt idx="2">
                  <c:v>810.48139046510835</c:v>
                </c:pt>
                <c:pt idx="3">
                  <c:v>557.48036809192286</c:v>
                </c:pt>
                <c:pt idx="4">
                  <c:v>859.41028576438964</c:v>
                </c:pt>
                <c:pt idx="5">
                  <c:v>671.30800185024509</c:v>
                </c:pt>
                <c:pt idx="6">
                  <c:v>505.83009899296559</c:v>
                </c:pt>
                <c:pt idx="7">
                  <c:v>607.21899651632793</c:v>
                </c:pt>
                <c:pt idx="8">
                  <c:v>712.1546519421936</c:v>
                </c:pt>
                <c:pt idx="9">
                  <c:v>811.8203123431133</c:v>
                </c:pt>
                <c:pt idx="10">
                  <c:v>622.28096490702922</c:v>
                </c:pt>
                <c:pt idx="11">
                  <c:v>69.482301188491945</c:v>
                </c:pt>
                <c:pt idx="26">
                  <c:v>1220.8457142857123</c:v>
                </c:pt>
                <c:pt idx="27">
                  <c:v>722.84474685176383</c:v>
                </c:pt>
                <c:pt idx="28">
                  <c:v>938.14564178231365</c:v>
                </c:pt>
                <c:pt idx="29">
                  <c:v>902.4437746318838</c:v>
                </c:pt>
                <c:pt idx="30">
                  <c:v>1340.9381665330004</c:v>
                </c:pt>
                <c:pt idx="31">
                  <c:v>526.06107914109703</c:v>
                </c:pt>
                <c:pt idx="32">
                  <c:v>623.36699807892239</c:v>
                </c:pt>
                <c:pt idx="33">
                  <c:v>1024.071793719495</c:v>
                </c:pt>
                <c:pt idx="34">
                  <c:v>703.23334857739383</c:v>
                </c:pt>
                <c:pt idx="35">
                  <c:v>376.23425090394733</c:v>
                </c:pt>
                <c:pt idx="36">
                  <c:v>106.53814046133817</c:v>
                </c:pt>
                <c:pt idx="38">
                  <c:v>131.46101314108117</c:v>
                </c:pt>
                <c:pt idx="39">
                  <c:v>569.53397464445754</c:v>
                </c:pt>
                <c:pt idx="40">
                  <c:v>724.35847180887652</c:v>
                </c:pt>
                <c:pt idx="41">
                  <c:v>1208.8373629369221</c:v>
                </c:pt>
                <c:pt idx="42">
                  <c:v>1282.2285531777684</c:v>
                </c:pt>
                <c:pt idx="43">
                  <c:v>652.90810152100983</c:v>
                </c:pt>
                <c:pt idx="44">
                  <c:v>605.47056381190896</c:v>
                </c:pt>
                <c:pt idx="52">
                  <c:v>770.27954957096335</c:v>
                </c:pt>
                <c:pt idx="53">
                  <c:v>834.11835429989696</c:v>
                </c:pt>
                <c:pt idx="54">
                  <c:v>632.13102338404917</c:v>
                </c:pt>
                <c:pt idx="55">
                  <c:v>620.14927243407101</c:v>
                </c:pt>
                <c:pt idx="56">
                  <c:v>747.42560593903875</c:v>
                </c:pt>
                <c:pt idx="57">
                  <c:v>612.55537371061234</c:v>
                </c:pt>
                <c:pt idx="58">
                  <c:v>905.63144866111986</c:v>
                </c:pt>
                <c:pt idx="59">
                  <c:v>354.47069805795985</c:v>
                </c:pt>
                <c:pt idx="60">
                  <c:v>282.86224958457672</c:v>
                </c:pt>
                <c:pt idx="61">
                  <c:v>509.44727717298446</c:v>
                </c:pt>
                <c:pt idx="62">
                  <c:v>45.470847980036766</c:v>
                </c:pt>
                <c:pt idx="63">
                  <c:v>5.6888724568267373</c:v>
                </c:pt>
                <c:pt idx="64">
                  <c:v>4.2696660756817568</c:v>
                </c:pt>
                <c:pt idx="65">
                  <c:v>906.42771327138405</c:v>
                </c:pt>
                <c:pt idx="66">
                  <c:v>980.32963573578138</c:v>
                </c:pt>
                <c:pt idx="78">
                  <c:v>898.66963929740223</c:v>
                </c:pt>
                <c:pt idx="79">
                  <c:v>2987.7339364013205</c:v>
                </c:pt>
                <c:pt idx="80">
                  <c:v>2082.9540163392026</c:v>
                </c:pt>
                <c:pt idx="81">
                  <c:v>1691.6262024186105</c:v>
                </c:pt>
                <c:pt idx="82">
                  <c:v>2620.620501875087</c:v>
                </c:pt>
                <c:pt idx="83">
                  <c:v>2203.0154530333862</c:v>
                </c:pt>
                <c:pt idx="84">
                  <c:v>1414.1077152877956</c:v>
                </c:pt>
                <c:pt idx="85">
                  <c:v>1497.4128353296314</c:v>
                </c:pt>
                <c:pt idx="86">
                  <c:v>1080.7254379284989</c:v>
                </c:pt>
                <c:pt idx="87">
                  <c:v>820.56580498432402</c:v>
                </c:pt>
                <c:pt idx="88">
                  <c:v>1263.2890023051418</c:v>
                </c:pt>
                <c:pt idx="89">
                  <c:v>420.09995250677377</c:v>
                </c:pt>
                <c:pt idx="90">
                  <c:v>660.12469653298388</c:v>
                </c:pt>
                <c:pt idx="91">
                  <c:v>417.20934183657556</c:v>
                </c:pt>
                <c:pt idx="92">
                  <c:v>287.82888099513525</c:v>
                </c:pt>
                <c:pt idx="93">
                  <c:v>241.34281636060089</c:v>
                </c:pt>
                <c:pt idx="94">
                  <c:v>332.11050318201126</c:v>
                </c:pt>
                <c:pt idx="95">
                  <c:v>311.61835007764881</c:v>
                </c:pt>
                <c:pt idx="96">
                  <c:v>181.30816208456383</c:v>
                </c:pt>
                <c:pt idx="97">
                  <c:v>190.04644692433214</c:v>
                </c:pt>
                <c:pt idx="98">
                  <c:v>253.63291379631747</c:v>
                </c:pt>
                <c:pt idx="99">
                  <c:v>549.47821411953885</c:v>
                </c:pt>
                <c:pt idx="100">
                  <c:v>276.32828993840377</c:v>
                </c:pt>
                <c:pt idx="101">
                  <c:v>268.1477487583814</c:v>
                </c:pt>
                <c:pt idx="102">
                  <c:v>939.45779755577814</c:v>
                </c:pt>
                <c:pt idx="103">
                  <c:v>495.05953080920546</c:v>
                </c:pt>
                <c:pt idx="104">
                  <c:v>1424.4023492607014</c:v>
                </c:pt>
                <c:pt idx="105">
                  <c:v>1289.3563513140875</c:v>
                </c:pt>
                <c:pt idx="106">
                  <c:v>1839.6664470342425</c:v>
                </c:pt>
                <c:pt idx="107">
                  <c:v>1494.5192686377068</c:v>
                </c:pt>
                <c:pt idx="108">
                  <c:v>1273.7810544913659</c:v>
                </c:pt>
                <c:pt idx="109">
                  <c:v>1328.7994569581554</c:v>
                </c:pt>
                <c:pt idx="110">
                  <c:v>983.13966897342186</c:v>
                </c:pt>
                <c:pt idx="111">
                  <c:v>538.70069449314428</c:v>
                </c:pt>
                <c:pt idx="112">
                  <c:v>1002.1916975093742</c:v>
                </c:pt>
                <c:pt idx="113">
                  <c:v>824.24949964845621</c:v>
                </c:pt>
                <c:pt idx="114">
                  <c:v>724.9314110713143</c:v>
                </c:pt>
                <c:pt idx="115">
                  <c:v>616.10167020404094</c:v>
                </c:pt>
                <c:pt idx="116">
                  <c:v>632.46112440407148</c:v>
                </c:pt>
                <c:pt idx="117">
                  <c:v>790.50008782631448</c:v>
                </c:pt>
                <c:pt idx="118">
                  <c:v>608.48899846957488</c:v>
                </c:pt>
                <c:pt idx="119">
                  <c:v>469.62235548728023</c:v>
                </c:pt>
                <c:pt idx="120">
                  <c:v>477.02060858763411</c:v>
                </c:pt>
                <c:pt idx="121">
                  <c:v>356.79286953838357</c:v>
                </c:pt>
                <c:pt idx="122">
                  <c:v>418.37512389467196</c:v>
                </c:pt>
                <c:pt idx="123">
                  <c:v>333.37554505000446</c:v>
                </c:pt>
                <c:pt idx="124">
                  <c:v>571.29628670256409</c:v>
                </c:pt>
                <c:pt idx="125">
                  <c:v>414.65857599073286</c:v>
                </c:pt>
                <c:pt idx="126">
                  <c:v>555.63382060957611</c:v>
                </c:pt>
                <c:pt idx="127">
                  <c:v>25.655804806120052</c:v>
                </c:pt>
                <c:pt idx="128">
                  <c:v>37.593194999841124</c:v>
                </c:pt>
                <c:pt idx="129">
                  <c:v>224.58086688841024</c:v>
                </c:pt>
                <c:pt idx="130">
                  <c:v>1516.9285734335388</c:v>
                </c:pt>
                <c:pt idx="131">
                  <c:v>1904.4016755350397</c:v>
                </c:pt>
                <c:pt idx="132">
                  <c:v>1964.5829079533444</c:v>
                </c:pt>
                <c:pt idx="133">
                  <c:v>84.507624419882845</c:v>
                </c:pt>
                <c:pt idx="138">
                  <c:v>174.03019134501272</c:v>
                </c:pt>
                <c:pt idx="139">
                  <c:v>734.15694972799076</c:v>
                </c:pt>
                <c:pt idx="140">
                  <c:v>40.486636885194088</c:v>
                </c:pt>
                <c:pt idx="143">
                  <c:v>701.74511354553351</c:v>
                </c:pt>
                <c:pt idx="144">
                  <c:v>738.13990961943114</c:v>
                </c:pt>
                <c:pt idx="145">
                  <c:v>692.3399916121208</c:v>
                </c:pt>
                <c:pt idx="146">
                  <c:v>965.35240406218531</c:v>
                </c:pt>
                <c:pt idx="148">
                  <c:v>839.19986957810647</c:v>
                </c:pt>
                <c:pt idx="149">
                  <c:v>640.35010353351174</c:v>
                </c:pt>
                <c:pt idx="150">
                  <c:v>965.91462150014206</c:v>
                </c:pt>
                <c:pt idx="151">
                  <c:v>544.11040158931553</c:v>
                </c:pt>
                <c:pt idx="152">
                  <c:v>541.2022894259228</c:v>
                </c:pt>
                <c:pt idx="153">
                  <c:v>676.76208948188605</c:v>
                </c:pt>
                <c:pt idx="154">
                  <c:v>1005.43936458035</c:v>
                </c:pt>
                <c:pt idx="155">
                  <c:v>366.49255472204572</c:v>
                </c:pt>
                <c:pt idx="156">
                  <c:v>890.96611528177641</c:v>
                </c:pt>
                <c:pt idx="157">
                  <c:v>1210.126340078561</c:v>
                </c:pt>
                <c:pt idx="158">
                  <c:v>1283.1018930279599</c:v>
                </c:pt>
                <c:pt idx="159">
                  <c:v>1698.7960322857755</c:v>
                </c:pt>
                <c:pt idx="160">
                  <c:v>766.12981049673056</c:v>
                </c:pt>
                <c:pt idx="161">
                  <c:v>1327.6800024043789</c:v>
                </c:pt>
                <c:pt idx="162">
                  <c:v>1070.8624209660406</c:v>
                </c:pt>
                <c:pt idx="163">
                  <c:v>900.47106449736737</c:v>
                </c:pt>
                <c:pt idx="164">
                  <c:v>883.12521050479143</c:v>
                </c:pt>
                <c:pt idx="165">
                  <c:v>1154.4726014802118</c:v>
                </c:pt>
                <c:pt idx="166">
                  <c:v>811.01625179644668</c:v>
                </c:pt>
                <c:pt idx="167">
                  <c:v>295.2040630416239</c:v>
                </c:pt>
                <c:pt idx="169">
                  <c:v>852.16772068096452</c:v>
                </c:pt>
                <c:pt idx="170">
                  <c:v>1137.4467254415924</c:v>
                </c:pt>
                <c:pt idx="171">
                  <c:v>1042.7330130647917</c:v>
                </c:pt>
                <c:pt idx="172">
                  <c:v>894.66773896605991</c:v>
                </c:pt>
                <c:pt idx="173">
                  <c:v>665.15041966027843</c:v>
                </c:pt>
                <c:pt idx="174">
                  <c:v>603.70194925974704</c:v>
                </c:pt>
                <c:pt idx="175">
                  <c:v>1341.5819958530271</c:v>
                </c:pt>
                <c:pt idx="176">
                  <c:v>667.40180082562676</c:v>
                </c:pt>
                <c:pt idx="177">
                  <c:v>787.31176674637527</c:v>
                </c:pt>
                <c:pt idx="178">
                  <c:v>1780.3815202732453</c:v>
                </c:pt>
                <c:pt idx="179">
                  <c:v>332.49365219359521</c:v>
                </c:pt>
                <c:pt idx="180">
                  <c:v>1507.5652220205127</c:v>
                </c:pt>
                <c:pt idx="181">
                  <c:v>388.5111068325956</c:v>
                </c:pt>
                <c:pt idx="182">
                  <c:v>1753.1338022808275</c:v>
                </c:pt>
                <c:pt idx="183">
                  <c:v>2557.177977474189</c:v>
                </c:pt>
                <c:pt idx="184">
                  <c:v>1249.8145208283981</c:v>
                </c:pt>
                <c:pt idx="185">
                  <c:v>1238.877210665207</c:v>
                </c:pt>
                <c:pt idx="186">
                  <c:v>1205.977342977257</c:v>
                </c:pt>
                <c:pt idx="187">
                  <c:v>981.49539808678037</c:v>
                </c:pt>
                <c:pt idx="188">
                  <c:v>841.98369989201592</c:v>
                </c:pt>
                <c:pt idx="189">
                  <c:v>976.106007386437</c:v>
                </c:pt>
                <c:pt idx="190">
                  <c:v>707.37765545768752</c:v>
                </c:pt>
                <c:pt idx="191">
                  <c:v>1184.427576095567</c:v>
                </c:pt>
                <c:pt idx="192">
                  <c:v>697.38194792738261</c:v>
                </c:pt>
                <c:pt idx="193">
                  <c:v>973.63203813129348</c:v>
                </c:pt>
                <c:pt idx="194">
                  <c:v>2468.4581724654345</c:v>
                </c:pt>
                <c:pt idx="195">
                  <c:v>725.5591448692611</c:v>
                </c:pt>
                <c:pt idx="196">
                  <c:v>711.98725440802491</c:v>
                </c:pt>
                <c:pt idx="197">
                  <c:v>918.34713798976099</c:v>
                </c:pt>
                <c:pt idx="198">
                  <c:v>677.85664668566255</c:v>
                </c:pt>
                <c:pt idx="199">
                  <c:v>762.27414981951449</c:v>
                </c:pt>
                <c:pt idx="200">
                  <c:v>584.40933681870945</c:v>
                </c:pt>
                <c:pt idx="201">
                  <c:v>675.0958764710648</c:v>
                </c:pt>
                <c:pt idx="202">
                  <c:v>583.04559482018715</c:v>
                </c:pt>
                <c:pt idx="203">
                  <c:v>385.89217942416582</c:v>
                </c:pt>
                <c:pt idx="204">
                  <c:v>899.21504612539422</c:v>
                </c:pt>
                <c:pt idx="205">
                  <c:v>386.67534179752079</c:v>
                </c:pt>
                <c:pt idx="206">
                  <c:v>306.5042392949241</c:v>
                </c:pt>
                <c:pt idx="207">
                  <c:v>1599.8072169363793</c:v>
                </c:pt>
                <c:pt idx="208">
                  <c:v>1666.7126130288896</c:v>
                </c:pt>
                <c:pt idx="209">
                  <c:v>1128.9278558258959</c:v>
                </c:pt>
                <c:pt idx="210">
                  <c:v>1863.7755666875782</c:v>
                </c:pt>
                <c:pt idx="211">
                  <c:v>838.26655892760164</c:v>
                </c:pt>
                <c:pt idx="212">
                  <c:v>1164.566244447002</c:v>
                </c:pt>
                <c:pt idx="213">
                  <c:v>1009.1700044369942</c:v>
                </c:pt>
                <c:pt idx="214">
                  <c:v>912.12357750288481</c:v>
                </c:pt>
                <c:pt idx="215">
                  <c:v>1071.4904405300545</c:v>
                </c:pt>
                <c:pt idx="216">
                  <c:v>288.05934697821272</c:v>
                </c:pt>
                <c:pt idx="217">
                  <c:v>503.54554466222589</c:v>
                </c:pt>
                <c:pt idx="218">
                  <c:v>756.09100387991657</c:v>
                </c:pt>
                <c:pt idx="219">
                  <c:v>735.90320473583563</c:v>
                </c:pt>
                <c:pt idx="220">
                  <c:v>659.35099585494731</c:v>
                </c:pt>
                <c:pt idx="221">
                  <c:v>463.05455585161076</c:v>
                </c:pt>
                <c:pt idx="222">
                  <c:v>716.32965651888526</c:v>
                </c:pt>
                <c:pt idx="223">
                  <c:v>858.83275338414273</c:v>
                </c:pt>
                <c:pt idx="224">
                  <c:v>787.73697575269284</c:v>
                </c:pt>
                <c:pt idx="225">
                  <c:v>629.46758556146142</c:v>
                </c:pt>
                <c:pt idx="226">
                  <c:v>348.31141653742219</c:v>
                </c:pt>
                <c:pt idx="227">
                  <c:v>647.51531489551132</c:v>
                </c:pt>
                <c:pt idx="228">
                  <c:v>345.88865333494772</c:v>
                </c:pt>
                <c:pt idx="229">
                  <c:v>1002.314411833309</c:v>
                </c:pt>
                <c:pt idx="230">
                  <c:v>952.76546783577237</c:v>
                </c:pt>
                <c:pt idx="231">
                  <c:v>733.70410929023251</c:v>
                </c:pt>
                <c:pt idx="232">
                  <c:v>1072.408118528085</c:v>
                </c:pt>
                <c:pt idx="233">
                  <c:v>226.96338694037254</c:v>
                </c:pt>
                <c:pt idx="234">
                  <c:v>807.43063141576272</c:v>
                </c:pt>
                <c:pt idx="235">
                  <c:v>1536.1021447173318</c:v>
                </c:pt>
                <c:pt idx="236">
                  <c:v>741.19968086900587</c:v>
                </c:pt>
                <c:pt idx="237">
                  <c:v>686.45401482677369</c:v>
                </c:pt>
                <c:pt idx="238">
                  <c:v>1115.9414120078561</c:v>
                </c:pt>
                <c:pt idx="240">
                  <c:v>629.10621668948158</c:v>
                </c:pt>
                <c:pt idx="241">
                  <c:v>928.83925724442361</c:v>
                </c:pt>
                <c:pt idx="242">
                  <c:v>818.54643187571128</c:v>
                </c:pt>
                <c:pt idx="243">
                  <c:v>707.34325268211296</c:v>
                </c:pt>
                <c:pt idx="244">
                  <c:v>747.11538144762153</c:v>
                </c:pt>
                <c:pt idx="245">
                  <c:v>862.08831904973511</c:v>
                </c:pt>
                <c:pt idx="246">
                  <c:v>533.0749696580699</c:v>
                </c:pt>
                <c:pt idx="247">
                  <c:v>701.0209369119907</c:v>
                </c:pt>
                <c:pt idx="248">
                  <c:v>491.63931368636776</c:v>
                </c:pt>
                <c:pt idx="249">
                  <c:v>631.38124481663681</c:v>
                </c:pt>
                <c:pt idx="250">
                  <c:v>478.29450016654152</c:v>
                </c:pt>
                <c:pt idx="251">
                  <c:v>610.77065992373127</c:v>
                </c:pt>
                <c:pt idx="252">
                  <c:v>614.51246461813048</c:v>
                </c:pt>
                <c:pt idx="253">
                  <c:v>490.96146414849778</c:v>
                </c:pt>
                <c:pt idx="254">
                  <c:v>467.56190510865218</c:v>
                </c:pt>
                <c:pt idx="255">
                  <c:v>537.25398412907668</c:v>
                </c:pt>
                <c:pt idx="256">
                  <c:v>391.86015379297305</c:v>
                </c:pt>
                <c:pt idx="257">
                  <c:v>618.49616130488323</c:v>
                </c:pt>
                <c:pt idx="258">
                  <c:v>243.15901363260798</c:v>
                </c:pt>
                <c:pt idx="259">
                  <c:v>1057.9520910795845</c:v>
                </c:pt>
                <c:pt idx="261">
                  <c:v>894.64330809216665</c:v>
                </c:pt>
                <c:pt idx="262">
                  <c:v>1103.4762191256457</c:v>
                </c:pt>
                <c:pt idx="263">
                  <c:v>1248.5204644932921</c:v>
                </c:pt>
                <c:pt idx="264">
                  <c:v>862.81033333115602</c:v>
                </c:pt>
                <c:pt idx="265">
                  <c:v>1279.2221947369387</c:v>
                </c:pt>
                <c:pt idx="266">
                  <c:v>673.60438300445173</c:v>
                </c:pt>
                <c:pt idx="267">
                  <c:v>477.47678558364026</c:v>
                </c:pt>
                <c:pt idx="268">
                  <c:v>789.41834867273349</c:v>
                </c:pt>
                <c:pt idx="269">
                  <c:v>1582.0112655471253</c:v>
                </c:pt>
                <c:pt idx="270">
                  <c:v>1870.5605246387331</c:v>
                </c:pt>
                <c:pt idx="271">
                  <c:v>994.66939816310116</c:v>
                </c:pt>
                <c:pt idx="272">
                  <c:v>1635.7086893170799</c:v>
                </c:pt>
                <c:pt idx="273">
                  <c:v>1213.7445480259537</c:v>
                </c:pt>
                <c:pt idx="274">
                  <c:v>1527.8529495672417</c:v>
                </c:pt>
                <c:pt idx="275">
                  <c:v>1936.4592112042901</c:v>
                </c:pt>
                <c:pt idx="276">
                  <c:v>1366.0126945917411</c:v>
                </c:pt>
                <c:pt idx="277">
                  <c:v>1845.2360568907366</c:v>
                </c:pt>
                <c:pt idx="278">
                  <c:v>833.38056659361473</c:v>
                </c:pt>
                <c:pt idx="279">
                  <c:v>1282.4510769861586</c:v>
                </c:pt>
                <c:pt idx="280">
                  <c:v>513.87616422254814</c:v>
                </c:pt>
                <c:pt idx="281">
                  <c:v>486.15514742724781</c:v>
                </c:pt>
                <c:pt idx="282">
                  <c:v>761.47851955680494</c:v>
                </c:pt>
                <c:pt idx="283">
                  <c:v>902.63314159492199</c:v>
                </c:pt>
                <c:pt idx="284">
                  <c:v>827.10667869767622</c:v>
                </c:pt>
                <c:pt idx="285">
                  <c:v>1496.4177388249832</c:v>
                </c:pt>
                <c:pt idx="299">
                  <c:v>2575.6733330853053</c:v>
                </c:pt>
                <c:pt idx="300">
                  <c:v>2242.3832946826983</c:v>
                </c:pt>
                <c:pt idx="301">
                  <c:v>2146.7039011244024</c:v>
                </c:pt>
                <c:pt idx="302">
                  <c:v>1661.5099015459461</c:v>
                </c:pt>
                <c:pt idx="312">
                  <c:v>1637.5700124357113</c:v>
                </c:pt>
                <c:pt idx="314">
                  <c:v>333.439271112874</c:v>
                </c:pt>
                <c:pt idx="315">
                  <c:v>786.61005415710895</c:v>
                </c:pt>
                <c:pt idx="316">
                  <c:v>1407.9033218491052</c:v>
                </c:pt>
                <c:pt idx="317">
                  <c:v>891.66022650116599</c:v>
                </c:pt>
                <c:pt idx="318">
                  <c:v>643.68269149139621</c:v>
                </c:pt>
                <c:pt idx="319">
                  <c:v>1272.5081804123511</c:v>
                </c:pt>
                <c:pt idx="320">
                  <c:v>1323.2084272838993</c:v>
                </c:pt>
                <c:pt idx="321">
                  <c:v>729.44995187850122</c:v>
                </c:pt>
                <c:pt idx="322">
                  <c:v>2471.9847239548576</c:v>
                </c:pt>
                <c:pt idx="323">
                  <c:v>2748.1578308736803</c:v>
                </c:pt>
                <c:pt idx="324">
                  <c:v>841.19766863331881</c:v>
                </c:pt>
                <c:pt idx="338">
                  <c:v>1014.1777611892403</c:v>
                </c:pt>
                <c:pt idx="339">
                  <c:v>936.24271581208154</c:v>
                </c:pt>
                <c:pt idx="340">
                  <c:v>1069.1556601966406</c:v>
                </c:pt>
                <c:pt idx="341">
                  <c:v>1498.4726366273596</c:v>
                </c:pt>
                <c:pt idx="342">
                  <c:v>1422.3218012575148</c:v>
                </c:pt>
                <c:pt idx="343">
                  <c:v>1386.3831275700547</c:v>
                </c:pt>
                <c:pt idx="344">
                  <c:v>1479.4664086512623</c:v>
                </c:pt>
                <c:pt idx="345">
                  <c:v>1246.753543475093</c:v>
                </c:pt>
                <c:pt idx="346">
                  <c:v>870.50824922104186</c:v>
                </c:pt>
                <c:pt idx="347">
                  <c:v>1414.5200150864327</c:v>
                </c:pt>
                <c:pt idx="348">
                  <c:v>908.62812756149958</c:v>
                </c:pt>
                <c:pt idx="349">
                  <c:v>1434.5678110821882</c:v>
                </c:pt>
                <c:pt idx="350">
                  <c:v>1454.6255215123247</c:v>
                </c:pt>
              </c:numCache>
            </c:numRef>
          </c:yVal>
          <c:smooth val="0"/>
          <c:extLst>
            <c:ext xmlns:c16="http://schemas.microsoft.com/office/drawing/2014/chart" uri="{C3380CC4-5D6E-409C-BE32-E72D297353CC}">
              <c16:uniqueId val="{00000000-6471-4E05-9953-C77BE1001283}"/>
            </c:ext>
          </c:extLst>
        </c:ser>
        <c:dLbls>
          <c:showLegendKey val="0"/>
          <c:showVal val="0"/>
          <c:showCatName val="0"/>
          <c:showSerName val="0"/>
          <c:showPercent val="0"/>
          <c:showBubbleSize val="0"/>
        </c:dLbls>
        <c:axId val="1600465296"/>
        <c:axId val="1600441776"/>
      </c:scatterChart>
      <c:scatterChart>
        <c:scatterStyle val="lineMarker"/>
        <c:varyColors val="0"/>
        <c:ser>
          <c:idx val="1"/>
          <c:order val="0"/>
          <c:tx>
            <c:v>POP</c:v>
          </c:tx>
          <c:spPr>
            <a:ln w="25400" cap="rnd">
              <a:noFill/>
              <a:round/>
            </a:ln>
            <a:effectLst/>
          </c:spPr>
          <c:marker>
            <c:symbol val="circle"/>
            <c:size val="5"/>
            <c:spPr>
              <a:solidFill>
                <a:schemeClr val="accent2"/>
              </a:solidFill>
              <a:ln w="9525">
                <a:solidFill>
                  <a:schemeClr val="accent2"/>
                </a:solidFill>
              </a:ln>
              <a:effectLst/>
            </c:spPr>
          </c:marker>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NEW'!$AJ$411:$AJ$761</c:f>
              <c:numCache>
                <c:formatCode>0.0</c:formatCode>
                <c:ptCount val="351"/>
                <c:pt idx="0">
                  <c:v>29.129943706904484</c:v>
                </c:pt>
                <c:pt idx="1">
                  <c:v>51.873753404472211</c:v>
                </c:pt>
                <c:pt idx="2">
                  <c:v>32.016645957199955</c:v>
                </c:pt>
                <c:pt idx="3">
                  <c:v>29.206801972352721</c:v>
                </c:pt>
                <c:pt idx="4">
                  <c:v>36.174086898267944</c:v>
                </c:pt>
                <c:pt idx="5">
                  <c:v>32.362923958490711</c:v>
                </c:pt>
                <c:pt idx="6">
                  <c:v>16.533470718408452</c:v>
                </c:pt>
                <c:pt idx="7">
                  <c:v>24.882605977172943</c:v>
                </c:pt>
                <c:pt idx="8">
                  <c:v>28.755721518366968</c:v>
                </c:pt>
                <c:pt idx="9">
                  <c:v>25.420416948090576</c:v>
                </c:pt>
                <c:pt idx="10">
                  <c:v>28.209196307322941</c:v>
                </c:pt>
                <c:pt idx="11">
                  <c:v>5.6057223421299494</c:v>
                </c:pt>
                <c:pt idx="26">
                  <c:v>6.2843614732095148</c:v>
                </c:pt>
                <c:pt idx="27">
                  <c:v>30.558330706876689</c:v>
                </c:pt>
                <c:pt idx="28">
                  <c:v>33.424954242660007</c:v>
                </c:pt>
                <c:pt idx="29">
                  <c:v>28.198993655154311</c:v>
                </c:pt>
                <c:pt idx="30">
                  <c:v>49.007287299473489</c:v>
                </c:pt>
                <c:pt idx="31">
                  <c:v>-0.86940150228183199</c:v>
                </c:pt>
                <c:pt idx="32">
                  <c:v>26.051112684690693</c:v>
                </c:pt>
                <c:pt idx="33">
                  <c:v>25.796601314267093</c:v>
                </c:pt>
                <c:pt idx="34">
                  <c:v>26.641602098345174</c:v>
                </c:pt>
                <c:pt idx="35">
                  <c:v>19.161118017739483</c:v>
                </c:pt>
                <c:pt idx="39">
                  <c:v>17.596475854117386</c:v>
                </c:pt>
                <c:pt idx="40">
                  <c:v>27.665760298538416</c:v>
                </c:pt>
                <c:pt idx="41">
                  <c:v>52.794028457362828</c:v>
                </c:pt>
                <c:pt idx="42">
                  <c:v>28.365790047415942</c:v>
                </c:pt>
                <c:pt idx="43">
                  <c:v>7.8192612811188624</c:v>
                </c:pt>
                <c:pt idx="44">
                  <c:v>8.2553346269679437</c:v>
                </c:pt>
                <c:pt idx="52">
                  <c:v>25.604898942278368</c:v>
                </c:pt>
                <c:pt idx="53">
                  <c:v>19.399509599200201</c:v>
                </c:pt>
                <c:pt idx="54">
                  <c:v>21.944399729209735</c:v>
                </c:pt>
                <c:pt idx="55">
                  <c:v>22.450042412185226</c:v>
                </c:pt>
                <c:pt idx="56">
                  <c:v>26.178941375299956</c:v>
                </c:pt>
                <c:pt idx="57">
                  <c:v>14.054554101187577</c:v>
                </c:pt>
                <c:pt idx="58">
                  <c:v>24.972818406145649</c:v>
                </c:pt>
                <c:pt idx="59">
                  <c:v>9.9068758299730604</c:v>
                </c:pt>
                <c:pt idx="60">
                  <c:v>5.5668753401986741</c:v>
                </c:pt>
                <c:pt idx="61">
                  <c:v>19.588897866358252</c:v>
                </c:pt>
                <c:pt idx="62">
                  <c:v>1.2694788811543178</c:v>
                </c:pt>
                <c:pt idx="63">
                  <c:v>0</c:v>
                </c:pt>
                <c:pt idx="64">
                  <c:v>0</c:v>
                </c:pt>
                <c:pt idx="65">
                  <c:v>31.544077604364816</c:v>
                </c:pt>
                <c:pt idx="66">
                  <c:v>32.281208498730876</c:v>
                </c:pt>
                <c:pt idx="78">
                  <c:v>26.382623546352441</c:v>
                </c:pt>
                <c:pt idx="79">
                  <c:v>91.075648507229772</c:v>
                </c:pt>
                <c:pt idx="80">
                  <c:v>65.409994347702309</c:v>
                </c:pt>
                <c:pt idx="81">
                  <c:v>49.690375310739626</c:v>
                </c:pt>
                <c:pt idx="82">
                  <c:v>53.911790952238363</c:v>
                </c:pt>
                <c:pt idx="83">
                  <c:v>75.942255314938478</c:v>
                </c:pt>
                <c:pt idx="84">
                  <c:v>45.865485618272331</c:v>
                </c:pt>
                <c:pt idx="85">
                  <c:v>38.212833773309342</c:v>
                </c:pt>
                <c:pt idx="86">
                  <c:v>42.820528542213779</c:v>
                </c:pt>
                <c:pt idx="87">
                  <c:v>25.421240430271787</c:v>
                </c:pt>
                <c:pt idx="88">
                  <c:v>35.616000000000007</c:v>
                </c:pt>
                <c:pt idx="89">
                  <c:v>15.839360128015159</c:v>
                </c:pt>
                <c:pt idx="90">
                  <c:v>24.504910152395773</c:v>
                </c:pt>
                <c:pt idx="91">
                  <c:v>15.484117644645032</c:v>
                </c:pt>
                <c:pt idx="92">
                  <c:v>11.810420756717718</c:v>
                </c:pt>
                <c:pt idx="93">
                  <c:v>12.992625555787797</c:v>
                </c:pt>
                <c:pt idx="94">
                  <c:v>4.4524013126625164</c:v>
                </c:pt>
                <c:pt idx="95">
                  <c:v>4.2742991876909429</c:v>
                </c:pt>
                <c:pt idx="96">
                  <c:v>12.43012058324496</c:v>
                </c:pt>
                <c:pt idx="97">
                  <c:v>8.3163990983803338</c:v>
                </c:pt>
                <c:pt idx="98">
                  <c:v>12.5251873514948</c:v>
                </c:pt>
                <c:pt idx="99">
                  <c:v>19.70975112501975</c:v>
                </c:pt>
                <c:pt idx="100">
                  <c:v>19.957019754350561</c:v>
                </c:pt>
                <c:pt idx="101">
                  <c:v>12.545397833022399</c:v>
                </c:pt>
                <c:pt idx="102">
                  <c:v>42.560926500000022</c:v>
                </c:pt>
                <c:pt idx="103">
                  <c:v>22.292998895372143</c:v>
                </c:pt>
                <c:pt idx="104">
                  <c:v>35.04329305875774</c:v>
                </c:pt>
                <c:pt idx="105">
                  <c:v>32.060128910401161</c:v>
                </c:pt>
                <c:pt idx="106">
                  <c:v>51.387703537366434</c:v>
                </c:pt>
                <c:pt idx="107">
                  <c:v>42.184121659733364</c:v>
                </c:pt>
                <c:pt idx="108">
                  <c:v>31.753019937463193</c:v>
                </c:pt>
                <c:pt idx="109">
                  <c:v>31.333172468246048</c:v>
                </c:pt>
                <c:pt idx="110">
                  <c:v>25.255397894787436</c:v>
                </c:pt>
                <c:pt idx="111">
                  <c:v>21.727542967795117</c:v>
                </c:pt>
                <c:pt idx="112">
                  <c:v>20.33300974817589</c:v>
                </c:pt>
                <c:pt idx="113">
                  <c:v>18.129787755907415</c:v>
                </c:pt>
                <c:pt idx="114">
                  <c:v>20.205295442063843</c:v>
                </c:pt>
                <c:pt idx="115">
                  <c:v>19.677006594037834</c:v>
                </c:pt>
                <c:pt idx="116">
                  <c:v>20.464640027246119</c:v>
                </c:pt>
                <c:pt idx="117">
                  <c:v>21.649168550104619</c:v>
                </c:pt>
                <c:pt idx="118">
                  <c:v>9.1130454467895419</c:v>
                </c:pt>
                <c:pt idx="119">
                  <c:v>11.851332152247466</c:v>
                </c:pt>
                <c:pt idx="120">
                  <c:v>17.915700047764943</c:v>
                </c:pt>
                <c:pt idx="121">
                  <c:v>13.06399088168563</c:v>
                </c:pt>
                <c:pt idx="122">
                  <c:v>12.433917857724666</c:v>
                </c:pt>
                <c:pt idx="123">
                  <c:v>9.9742540619257056</c:v>
                </c:pt>
                <c:pt idx="124">
                  <c:v>17.523833174966811</c:v>
                </c:pt>
                <c:pt idx="125">
                  <c:v>13.257566876694543</c:v>
                </c:pt>
                <c:pt idx="126">
                  <c:v>10.625788908367767</c:v>
                </c:pt>
                <c:pt idx="127">
                  <c:v>0</c:v>
                </c:pt>
                <c:pt idx="128">
                  <c:v>0.3636266809844837</c:v>
                </c:pt>
                <c:pt idx="129">
                  <c:v>5.9566827508350073</c:v>
                </c:pt>
                <c:pt idx="130">
                  <c:v>56.81126454329501</c:v>
                </c:pt>
                <c:pt idx="131">
                  <c:v>77.38754946669485</c:v>
                </c:pt>
                <c:pt idx="132">
                  <c:v>70.518541203473774</c:v>
                </c:pt>
                <c:pt idx="133">
                  <c:v>2.616979654706554</c:v>
                </c:pt>
                <c:pt idx="138">
                  <c:v>4.1318071108091123</c:v>
                </c:pt>
                <c:pt idx="139">
                  <c:v>22.009251292359501</c:v>
                </c:pt>
                <c:pt idx="143">
                  <c:v>14.335817925370506</c:v>
                </c:pt>
                <c:pt idx="144">
                  <c:v>26.717962338883005</c:v>
                </c:pt>
                <c:pt idx="145">
                  <c:v>30.528626297718745</c:v>
                </c:pt>
                <c:pt idx="146">
                  <c:v>28.594118321623426</c:v>
                </c:pt>
                <c:pt idx="147">
                  <c:v>0</c:v>
                </c:pt>
                <c:pt idx="148">
                  <c:v>31.484709545330006</c:v>
                </c:pt>
                <c:pt idx="149">
                  <c:v>18.374515927590011</c:v>
                </c:pt>
                <c:pt idx="150">
                  <c:v>50.740372397456184</c:v>
                </c:pt>
                <c:pt idx="151">
                  <c:v>27.351600794142954</c:v>
                </c:pt>
                <c:pt idx="152">
                  <c:v>21.026193773520937</c:v>
                </c:pt>
                <c:pt idx="153">
                  <c:v>25.183639473892626</c:v>
                </c:pt>
                <c:pt idx="154">
                  <c:v>22.764218801040926</c:v>
                </c:pt>
                <c:pt idx="155">
                  <c:v>10.311115822448702</c:v>
                </c:pt>
                <c:pt idx="156">
                  <c:v>20.73843987183551</c:v>
                </c:pt>
                <c:pt idx="157">
                  <c:v>60.705540090607087</c:v>
                </c:pt>
                <c:pt idx="158">
                  <c:v>49.426058687628171</c:v>
                </c:pt>
                <c:pt idx="159">
                  <c:v>45.417109671478556</c:v>
                </c:pt>
                <c:pt idx="160">
                  <c:v>42.785609393446435</c:v>
                </c:pt>
                <c:pt idx="161">
                  <c:v>223.06233305519777</c:v>
                </c:pt>
                <c:pt idx="162">
                  <c:v>118.73453028648822</c:v>
                </c:pt>
                <c:pt idx="163">
                  <c:v>-0.29253331941862371</c:v>
                </c:pt>
                <c:pt idx="164">
                  <c:v>37.664683735799656</c:v>
                </c:pt>
                <c:pt idx="165">
                  <c:v>25.56984983024455</c:v>
                </c:pt>
                <c:pt idx="166">
                  <c:v>32.500990655725047</c:v>
                </c:pt>
                <c:pt idx="167">
                  <c:v>13.16397342183177</c:v>
                </c:pt>
                <c:pt idx="169">
                  <c:v>38.055479378282087</c:v>
                </c:pt>
                <c:pt idx="170">
                  <c:v>33.438311507075397</c:v>
                </c:pt>
                <c:pt idx="171">
                  <c:v>36.892048233463555</c:v>
                </c:pt>
                <c:pt idx="172">
                  <c:v>27.252224763638154</c:v>
                </c:pt>
                <c:pt idx="173">
                  <c:v>23.219097444851059</c:v>
                </c:pt>
                <c:pt idx="174">
                  <c:v>24.997371623516244</c:v>
                </c:pt>
                <c:pt idx="175">
                  <c:v>48.774544972171952</c:v>
                </c:pt>
                <c:pt idx="176">
                  <c:v>21.688668772111328</c:v>
                </c:pt>
                <c:pt idx="177">
                  <c:v>24.532143414092168</c:v>
                </c:pt>
                <c:pt idx="178">
                  <c:v>34.330816514276322</c:v>
                </c:pt>
                <c:pt idx="179">
                  <c:v>20.905013701844688</c:v>
                </c:pt>
                <c:pt idx="180">
                  <c:v>69.341873736519688</c:v>
                </c:pt>
                <c:pt idx="181">
                  <c:v>11.598798785895722</c:v>
                </c:pt>
                <c:pt idx="182">
                  <c:v>54.159501437578413</c:v>
                </c:pt>
                <c:pt idx="183">
                  <c:v>77.266038101279477</c:v>
                </c:pt>
                <c:pt idx="184">
                  <c:v>33.538179741600246</c:v>
                </c:pt>
                <c:pt idx="185">
                  <c:v>34.959286431298764</c:v>
                </c:pt>
                <c:pt idx="186">
                  <c:v>34.178582731414963</c:v>
                </c:pt>
                <c:pt idx="187">
                  <c:v>38.82456774973214</c:v>
                </c:pt>
                <c:pt idx="188">
                  <c:v>27.216556166762729</c:v>
                </c:pt>
                <c:pt idx="189">
                  <c:v>40.33749914004683</c:v>
                </c:pt>
                <c:pt idx="190">
                  <c:v>21.875104129788369</c:v>
                </c:pt>
                <c:pt idx="191">
                  <c:v>49.196604206193513</c:v>
                </c:pt>
                <c:pt idx="192">
                  <c:v>22.416876041947923</c:v>
                </c:pt>
                <c:pt idx="193">
                  <c:v>26.873322699793626</c:v>
                </c:pt>
                <c:pt idx="194">
                  <c:v>60.747620148187224</c:v>
                </c:pt>
                <c:pt idx="195">
                  <c:v>28.419695733186643</c:v>
                </c:pt>
                <c:pt idx="196">
                  <c:v>50.5978345282482</c:v>
                </c:pt>
                <c:pt idx="197">
                  <c:v>67.903474173905408</c:v>
                </c:pt>
                <c:pt idx="198">
                  <c:v>56.983600940012821</c:v>
                </c:pt>
                <c:pt idx="199">
                  <c:v>1.2741678628334512</c:v>
                </c:pt>
                <c:pt idx="200">
                  <c:v>-21.530016352344376</c:v>
                </c:pt>
                <c:pt idx="201">
                  <c:v>78.739890720272399</c:v>
                </c:pt>
                <c:pt idx="202">
                  <c:v>63.743422748732655</c:v>
                </c:pt>
                <c:pt idx="203">
                  <c:v>8.4845868221459568</c:v>
                </c:pt>
                <c:pt idx="204">
                  <c:v>54.209452915525958</c:v>
                </c:pt>
                <c:pt idx="205">
                  <c:v>91.731608189587689</c:v>
                </c:pt>
                <c:pt idx="206">
                  <c:v>31.117234107303602</c:v>
                </c:pt>
                <c:pt idx="207">
                  <c:v>50.84287505279292</c:v>
                </c:pt>
                <c:pt idx="208">
                  <c:v>58.640107486840378</c:v>
                </c:pt>
                <c:pt idx="209">
                  <c:v>51.433214075195536</c:v>
                </c:pt>
                <c:pt idx="210">
                  <c:v>63.35768246188546</c:v>
                </c:pt>
                <c:pt idx="211">
                  <c:v>30.752490514293726</c:v>
                </c:pt>
                <c:pt idx="212">
                  <c:v>46.952039898436809</c:v>
                </c:pt>
                <c:pt idx="213">
                  <c:v>14.3473613578076</c:v>
                </c:pt>
                <c:pt idx="214">
                  <c:v>46.283167217135841</c:v>
                </c:pt>
                <c:pt idx="215">
                  <c:v>53.314075378868083</c:v>
                </c:pt>
                <c:pt idx="216">
                  <c:v>14.619704447162547</c:v>
                </c:pt>
                <c:pt idx="217">
                  <c:v>19.244506999063724</c:v>
                </c:pt>
                <c:pt idx="218">
                  <c:v>26.917591519021357</c:v>
                </c:pt>
                <c:pt idx="219">
                  <c:v>22.289487898049615</c:v>
                </c:pt>
                <c:pt idx="220">
                  <c:v>24.760146075994179</c:v>
                </c:pt>
                <c:pt idx="221">
                  <c:v>21.896604112753408</c:v>
                </c:pt>
                <c:pt idx="222">
                  <c:v>28.578168038955738</c:v>
                </c:pt>
                <c:pt idx="223">
                  <c:v>34.653545623859259</c:v>
                </c:pt>
                <c:pt idx="224">
                  <c:v>27.804171418683964</c:v>
                </c:pt>
                <c:pt idx="225">
                  <c:v>26.039183633547964</c:v>
                </c:pt>
                <c:pt idx="226">
                  <c:v>8.9418911734364315</c:v>
                </c:pt>
                <c:pt idx="227">
                  <c:v>18.849531816417382</c:v>
                </c:pt>
                <c:pt idx="228">
                  <c:v>17.782120276771465</c:v>
                </c:pt>
                <c:pt idx="229">
                  <c:v>14.793159999099259</c:v>
                </c:pt>
                <c:pt idx="230">
                  <c:v>22.814137714522289</c:v>
                </c:pt>
                <c:pt idx="231">
                  <c:v>30.274080320074479</c:v>
                </c:pt>
                <c:pt idx="232">
                  <c:v>33.124108526426902</c:v>
                </c:pt>
                <c:pt idx="233">
                  <c:v>7.2320163489484983</c:v>
                </c:pt>
                <c:pt idx="234">
                  <c:v>18.704496972610499</c:v>
                </c:pt>
                <c:pt idx="235">
                  <c:v>39.707831494760569</c:v>
                </c:pt>
                <c:pt idx="236">
                  <c:v>18.617839623653524</c:v>
                </c:pt>
                <c:pt idx="237">
                  <c:v>20.586027188960401</c:v>
                </c:pt>
                <c:pt idx="238">
                  <c:v>24.190059122597788</c:v>
                </c:pt>
                <c:pt idx="240">
                  <c:v>21.608172604086853</c:v>
                </c:pt>
                <c:pt idx="241">
                  <c:v>19.395742077223304</c:v>
                </c:pt>
                <c:pt idx="242">
                  <c:v>22.217761513792354</c:v>
                </c:pt>
                <c:pt idx="243">
                  <c:v>25.6274720090166</c:v>
                </c:pt>
                <c:pt idx="244">
                  <c:v>13.505962743291903</c:v>
                </c:pt>
                <c:pt idx="245">
                  <c:v>32.082307233341211</c:v>
                </c:pt>
                <c:pt idx="246">
                  <c:v>21.798835767785548</c:v>
                </c:pt>
                <c:pt idx="247">
                  <c:v>14.154117434876369</c:v>
                </c:pt>
                <c:pt idx="248">
                  <c:v>9.4728033019699396</c:v>
                </c:pt>
                <c:pt idx="249">
                  <c:v>41.440915322174391</c:v>
                </c:pt>
                <c:pt idx="250">
                  <c:v>15.083943321629455</c:v>
                </c:pt>
                <c:pt idx="251">
                  <c:v>6.5133466641747333</c:v>
                </c:pt>
                <c:pt idx="252">
                  <c:v>4.1829964643486477</c:v>
                </c:pt>
                <c:pt idx="253">
                  <c:v>25.847438640235694</c:v>
                </c:pt>
                <c:pt idx="254">
                  <c:v>17.218179833817373</c:v>
                </c:pt>
                <c:pt idx="255">
                  <c:v>1.0164919737991056</c:v>
                </c:pt>
                <c:pt idx="256">
                  <c:v>17.312872299531364</c:v>
                </c:pt>
                <c:pt idx="257">
                  <c:v>29.55785744147984</c:v>
                </c:pt>
                <c:pt idx="258">
                  <c:v>11.019138873145852</c:v>
                </c:pt>
                <c:pt idx="259">
                  <c:v>28.634904017171067</c:v>
                </c:pt>
                <c:pt idx="261">
                  <c:v>32.344386360180735</c:v>
                </c:pt>
                <c:pt idx="262">
                  <c:v>37.6651078848802</c:v>
                </c:pt>
                <c:pt idx="263">
                  <c:v>39.185144123337665</c:v>
                </c:pt>
                <c:pt idx="264">
                  <c:v>28.423433897773933</c:v>
                </c:pt>
                <c:pt idx="265">
                  <c:v>47.540337424817039</c:v>
                </c:pt>
                <c:pt idx="266">
                  <c:v>23.21496863478886</c:v>
                </c:pt>
                <c:pt idx="267">
                  <c:v>17.067178184458974</c:v>
                </c:pt>
                <c:pt idx="268">
                  <c:v>25.755827658646353</c:v>
                </c:pt>
                <c:pt idx="269">
                  <c:v>61.861067177201903</c:v>
                </c:pt>
                <c:pt idx="270">
                  <c:v>41.348853640637117</c:v>
                </c:pt>
                <c:pt idx="271">
                  <c:v>31.085759489389858</c:v>
                </c:pt>
                <c:pt idx="272">
                  <c:v>69.412571561052488</c:v>
                </c:pt>
                <c:pt idx="273">
                  <c:v>48.809980316661225</c:v>
                </c:pt>
                <c:pt idx="274">
                  <c:v>67.961142857142846</c:v>
                </c:pt>
                <c:pt idx="275">
                  <c:v>64.390857142857115</c:v>
                </c:pt>
                <c:pt idx="276">
                  <c:v>47.322514285714306</c:v>
                </c:pt>
                <c:pt idx="277">
                  <c:v>69.554999999999978</c:v>
                </c:pt>
                <c:pt idx="278">
                  <c:v>18.403268571428569</c:v>
                </c:pt>
                <c:pt idx="279">
                  <c:v>50.368091428571397</c:v>
                </c:pt>
                <c:pt idx="280">
                  <c:v>28.602308571428544</c:v>
                </c:pt>
                <c:pt idx="281">
                  <c:v>14.066965714285704</c:v>
                </c:pt>
                <c:pt idx="282">
                  <c:v>34.151862857142845</c:v>
                </c:pt>
                <c:pt idx="283">
                  <c:v>30.051002911460941</c:v>
                </c:pt>
                <c:pt idx="284">
                  <c:v>27.85782857142857</c:v>
                </c:pt>
                <c:pt idx="285">
                  <c:v>42.490043076923115</c:v>
                </c:pt>
                <c:pt idx="299">
                  <c:v>78.065234285714268</c:v>
                </c:pt>
                <c:pt idx="300">
                  <c:v>75.794022857142835</c:v>
                </c:pt>
                <c:pt idx="301">
                  <c:v>78.988982857142901</c:v>
                </c:pt>
                <c:pt idx="302">
                  <c:v>65.527422857142739</c:v>
                </c:pt>
                <c:pt idx="312">
                  <c:v>55.964219707067997</c:v>
                </c:pt>
                <c:pt idx="314">
                  <c:v>44.286295840450435</c:v>
                </c:pt>
                <c:pt idx="315">
                  <c:v>30.093279014448783</c:v>
                </c:pt>
                <c:pt idx="316">
                  <c:v>41.534767734239992</c:v>
                </c:pt>
                <c:pt idx="317">
                  <c:v>40.391938784525095</c:v>
                </c:pt>
                <c:pt idx="318">
                  <c:v>29.983435484452272</c:v>
                </c:pt>
                <c:pt idx="319">
                  <c:v>53.813699119812526</c:v>
                </c:pt>
                <c:pt idx="320">
                  <c:v>52.20093083685228</c:v>
                </c:pt>
                <c:pt idx="321">
                  <c:v>30.216970489007764</c:v>
                </c:pt>
                <c:pt idx="322">
                  <c:v>105.16896825587007</c:v>
                </c:pt>
                <c:pt idx="323">
                  <c:v>118.83143587940397</c:v>
                </c:pt>
                <c:pt idx="324">
                  <c:v>30.627926666599784</c:v>
                </c:pt>
                <c:pt idx="338">
                  <c:v>23.884881924620089</c:v>
                </c:pt>
                <c:pt idx="339">
                  <c:v>36.234985685057922</c:v>
                </c:pt>
                <c:pt idx="340">
                  <c:v>25.047287396524581</c:v>
                </c:pt>
                <c:pt idx="341">
                  <c:v>53.796863286744468</c:v>
                </c:pt>
                <c:pt idx="342">
                  <c:v>62.612437714285733</c:v>
                </c:pt>
                <c:pt idx="343">
                  <c:v>71.596282890790818</c:v>
                </c:pt>
                <c:pt idx="344">
                  <c:v>68.624604750121009</c:v>
                </c:pt>
                <c:pt idx="345">
                  <c:v>80.303736086779381</c:v>
                </c:pt>
                <c:pt idx="346">
                  <c:v>31.670181878674313</c:v>
                </c:pt>
                <c:pt idx="347">
                  <c:v>44.624444056666633</c:v>
                </c:pt>
                <c:pt idx="348">
                  <c:v>26.957792919362944</c:v>
                </c:pt>
                <c:pt idx="349">
                  <c:v>45.617809496893045</c:v>
                </c:pt>
                <c:pt idx="350">
                  <c:v>41.318124140085814</c:v>
                </c:pt>
              </c:numCache>
            </c:numRef>
          </c:yVal>
          <c:smooth val="0"/>
          <c:extLst>
            <c:ext xmlns:c16="http://schemas.microsoft.com/office/drawing/2014/chart" uri="{C3380CC4-5D6E-409C-BE32-E72D297353CC}">
              <c16:uniqueId val="{00000001-6471-4E05-9953-C77BE1001283}"/>
            </c:ext>
          </c:extLst>
        </c:ser>
        <c:dLbls>
          <c:showLegendKey val="0"/>
          <c:showVal val="0"/>
          <c:showCatName val="0"/>
          <c:showSerName val="0"/>
          <c:showPercent val="0"/>
          <c:showBubbleSize val="0"/>
        </c:dLbls>
        <c:axId val="1131922544"/>
        <c:axId val="1131926384"/>
      </c:scatterChart>
      <c:valAx>
        <c:axId val="1600465296"/>
        <c:scaling>
          <c:orientation val="minMax"/>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00441776"/>
        <c:crosses val="autoZero"/>
        <c:crossBetween val="midCat"/>
      </c:valAx>
      <c:valAx>
        <c:axId val="160044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rPr>
                  <a:t>PON Flux (µmoles/m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layout>
            <c:manualLayout>
              <c:xMode val="edge"/>
              <c:yMode val="edge"/>
              <c:x val="2.2960317245567678E-2"/>
              <c:y val="0.3325933944484404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0465296"/>
        <c:crosses val="autoZero"/>
        <c:crossBetween val="midCat"/>
      </c:valAx>
      <c:valAx>
        <c:axId val="1131926384"/>
        <c:scaling>
          <c:orientation val="minMax"/>
        </c:scaling>
        <c:delete val="0"/>
        <c:axPos val="r"/>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rPr>
                  <a:t>POP Flux (µmol P/m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1922544"/>
        <c:crosses val="max"/>
        <c:crossBetween val="midCat"/>
      </c:valAx>
      <c:valAx>
        <c:axId val="1131922544"/>
        <c:scaling>
          <c:orientation val="minMax"/>
        </c:scaling>
        <c:delete val="1"/>
        <c:axPos val="b"/>
        <c:numFmt formatCode="[$-409]d\-mmm\-yy;@" sourceLinked="1"/>
        <c:majorTickMark val="out"/>
        <c:minorTickMark val="none"/>
        <c:tickLblPos val="nextTo"/>
        <c:crossAx val="1131926384"/>
        <c:crosses val="autoZero"/>
        <c:crossBetween val="midCat"/>
      </c:valAx>
      <c:spPr>
        <a:noFill/>
        <a:ln>
          <a:noFill/>
        </a:ln>
        <a:effectLst/>
      </c:spPr>
    </c:plotArea>
    <c:legend>
      <c:legendPos val="r"/>
      <c:layout>
        <c:manualLayout>
          <c:xMode val="edge"/>
          <c:yMode val="edge"/>
          <c:x val="0.95304908192317883"/>
          <c:y val="0.48732874062568959"/>
          <c:w val="3.8223486668977374E-2"/>
          <c:h val="9.0995647053092196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400"/>
              <a:t>SBB Opal Flux Bot</a:t>
            </a:r>
            <a:r>
              <a:rPr lang="en-US" sz="2400" baseline="0"/>
              <a:t> Trap (Sept '09 - May '24)</a:t>
            </a:r>
            <a:endParaRPr lang="en-US" sz="24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424419572308309E-2"/>
          <c:y val="0.11469026548672566"/>
          <c:w val="0.92659569357055471"/>
          <c:h val="0.79703173994843568"/>
        </c:manualLayout>
      </c:layout>
      <c:scatterChart>
        <c:scatterStyle val="lineMarker"/>
        <c:varyColors val="0"/>
        <c:ser>
          <c:idx val="0"/>
          <c:order val="0"/>
          <c:tx>
            <c:v>SBB Opal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chemeClr val="accent1"/>
                </a:solidFill>
                <a:prstDash val="sysDot"/>
              </a:ln>
              <a:effectLst/>
            </c:spPr>
            <c:trendlineType val="linear"/>
            <c:dispRSqr val="0"/>
            <c:dispEq val="1"/>
            <c:trendlineLbl>
              <c:layout>
                <c:manualLayout>
                  <c:x val="6.7719924228255512E-2"/>
                  <c:y val="-0.64300153299421647"/>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NEW'!$T$411:$T$761</c:f>
              <c:numCache>
                <c:formatCode>0.000</c:formatCode>
                <c:ptCount val="351"/>
                <c:pt idx="0">
                  <c:v>0.29242549198183782</c:v>
                </c:pt>
                <c:pt idx="1">
                  <c:v>0.3361269982892417</c:v>
                </c:pt>
                <c:pt idx="2">
                  <c:v>0.34410283678691778</c:v>
                </c:pt>
                <c:pt idx="3">
                  <c:v>0.24668374833761639</c:v>
                </c:pt>
                <c:pt idx="4">
                  <c:v>0.42406335284348623</c:v>
                </c:pt>
                <c:pt idx="5">
                  <c:v>0.28933728471060294</c:v>
                </c:pt>
                <c:pt idx="6">
                  <c:v>0.18422436458379959</c:v>
                </c:pt>
                <c:pt idx="7">
                  <c:v>0.26037759531820198</c:v>
                </c:pt>
                <c:pt idx="8">
                  <c:v>0.27148154232031502</c:v>
                </c:pt>
                <c:pt idx="9">
                  <c:v>0.36709523317564624</c:v>
                </c:pt>
                <c:pt idx="10">
                  <c:v>0.31710576667250678</c:v>
                </c:pt>
                <c:pt idx="11">
                  <c:v>4.4278363014469947E-2</c:v>
                </c:pt>
                <c:pt idx="26">
                  <c:v>0.94291898373814664</c:v>
                </c:pt>
                <c:pt idx="27">
                  <c:v>0.49912861301052813</c:v>
                </c:pt>
                <c:pt idx="28">
                  <c:v>0.90486779193839084</c:v>
                </c:pt>
                <c:pt idx="29">
                  <c:v>0.70097440321702043</c:v>
                </c:pt>
                <c:pt idx="30">
                  <c:v>1.7846874167676898</c:v>
                </c:pt>
                <c:pt idx="31">
                  <c:v>0.41244574336482714</c:v>
                </c:pt>
                <c:pt idx="32">
                  <c:v>0.47325511595789466</c:v>
                </c:pt>
                <c:pt idx="34">
                  <c:v>0.62352672079108074</c:v>
                </c:pt>
                <c:pt idx="35">
                  <c:v>0.47428866735008723</c:v>
                </c:pt>
                <c:pt idx="36">
                  <c:v>0.14551907433185898</c:v>
                </c:pt>
                <c:pt idx="38">
                  <c:v>0.19023042737630727</c:v>
                </c:pt>
                <c:pt idx="39">
                  <c:v>0.25481515335545563</c:v>
                </c:pt>
                <c:pt idx="40">
                  <c:v>0.22249447844622786</c:v>
                </c:pt>
                <c:pt idx="41">
                  <c:v>0.22914041394198473</c:v>
                </c:pt>
                <c:pt idx="42">
                  <c:v>0.44400781422803176</c:v>
                </c:pt>
                <c:pt idx="43">
                  <c:v>9.2846302729514163E-2</c:v>
                </c:pt>
                <c:pt idx="44">
                  <c:v>0.12053696384755408</c:v>
                </c:pt>
                <c:pt idx="52">
                  <c:v>0.24312970496687558</c:v>
                </c:pt>
                <c:pt idx="53">
                  <c:v>0.23868939005596851</c:v>
                </c:pt>
                <c:pt idx="54">
                  <c:v>0.23220850033537338</c:v>
                </c:pt>
                <c:pt idx="55">
                  <c:v>0.21413044385574778</c:v>
                </c:pt>
                <c:pt idx="57">
                  <c:v>0.19497842913273988</c:v>
                </c:pt>
                <c:pt idx="58">
                  <c:v>0.25742194783344341</c:v>
                </c:pt>
                <c:pt idx="59">
                  <c:v>0.10528476668793325</c:v>
                </c:pt>
                <c:pt idx="60">
                  <c:v>6.3881820565094671E-2</c:v>
                </c:pt>
                <c:pt idx="61">
                  <c:v>0.10034267869479363</c:v>
                </c:pt>
                <c:pt idx="62">
                  <c:v>3.2051913603495373E-2</c:v>
                </c:pt>
                <c:pt idx="65">
                  <c:v>0.37866052470846262</c:v>
                </c:pt>
                <c:pt idx="66">
                  <c:v>0.39083260245643769</c:v>
                </c:pt>
                <c:pt idx="78">
                  <c:v>0.31058417437230879</c:v>
                </c:pt>
                <c:pt idx="79">
                  <c:v>1.0937890022108379</c:v>
                </c:pt>
                <c:pt idx="80">
                  <c:v>0.75546595626735136</c:v>
                </c:pt>
                <c:pt idx="81">
                  <c:v>0.6302921474505756</c:v>
                </c:pt>
                <c:pt idx="82">
                  <c:v>0.78735160755960043</c:v>
                </c:pt>
                <c:pt idx="83">
                  <c:v>0.48648682334365878</c:v>
                </c:pt>
                <c:pt idx="84">
                  <c:v>0.34028012192328638</c:v>
                </c:pt>
                <c:pt idx="85">
                  <c:v>0.48061979685118095</c:v>
                </c:pt>
                <c:pt idx="86">
                  <c:v>0.27553615506082041</c:v>
                </c:pt>
                <c:pt idx="87">
                  <c:v>0.19500345060474111</c:v>
                </c:pt>
                <c:pt idx="88">
                  <c:v>0.19295164899899431</c:v>
                </c:pt>
                <c:pt idx="89">
                  <c:v>0.10027940784145667</c:v>
                </c:pt>
                <c:pt idx="90">
                  <c:v>0.13480642211973529</c:v>
                </c:pt>
                <c:pt idx="91">
                  <c:v>0.11870532955507337</c:v>
                </c:pt>
                <c:pt idx="92">
                  <c:v>8.3645398284294764E-2</c:v>
                </c:pt>
                <c:pt idx="93">
                  <c:v>7.5973632723523435E-2</c:v>
                </c:pt>
                <c:pt idx="94">
                  <c:v>0.12773165792258112</c:v>
                </c:pt>
                <c:pt idx="95">
                  <c:v>9.4394229425074444E-2</c:v>
                </c:pt>
                <c:pt idx="96">
                  <c:v>3.9967071206979149E-2</c:v>
                </c:pt>
                <c:pt idx="97">
                  <c:v>4.3694966974737827E-2</c:v>
                </c:pt>
                <c:pt idx="98">
                  <c:v>9.2551307276364042E-2</c:v>
                </c:pt>
                <c:pt idx="99">
                  <c:v>0.22043835233776612</c:v>
                </c:pt>
                <c:pt idx="100">
                  <c:v>7.5913819519693337E-2</c:v>
                </c:pt>
                <c:pt idx="101">
                  <c:v>0.14013369830977448</c:v>
                </c:pt>
                <c:pt idx="102">
                  <c:v>0.49250593941130744</c:v>
                </c:pt>
                <c:pt idx="103">
                  <c:v>0.28977788865839388</c:v>
                </c:pt>
                <c:pt idx="104">
                  <c:v>0.70562357230298389</c:v>
                </c:pt>
                <c:pt idx="105">
                  <c:v>0.66914338969136233</c:v>
                </c:pt>
                <c:pt idx="106">
                  <c:v>0.85093026221264234</c:v>
                </c:pt>
                <c:pt idx="107">
                  <c:v>0.55384526884822838</c:v>
                </c:pt>
                <c:pt idx="108">
                  <c:v>0.35763507589552418</c:v>
                </c:pt>
                <c:pt idx="109">
                  <c:v>0.5128740738616131</c:v>
                </c:pt>
                <c:pt idx="110">
                  <c:v>0.41307452320726151</c:v>
                </c:pt>
                <c:pt idx="111">
                  <c:v>0.47105678099894233</c:v>
                </c:pt>
                <c:pt idx="112">
                  <c:v>0.166706877524432</c:v>
                </c:pt>
                <c:pt idx="113">
                  <c:v>0.26811072915766065</c:v>
                </c:pt>
                <c:pt idx="114">
                  <c:v>0.23118359067045333</c:v>
                </c:pt>
                <c:pt idx="115">
                  <c:v>0.15641184642634151</c:v>
                </c:pt>
                <c:pt idx="117">
                  <c:v>0.12352938681809233</c:v>
                </c:pt>
                <c:pt idx="118">
                  <c:v>7.8544789282236127E-2</c:v>
                </c:pt>
                <c:pt idx="119">
                  <c:v>0.1101781469418643</c:v>
                </c:pt>
                <c:pt idx="120">
                  <c:v>8.1111997579479192E-2</c:v>
                </c:pt>
                <c:pt idx="121">
                  <c:v>4.2196844261040284E-2</c:v>
                </c:pt>
                <c:pt idx="122">
                  <c:v>4.7809712456889343E-2</c:v>
                </c:pt>
                <c:pt idx="123">
                  <c:v>7.375587819247241E-2</c:v>
                </c:pt>
                <c:pt idx="124">
                  <c:v>0.14339788770458667</c:v>
                </c:pt>
                <c:pt idx="125">
                  <c:v>0.12386912386806991</c:v>
                </c:pt>
                <c:pt idx="126">
                  <c:v>0.22706568440753538</c:v>
                </c:pt>
                <c:pt idx="129">
                  <c:v>4.6837538041712097E-2</c:v>
                </c:pt>
                <c:pt idx="130">
                  <c:v>0.45252938362613626</c:v>
                </c:pt>
                <c:pt idx="131">
                  <c:v>0.39848023406039751</c:v>
                </c:pt>
                <c:pt idx="132">
                  <c:v>0.67001322551220699</c:v>
                </c:pt>
                <c:pt idx="133">
                  <c:v>1.9181827420689797E-2</c:v>
                </c:pt>
                <c:pt idx="138">
                  <c:v>4.840369575042483E-2</c:v>
                </c:pt>
                <c:pt idx="139">
                  <c:v>0.27713858063995866</c:v>
                </c:pt>
                <c:pt idx="140">
                  <c:v>7.4073612682166471E-3</c:v>
                </c:pt>
                <c:pt idx="143">
                  <c:v>0.17026052207936979</c:v>
                </c:pt>
                <c:pt idx="144">
                  <c:v>0.13809961674293186</c:v>
                </c:pt>
                <c:pt idx="145">
                  <c:v>0.21668575231620429</c:v>
                </c:pt>
                <c:pt idx="146">
                  <c:v>0.2436449838095015</c:v>
                </c:pt>
                <c:pt idx="148">
                  <c:v>0.23591482516991136</c:v>
                </c:pt>
                <c:pt idx="149">
                  <c:v>0.17338378049950318</c:v>
                </c:pt>
                <c:pt idx="150">
                  <c:v>0.26712320156155889</c:v>
                </c:pt>
                <c:pt idx="151">
                  <c:v>0.11762092263600631</c:v>
                </c:pt>
                <c:pt idx="152">
                  <c:v>0.1711048556043907</c:v>
                </c:pt>
                <c:pt idx="153">
                  <c:v>0.33270239413830766</c:v>
                </c:pt>
                <c:pt idx="154">
                  <c:v>0.40379995324750673</c:v>
                </c:pt>
                <c:pt idx="155">
                  <c:v>0.14741027453591843</c:v>
                </c:pt>
                <c:pt idx="156">
                  <c:v>0.42661057937738966</c:v>
                </c:pt>
                <c:pt idx="157">
                  <c:v>0.54365604440424964</c:v>
                </c:pt>
                <c:pt idx="158">
                  <c:v>0.63802465968688271</c:v>
                </c:pt>
                <c:pt idx="159">
                  <c:v>0.98470723423948558</c:v>
                </c:pt>
                <c:pt idx="160">
                  <c:v>0.26697679198560814</c:v>
                </c:pt>
                <c:pt idx="161">
                  <c:v>0.32151678500030245</c:v>
                </c:pt>
                <c:pt idx="162">
                  <c:v>0.30211207675833385</c:v>
                </c:pt>
                <c:pt idx="163">
                  <c:v>0.30937028487653551</c:v>
                </c:pt>
                <c:pt idx="164">
                  <c:v>0.29393659784795056</c:v>
                </c:pt>
                <c:pt idx="165">
                  <c:v>0.31008021964832527</c:v>
                </c:pt>
                <c:pt idx="166">
                  <c:v>0.24728477703476026</c:v>
                </c:pt>
                <c:pt idx="167">
                  <c:v>0.11971164589151562</c:v>
                </c:pt>
                <c:pt idx="169">
                  <c:v>0.19527057532547573</c:v>
                </c:pt>
                <c:pt idx="170">
                  <c:v>0.34322478834151049</c:v>
                </c:pt>
                <c:pt idx="171">
                  <c:v>0.24061337373225267</c:v>
                </c:pt>
                <c:pt idx="172">
                  <c:v>0.2401912519012096</c:v>
                </c:pt>
                <c:pt idx="173">
                  <c:v>5.9170069549060102E-2</c:v>
                </c:pt>
                <c:pt idx="174">
                  <c:v>0.165862655308396</c:v>
                </c:pt>
                <c:pt idx="175">
                  <c:v>0.35580452660323908</c:v>
                </c:pt>
                <c:pt idx="176">
                  <c:v>0.15724232673123509</c:v>
                </c:pt>
                <c:pt idx="177">
                  <c:v>0.14131427378473171</c:v>
                </c:pt>
                <c:pt idx="178">
                  <c:v>0.62902827907374959</c:v>
                </c:pt>
                <c:pt idx="179">
                  <c:v>0.13905822110349486</c:v>
                </c:pt>
                <c:pt idx="180">
                  <c:v>0.55635511661996273</c:v>
                </c:pt>
                <c:pt idx="181">
                  <c:v>7.3235105352216404E-2</c:v>
                </c:pt>
                <c:pt idx="182">
                  <c:v>1.4081572664376067</c:v>
                </c:pt>
                <c:pt idx="183">
                  <c:v>1.5291473696927007</c:v>
                </c:pt>
                <c:pt idx="184">
                  <c:v>0.59364134454804063</c:v>
                </c:pt>
                <c:pt idx="185">
                  <c:v>0.61073300026341537</c:v>
                </c:pt>
                <c:pt idx="186">
                  <c:v>0.58063929798586345</c:v>
                </c:pt>
                <c:pt idx="187">
                  <c:v>0.23969368442292996</c:v>
                </c:pt>
                <c:pt idx="188">
                  <c:v>0.35577548388993974</c:v>
                </c:pt>
                <c:pt idx="189">
                  <c:v>0.21453202357752008</c:v>
                </c:pt>
                <c:pt idx="190">
                  <c:v>0.21949802566931531</c:v>
                </c:pt>
                <c:pt idx="191">
                  <c:v>0.13852951814260722</c:v>
                </c:pt>
                <c:pt idx="192">
                  <c:v>0.26100625901239971</c:v>
                </c:pt>
                <c:pt idx="193">
                  <c:v>0.23892936752175895</c:v>
                </c:pt>
                <c:pt idx="194">
                  <c:v>0.55365020412789245</c:v>
                </c:pt>
                <c:pt idx="195">
                  <c:v>0.25297986397209365</c:v>
                </c:pt>
                <c:pt idx="196">
                  <c:v>0.31664480596678807</c:v>
                </c:pt>
                <c:pt idx="197">
                  <c:v>0.30425068738865169</c:v>
                </c:pt>
                <c:pt idx="198">
                  <c:v>0.19181898628908528</c:v>
                </c:pt>
                <c:pt idx="199">
                  <c:v>0.17040667672567614</c:v>
                </c:pt>
                <c:pt idx="200">
                  <c:v>0.14125674556028447</c:v>
                </c:pt>
                <c:pt idx="201">
                  <c:v>0.28499144765597673</c:v>
                </c:pt>
                <c:pt idx="202">
                  <c:v>0.29354711628049018</c:v>
                </c:pt>
                <c:pt idx="203">
                  <c:v>0.15894860718490805</c:v>
                </c:pt>
                <c:pt idx="204">
                  <c:v>0.40022292546630206</c:v>
                </c:pt>
                <c:pt idx="205">
                  <c:v>0.23652714041782116</c:v>
                </c:pt>
                <c:pt idx="206">
                  <c:v>0.15084736966530612</c:v>
                </c:pt>
                <c:pt idx="207">
                  <c:v>1.0371908057061718</c:v>
                </c:pt>
                <c:pt idx="208">
                  <c:v>0.63456660905742168</c:v>
                </c:pt>
                <c:pt idx="209">
                  <c:v>0.84441656483975291</c:v>
                </c:pt>
                <c:pt idx="210">
                  <c:v>0.95761205893727763</c:v>
                </c:pt>
                <c:pt idx="211">
                  <c:v>0.34285618506355114</c:v>
                </c:pt>
                <c:pt idx="212">
                  <c:v>0.3661913267430093</c:v>
                </c:pt>
                <c:pt idx="213">
                  <c:v>0.29911493125979244</c:v>
                </c:pt>
                <c:pt idx="214">
                  <c:v>0.30670985994463373</c:v>
                </c:pt>
                <c:pt idx="215">
                  <c:v>0.48479404000882192</c:v>
                </c:pt>
                <c:pt idx="216">
                  <c:v>7.5202391509991195E-2</c:v>
                </c:pt>
                <c:pt idx="217">
                  <c:v>0.10831065791822926</c:v>
                </c:pt>
                <c:pt idx="218">
                  <c:v>0.2020953874560682</c:v>
                </c:pt>
                <c:pt idx="219">
                  <c:v>0.14408985622610079</c:v>
                </c:pt>
                <c:pt idx="220">
                  <c:v>0.13901896560206584</c:v>
                </c:pt>
                <c:pt idx="221">
                  <c:v>9.8204446773280343E-2</c:v>
                </c:pt>
                <c:pt idx="222">
                  <c:v>0.1424941162739137</c:v>
                </c:pt>
                <c:pt idx="223">
                  <c:v>0.21195391338879335</c:v>
                </c:pt>
                <c:pt idx="224">
                  <c:v>0.15984040266190827</c:v>
                </c:pt>
                <c:pt idx="225">
                  <c:v>0.15241108434407902</c:v>
                </c:pt>
                <c:pt idx="226">
                  <c:v>6.832317600030767E-2</c:v>
                </c:pt>
                <c:pt idx="227">
                  <c:v>0.14362963498207884</c:v>
                </c:pt>
                <c:pt idx="228">
                  <c:v>8.5631595575804423E-2</c:v>
                </c:pt>
                <c:pt idx="229">
                  <c:v>0.41546047039635114</c:v>
                </c:pt>
                <c:pt idx="230">
                  <c:v>0.42091910498262441</c:v>
                </c:pt>
                <c:pt idx="231">
                  <c:v>0.22639324459028637</c:v>
                </c:pt>
                <c:pt idx="232">
                  <c:v>0.43396779970579069</c:v>
                </c:pt>
                <c:pt idx="233">
                  <c:v>8.4853131611061505E-2</c:v>
                </c:pt>
                <c:pt idx="234">
                  <c:v>0.42509438408702366</c:v>
                </c:pt>
                <c:pt idx="235">
                  <c:v>0.74684607188592878</c:v>
                </c:pt>
                <c:pt idx="236">
                  <c:v>0.17604984655463643</c:v>
                </c:pt>
                <c:pt idx="237">
                  <c:v>0.27190012497818294</c:v>
                </c:pt>
                <c:pt idx="238">
                  <c:v>0.59512068902270276</c:v>
                </c:pt>
                <c:pt idx="240">
                  <c:v>0.28490510080364784</c:v>
                </c:pt>
                <c:pt idx="241">
                  <c:v>0.28478703770001557</c:v>
                </c:pt>
                <c:pt idx="242">
                  <c:v>0.30896203313224041</c:v>
                </c:pt>
                <c:pt idx="243">
                  <c:v>0.205094545243732</c:v>
                </c:pt>
                <c:pt idx="244">
                  <c:v>0.18003358274299366</c:v>
                </c:pt>
                <c:pt idx="245">
                  <c:v>0.25485111489874329</c:v>
                </c:pt>
                <c:pt idx="246">
                  <c:v>0.10670334832573287</c:v>
                </c:pt>
                <c:pt idx="247">
                  <c:v>0.12085998192163222</c:v>
                </c:pt>
                <c:pt idx="248">
                  <c:v>0.10497641757482691</c:v>
                </c:pt>
                <c:pt idx="249">
                  <c:v>0.17560817875862064</c:v>
                </c:pt>
                <c:pt idx="250">
                  <c:v>0.12604115739321378</c:v>
                </c:pt>
                <c:pt idx="251">
                  <c:v>0.18495754709644707</c:v>
                </c:pt>
                <c:pt idx="252">
                  <c:v>0.18402936391443148</c:v>
                </c:pt>
                <c:pt idx="253">
                  <c:v>0.12869631006613858</c:v>
                </c:pt>
                <c:pt idx="254">
                  <c:v>0.15730533061898211</c:v>
                </c:pt>
                <c:pt idx="255">
                  <c:v>0.14727171790884519</c:v>
                </c:pt>
                <c:pt idx="256">
                  <c:v>9.849551875263271E-2</c:v>
                </c:pt>
                <c:pt idx="257">
                  <c:v>0.30902435831107034</c:v>
                </c:pt>
                <c:pt idx="258">
                  <c:v>0.16520619546974827</c:v>
                </c:pt>
                <c:pt idx="259">
                  <c:v>0.62275816044241372</c:v>
                </c:pt>
                <c:pt idx="261">
                  <c:v>0.20211955182994021</c:v>
                </c:pt>
                <c:pt idx="262">
                  <c:v>0.26120403529442776</c:v>
                </c:pt>
                <c:pt idx="263">
                  <c:v>0.19522946171740027</c:v>
                </c:pt>
                <c:pt idx="264">
                  <c:v>0.1643777260815325</c:v>
                </c:pt>
                <c:pt idx="265">
                  <c:v>0.27688549566009291</c:v>
                </c:pt>
                <c:pt idx="266">
                  <c:v>0.14438030408863567</c:v>
                </c:pt>
                <c:pt idx="267">
                  <c:v>0.1577184028805762</c:v>
                </c:pt>
                <c:pt idx="268">
                  <c:v>0.23031955198926732</c:v>
                </c:pt>
                <c:pt idx="269">
                  <c:v>0.90039445630379789</c:v>
                </c:pt>
                <c:pt idx="270">
                  <c:v>1.2523936386926338</c:v>
                </c:pt>
                <c:pt idx="271">
                  <c:v>0.55800849594049995</c:v>
                </c:pt>
                <c:pt idx="272">
                  <c:v>0.49241130582526915</c:v>
                </c:pt>
                <c:pt idx="273">
                  <c:v>0.50857481264998872</c:v>
                </c:pt>
                <c:pt idx="274">
                  <c:v>0.62838539599303522</c:v>
                </c:pt>
                <c:pt idx="275">
                  <c:v>0.29868145938317475</c:v>
                </c:pt>
                <c:pt idx="276">
                  <c:v>0.28515262571369282</c:v>
                </c:pt>
                <c:pt idx="277">
                  <c:v>0.34357555931682404</c:v>
                </c:pt>
                <c:pt idx="278">
                  <c:v>0.1580527508552515</c:v>
                </c:pt>
                <c:pt idx="279">
                  <c:v>0.3217312437552497</c:v>
                </c:pt>
                <c:pt idx="280">
                  <c:v>8.1713831619620619E-2</c:v>
                </c:pt>
                <c:pt idx="281">
                  <c:v>6.5331452508404345E-2</c:v>
                </c:pt>
                <c:pt idx="282">
                  <c:v>0.2393565393955753</c:v>
                </c:pt>
                <c:pt idx="283">
                  <c:v>0.11956230050962093</c:v>
                </c:pt>
                <c:pt idx="284">
                  <c:v>0.17194799087470217</c:v>
                </c:pt>
                <c:pt idx="285">
                  <c:v>0.26426471149069292</c:v>
                </c:pt>
                <c:pt idx="299">
                  <c:v>0.96434550258883489</c:v>
                </c:pt>
                <c:pt idx="300">
                  <c:v>0.62096178466808272</c:v>
                </c:pt>
                <c:pt idx="301">
                  <c:v>0.81869866717411499</c:v>
                </c:pt>
                <c:pt idx="302">
                  <c:v>0.39116571299451186</c:v>
                </c:pt>
                <c:pt idx="312">
                  <c:v>0.50030415568574083</c:v>
                </c:pt>
                <c:pt idx="314">
                  <c:v>0.13115372396122921</c:v>
                </c:pt>
                <c:pt idx="315">
                  <c:v>0.13609667468797668</c:v>
                </c:pt>
                <c:pt idx="316">
                  <c:v>0.19769794470697677</c:v>
                </c:pt>
                <c:pt idx="317">
                  <c:v>0.18386352325821348</c:v>
                </c:pt>
                <c:pt idx="318">
                  <c:v>0.12530863763566605</c:v>
                </c:pt>
                <c:pt idx="319">
                  <c:v>0.28572099471592782</c:v>
                </c:pt>
                <c:pt idx="320">
                  <c:v>0.50551018207956755</c:v>
                </c:pt>
                <c:pt idx="321">
                  <c:v>0.21903227178265217</c:v>
                </c:pt>
                <c:pt idx="322">
                  <c:v>0.17806649739880384</c:v>
                </c:pt>
                <c:pt idx="323">
                  <c:v>0.74391156161529048</c:v>
                </c:pt>
                <c:pt idx="324">
                  <c:v>0.33452393871228653</c:v>
                </c:pt>
                <c:pt idx="338">
                  <c:v>0.13235298414646535</c:v>
                </c:pt>
                <c:pt idx="339">
                  <c:v>0.13431826317105988</c:v>
                </c:pt>
                <c:pt idx="340">
                  <c:v>0.18294511061356722</c:v>
                </c:pt>
                <c:pt idx="341">
                  <c:v>0.32710221767587855</c:v>
                </c:pt>
                <c:pt idx="342">
                  <c:v>0.30548550217953968</c:v>
                </c:pt>
                <c:pt idx="343">
                  <c:v>0.10188842165513902</c:v>
                </c:pt>
                <c:pt idx="344">
                  <c:v>0.13602003019523892</c:v>
                </c:pt>
                <c:pt idx="345">
                  <c:v>0.41907774512566787</c:v>
                </c:pt>
                <c:pt idx="346">
                  <c:v>0.16398019350668347</c:v>
                </c:pt>
                <c:pt idx="347">
                  <c:v>0.19766744990628068</c:v>
                </c:pt>
                <c:pt idx="348">
                  <c:v>0.1752902744298451</c:v>
                </c:pt>
                <c:pt idx="349">
                  <c:v>0.41696607396030216</c:v>
                </c:pt>
                <c:pt idx="350">
                  <c:v>0.44400723464309272</c:v>
                </c:pt>
              </c:numCache>
            </c:numRef>
          </c:yVal>
          <c:smooth val="0"/>
          <c:extLst>
            <c:ext xmlns:c16="http://schemas.microsoft.com/office/drawing/2014/chart" uri="{C3380CC4-5D6E-409C-BE32-E72D297353CC}">
              <c16:uniqueId val="{00000001-F1A8-478D-9FF8-A7B17E0E2138}"/>
            </c:ext>
          </c:extLst>
        </c:ser>
        <c:dLbls>
          <c:showLegendKey val="0"/>
          <c:showVal val="0"/>
          <c:showCatName val="0"/>
          <c:showSerName val="0"/>
          <c:showPercent val="0"/>
          <c:showBubbleSize val="0"/>
        </c:dLbls>
        <c:axId val="1884957951"/>
        <c:axId val="1884948831"/>
      </c:scatterChart>
      <c:valAx>
        <c:axId val="1884957951"/>
        <c:scaling>
          <c:orientation val="minMax"/>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884948831"/>
        <c:crosses val="autoZero"/>
        <c:crossBetween val="midCat"/>
      </c:valAx>
      <c:valAx>
        <c:axId val="188494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2000"/>
                  <a:t>Opal Flux</a:t>
                </a:r>
                <a:r>
                  <a:rPr lang="en-US" sz="2000" baseline="0"/>
                  <a:t> </a:t>
                </a:r>
                <a:r>
                  <a:rPr lang="en-US" sz="2000"/>
                  <a:t>(g/m</a:t>
                </a:r>
                <a:r>
                  <a:rPr lang="en-US" sz="2000" baseline="30000"/>
                  <a:t>2</a:t>
                </a:r>
                <a:r>
                  <a:rPr lang="en-US" sz="2000" baseline="0"/>
                  <a:t>/</a:t>
                </a:r>
                <a:r>
                  <a:rPr lang="en-US" sz="2000"/>
                  <a:t>d)</a:t>
                </a:r>
              </a:p>
            </c:rich>
          </c:tx>
          <c:layout>
            <c:manualLayout>
              <c:xMode val="edge"/>
              <c:yMode val="edge"/>
              <c:x val="9.8060579646981911E-3"/>
              <c:y val="0.31760330290572092"/>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84957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800" b="0" i="0" u="none" strike="noStrike" kern="1200" spc="0" baseline="0">
                <a:solidFill>
                  <a:sysClr val="windowText" lastClr="000000">
                    <a:lumMod val="65000"/>
                    <a:lumOff val="35000"/>
                  </a:sysClr>
                </a:solidFill>
              </a:rPr>
              <a:t>SBB PON Flux Bot Cup (Sept '09 - May '24)</a:t>
            </a:r>
          </a:p>
        </c:rich>
      </c:tx>
      <c:layout>
        <c:manualLayout>
          <c:xMode val="edge"/>
          <c:yMode val="edge"/>
          <c:x val="0.38173408015924604"/>
          <c:y val="2.974305843348528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PON_Flux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chemeClr val="accent1"/>
                </a:solidFill>
                <a:prstDash val="sysDot"/>
              </a:ln>
              <a:effectLst/>
            </c:spPr>
            <c:trendlineType val="linear"/>
            <c:dispRSqr val="0"/>
            <c:dispEq val="1"/>
            <c:trendlineLbl>
              <c:layout>
                <c:manualLayout>
                  <c:x val="6.546996288342459E-2"/>
                  <c:y val="-0.44666908412764195"/>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NEW'!$F$411:$F$761</c:f>
              <c:numCache>
                <c:formatCode>[$-409]d\-mmm\-yy;@</c:formatCode>
                <c:ptCount val="351"/>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8">
                  <c:v>41443</c:v>
                </c:pt>
                <c:pt idx="79">
                  <c:v>41452.615380000003</c:v>
                </c:pt>
                <c:pt idx="80">
                  <c:v>41462.230760000006</c:v>
                </c:pt>
                <c:pt idx="81">
                  <c:v>41471.846140000009</c:v>
                </c:pt>
                <c:pt idx="82">
                  <c:v>41481.461520000012</c:v>
                </c:pt>
                <c:pt idx="83">
                  <c:v>41491.076900000015</c:v>
                </c:pt>
                <c:pt idx="84">
                  <c:v>41500.692280000017</c:v>
                </c:pt>
                <c:pt idx="85">
                  <c:v>41510.30766000002</c:v>
                </c:pt>
                <c:pt idx="86">
                  <c:v>41519.923040000023</c:v>
                </c:pt>
                <c:pt idx="87">
                  <c:v>41529.538420000026</c:v>
                </c:pt>
                <c:pt idx="88">
                  <c:v>41539.153800000029</c:v>
                </c:pt>
                <c:pt idx="89">
                  <c:v>41548.769180000032</c:v>
                </c:pt>
                <c:pt idx="90">
                  <c:v>41558.384560000035</c:v>
                </c:pt>
                <c:pt idx="91">
                  <c:v>41570</c:v>
                </c:pt>
                <c:pt idx="92">
                  <c:v>41586</c:v>
                </c:pt>
                <c:pt idx="93">
                  <c:v>41602</c:v>
                </c:pt>
                <c:pt idx="94">
                  <c:v>41618</c:v>
                </c:pt>
                <c:pt idx="95">
                  <c:v>41634</c:v>
                </c:pt>
                <c:pt idx="96">
                  <c:v>41650</c:v>
                </c:pt>
                <c:pt idx="97">
                  <c:v>41666</c:v>
                </c:pt>
                <c:pt idx="98">
                  <c:v>41682</c:v>
                </c:pt>
                <c:pt idx="99">
                  <c:v>41698</c:v>
                </c:pt>
                <c:pt idx="100">
                  <c:v>41714</c:v>
                </c:pt>
                <c:pt idx="101">
                  <c:v>41730</c:v>
                </c:pt>
                <c:pt idx="102">
                  <c:v>41746</c:v>
                </c:pt>
                <c:pt idx="103">
                  <c:v>41762</c:v>
                </c:pt>
                <c:pt idx="104">
                  <c:v>41783</c:v>
                </c:pt>
                <c:pt idx="105">
                  <c:v>41794.5</c:v>
                </c:pt>
                <c:pt idx="106">
                  <c:v>41806</c:v>
                </c:pt>
                <c:pt idx="107">
                  <c:v>41817.5</c:v>
                </c:pt>
                <c:pt idx="108">
                  <c:v>41829</c:v>
                </c:pt>
                <c:pt idx="109">
                  <c:v>41840.5</c:v>
                </c:pt>
                <c:pt idx="110">
                  <c:v>41852</c:v>
                </c:pt>
                <c:pt idx="111">
                  <c:v>41863.5</c:v>
                </c:pt>
                <c:pt idx="112">
                  <c:v>41875</c:v>
                </c:pt>
                <c:pt idx="113">
                  <c:v>41886.5</c:v>
                </c:pt>
                <c:pt idx="114">
                  <c:v>41898</c:v>
                </c:pt>
                <c:pt idx="115">
                  <c:v>41909.5</c:v>
                </c:pt>
                <c:pt idx="116">
                  <c:v>41921</c:v>
                </c:pt>
                <c:pt idx="117">
                  <c:v>41991</c:v>
                </c:pt>
                <c:pt idx="118">
                  <c:v>42004</c:v>
                </c:pt>
                <c:pt idx="119">
                  <c:v>42017</c:v>
                </c:pt>
                <c:pt idx="120">
                  <c:v>42030</c:v>
                </c:pt>
                <c:pt idx="121">
                  <c:v>42043</c:v>
                </c:pt>
                <c:pt idx="122">
                  <c:v>42056</c:v>
                </c:pt>
                <c:pt idx="123">
                  <c:v>42069</c:v>
                </c:pt>
                <c:pt idx="124">
                  <c:v>42082</c:v>
                </c:pt>
                <c:pt idx="125">
                  <c:v>42095</c:v>
                </c:pt>
                <c:pt idx="126">
                  <c:v>42108</c:v>
                </c:pt>
                <c:pt idx="127">
                  <c:v>42121</c:v>
                </c:pt>
                <c:pt idx="128">
                  <c:v>42134</c:v>
                </c:pt>
                <c:pt idx="129">
                  <c:v>42147</c:v>
                </c:pt>
                <c:pt idx="130">
                  <c:v>42159</c:v>
                </c:pt>
                <c:pt idx="131">
                  <c:v>42169</c:v>
                </c:pt>
                <c:pt idx="132">
                  <c:v>42179</c:v>
                </c:pt>
                <c:pt idx="133">
                  <c:v>42189</c:v>
                </c:pt>
                <c:pt idx="134">
                  <c:v>42199</c:v>
                </c:pt>
                <c:pt idx="135">
                  <c:v>42209</c:v>
                </c:pt>
                <c:pt idx="136">
                  <c:v>42219</c:v>
                </c:pt>
                <c:pt idx="137">
                  <c:v>42229</c:v>
                </c:pt>
                <c:pt idx="138">
                  <c:v>42239</c:v>
                </c:pt>
                <c:pt idx="139">
                  <c:v>42249</c:v>
                </c:pt>
                <c:pt idx="140">
                  <c:v>42259</c:v>
                </c:pt>
                <c:pt idx="141">
                  <c:v>42269</c:v>
                </c:pt>
                <c:pt idx="142">
                  <c:v>42279</c:v>
                </c:pt>
                <c:pt idx="143">
                  <c:v>42291</c:v>
                </c:pt>
                <c:pt idx="144">
                  <c:v>42307.5</c:v>
                </c:pt>
                <c:pt idx="145">
                  <c:v>42324</c:v>
                </c:pt>
                <c:pt idx="146">
                  <c:v>42340.5</c:v>
                </c:pt>
                <c:pt idx="147">
                  <c:v>42357</c:v>
                </c:pt>
                <c:pt idx="148">
                  <c:v>42373.5</c:v>
                </c:pt>
                <c:pt idx="149">
                  <c:v>42390</c:v>
                </c:pt>
                <c:pt idx="150">
                  <c:v>42406.5</c:v>
                </c:pt>
                <c:pt idx="151">
                  <c:v>42423</c:v>
                </c:pt>
                <c:pt idx="152">
                  <c:v>42439.5</c:v>
                </c:pt>
                <c:pt idx="153">
                  <c:v>42456</c:v>
                </c:pt>
                <c:pt idx="154">
                  <c:v>42472.5</c:v>
                </c:pt>
                <c:pt idx="155">
                  <c:v>42489</c:v>
                </c:pt>
                <c:pt idx="156">
                  <c:v>42508</c:v>
                </c:pt>
                <c:pt idx="157">
                  <c:v>42522</c:v>
                </c:pt>
                <c:pt idx="158">
                  <c:v>42536</c:v>
                </c:pt>
                <c:pt idx="159">
                  <c:v>42550</c:v>
                </c:pt>
                <c:pt idx="160">
                  <c:v>42564</c:v>
                </c:pt>
                <c:pt idx="161">
                  <c:v>42578</c:v>
                </c:pt>
                <c:pt idx="162">
                  <c:v>42592</c:v>
                </c:pt>
                <c:pt idx="163">
                  <c:v>42606</c:v>
                </c:pt>
                <c:pt idx="164">
                  <c:v>42620</c:v>
                </c:pt>
                <c:pt idx="165">
                  <c:v>42634</c:v>
                </c:pt>
                <c:pt idx="166">
                  <c:v>42648</c:v>
                </c:pt>
                <c:pt idx="167">
                  <c:v>42662</c:v>
                </c:pt>
                <c:pt idx="169">
                  <c:v>42670</c:v>
                </c:pt>
                <c:pt idx="170">
                  <c:v>42685</c:v>
                </c:pt>
                <c:pt idx="171">
                  <c:v>42700</c:v>
                </c:pt>
                <c:pt idx="172">
                  <c:v>42715</c:v>
                </c:pt>
                <c:pt idx="173">
                  <c:v>42730</c:v>
                </c:pt>
                <c:pt idx="174">
                  <c:v>42745</c:v>
                </c:pt>
                <c:pt idx="175">
                  <c:v>42760</c:v>
                </c:pt>
                <c:pt idx="176">
                  <c:v>42775</c:v>
                </c:pt>
                <c:pt idx="177">
                  <c:v>42790</c:v>
                </c:pt>
                <c:pt idx="178">
                  <c:v>42805</c:v>
                </c:pt>
                <c:pt idx="179">
                  <c:v>42820</c:v>
                </c:pt>
                <c:pt idx="180">
                  <c:v>42835</c:v>
                </c:pt>
                <c:pt idx="181">
                  <c:v>42850</c:v>
                </c:pt>
                <c:pt idx="182">
                  <c:v>42866</c:v>
                </c:pt>
                <c:pt idx="183">
                  <c:v>42879</c:v>
                </c:pt>
                <c:pt idx="184">
                  <c:v>42892</c:v>
                </c:pt>
                <c:pt idx="185">
                  <c:v>42905</c:v>
                </c:pt>
                <c:pt idx="186">
                  <c:v>42918</c:v>
                </c:pt>
                <c:pt idx="187">
                  <c:v>42931</c:v>
                </c:pt>
                <c:pt idx="188">
                  <c:v>42944</c:v>
                </c:pt>
                <c:pt idx="189">
                  <c:v>42957</c:v>
                </c:pt>
                <c:pt idx="190">
                  <c:v>42970</c:v>
                </c:pt>
                <c:pt idx="191">
                  <c:v>42983</c:v>
                </c:pt>
                <c:pt idx="192">
                  <c:v>42996</c:v>
                </c:pt>
                <c:pt idx="193">
                  <c:v>43009</c:v>
                </c:pt>
                <c:pt idx="194">
                  <c:v>43022</c:v>
                </c:pt>
                <c:pt idx="195">
                  <c:v>43043</c:v>
                </c:pt>
                <c:pt idx="196">
                  <c:v>43057</c:v>
                </c:pt>
                <c:pt idx="197">
                  <c:v>43071</c:v>
                </c:pt>
                <c:pt idx="198">
                  <c:v>43085</c:v>
                </c:pt>
                <c:pt idx="199">
                  <c:v>43099</c:v>
                </c:pt>
                <c:pt idx="200">
                  <c:v>43113</c:v>
                </c:pt>
                <c:pt idx="201">
                  <c:v>43127</c:v>
                </c:pt>
                <c:pt idx="202">
                  <c:v>43141</c:v>
                </c:pt>
                <c:pt idx="203">
                  <c:v>43155</c:v>
                </c:pt>
                <c:pt idx="204">
                  <c:v>43169</c:v>
                </c:pt>
                <c:pt idx="205">
                  <c:v>43183</c:v>
                </c:pt>
                <c:pt idx="206">
                  <c:v>43197</c:v>
                </c:pt>
                <c:pt idx="207">
                  <c:v>43211</c:v>
                </c:pt>
                <c:pt idx="208">
                  <c:v>43246</c:v>
                </c:pt>
                <c:pt idx="209">
                  <c:v>43259</c:v>
                </c:pt>
                <c:pt idx="210">
                  <c:v>43272</c:v>
                </c:pt>
                <c:pt idx="211">
                  <c:v>43285</c:v>
                </c:pt>
                <c:pt idx="212">
                  <c:v>43298</c:v>
                </c:pt>
                <c:pt idx="213">
                  <c:v>43311</c:v>
                </c:pt>
                <c:pt idx="214">
                  <c:v>43324</c:v>
                </c:pt>
                <c:pt idx="215">
                  <c:v>43337</c:v>
                </c:pt>
                <c:pt idx="216">
                  <c:v>43350</c:v>
                </c:pt>
                <c:pt idx="217">
                  <c:v>43363</c:v>
                </c:pt>
                <c:pt idx="218">
                  <c:v>43376</c:v>
                </c:pt>
                <c:pt idx="219">
                  <c:v>43389</c:v>
                </c:pt>
                <c:pt idx="220">
                  <c:v>43402</c:v>
                </c:pt>
                <c:pt idx="221">
                  <c:v>43421</c:v>
                </c:pt>
                <c:pt idx="222">
                  <c:v>43435</c:v>
                </c:pt>
                <c:pt idx="223">
                  <c:v>43449</c:v>
                </c:pt>
                <c:pt idx="224">
                  <c:v>43463</c:v>
                </c:pt>
                <c:pt idx="225">
                  <c:v>43477</c:v>
                </c:pt>
                <c:pt idx="226">
                  <c:v>43491</c:v>
                </c:pt>
                <c:pt idx="227">
                  <c:v>43505</c:v>
                </c:pt>
                <c:pt idx="228">
                  <c:v>43519</c:v>
                </c:pt>
                <c:pt idx="229">
                  <c:v>43533</c:v>
                </c:pt>
                <c:pt idx="230">
                  <c:v>43547</c:v>
                </c:pt>
                <c:pt idx="231">
                  <c:v>43561</c:v>
                </c:pt>
                <c:pt idx="232">
                  <c:v>43575</c:v>
                </c:pt>
                <c:pt idx="233">
                  <c:v>43589</c:v>
                </c:pt>
                <c:pt idx="234">
                  <c:v>43609</c:v>
                </c:pt>
                <c:pt idx="235">
                  <c:v>43623</c:v>
                </c:pt>
                <c:pt idx="236">
                  <c:v>43637</c:v>
                </c:pt>
                <c:pt idx="237">
                  <c:v>43651</c:v>
                </c:pt>
                <c:pt idx="238">
                  <c:v>43665</c:v>
                </c:pt>
                <c:pt idx="239">
                  <c:v>43679</c:v>
                </c:pt>
                <c:pt idx="240">
                  <c:v>43693</c:v>
                </c:pt>
                <c:pt idx="241">
                  <c:v>43707</c:v>
                </c:pt>
                <c:pt idx="242">
                  <c:v>43721</c:v>
                </c:pt>
                <c:pt idx="243">
                  <c:v>43735</c:v>
                </c:pt>
                <c:pt idx="244">
                  <c:v>43749</c:v>
                </c:pt>
                <c:pt idx="245">
                  <c:v>43763</c:v>
                </c:pt>
                <c:pt idx="246">
                  <c:v>43777</c:v>
                </c:pt>
                <c:pt idx="247">
                  <c:v>43792</c:v>
                </c:pt>
                <c:pt idx="248">
                  <c:v>43806</c:v>
                </c:pt>
                <c:pt idx="249">
                  <c:v>43820</c:v>
                </c:pt>
                <c:pt idx="250">
                  <c:v>43834</c:v>
                </c:pt>
                <c:pt idx="251">
                  <c:v>43848</c:v>
                </c:pt>
                <c:pt idx="252">
                  <c:v>43862</c:v>
                </c:pt>
                <c:pt idx="253">
                  <c:v>43876</c:v>
                </c:pt>
                <c:pt idx="254">
                  <c:v>43890</c:v>
                </c:pt>
                <c:pt idx="255">
                  <c:v>43904</c:v>
                </c:pt>
                <c:pt idx="256">
                  <c:v>43918</c:v>
                </c:pt>
                <c:pt idx="257">
                  <c:v>43932</c:v>
                </c:pt>
                <c:pt idx="258">
                  <c:v>43946</c:v>
                </c:pt>
                <c:pt idx="259">
                  <c:v>43960</c:v>
                </c:pt>
                <c:pt idx="261">
                  <c:v>44152</c:v>
                </c:pt>
                <c:pt idx="262">
                  <c:v>44166</c:v>
                </c:pt>
                <c:pt idx="263">
                  <c:v>44180</c:v>
                </c:pt>
                <c:pt idx="264">
                  <c:v>44194</c:v>
                </c:pt>
                <c:pt idx="265">
                  <c:v>44208</c:v>
                </c:pt>
                <c:pt idx="266">
                  <c:v>44222</c:v>
                </c:pt>
                <c:pt idx="267">
                  <c:v>44236</c:v>
                </c:pt>
                <c:pt idx="268">
                  <c:v>44250</c:v>
                </c:pt>
                <c:pt idx="269">
                  <c:v>44264</c:v>
                </c:pt>
                <c:pt idx="270">
                  <c:v>44278</c:v>
                </c:pt>
                <c:pt idx="271">
                  <c:v>44292</c:v>
                </c:pt>
                <c:pt idx="272">
                  <c:v>44306</c:v>
                </c:pt>
                <c:pt idx="273">
                  <c:v>44320</c:v>
                </c:pt>
                <c:pt idx="274">
                  <c:v>44344</c:v>
                </c:pt>
                <c:pt idx="275">
                  <c:v>44358</c:v>
                </c:pt>
                <c:pt idx="276">
                  <c:v>44372</c:v>
                </c:pt>
                <c:pt idx="277">
                  <c:v>44386</c:v>
                </c:pt>
                <c:pt idx="278">
                  <c:v>44400</c:v>
                </c:pt>
                <c:pt idx="279">
                  <c:v>44414</c:v>
                </c:pt>
                <c:pt idx="280">
                  <c:v>44428</c:v>
                </c:pt>
                <c:pt idx="281">
                  <c:v>44442</c:v>
                </c:pt>
                <c:pt idx="282">
                  <c:v>44456</c:v>
                </c:pt>
                <c:pt idx="283">
                  <c:v>44470</c:v>
                </c:pt>
                <c:pt idx="284">
                  <c:v>44484</c:v>
                </c:pt>
                <c:pt idx="285">
                  <c:v>44498</c:v>
                </c:pt>
                <c:pt idx="286">
                  <c:v>44517</c:v>
                </c:pt>
                <c:pt idx="287">
                  <c:v>44531</c:v>
                </c:pt>
                <c:pt idx="288">
                  <c:v>44545</c:v>
                </c:pt>
                <c:pt idx="289">
                  <c:v>44559</c:v>
                </c:pt>
                <c:pt idx="290">
                  <c:v>44573</c:v>
                </c:pt>
                <c:pt idx="291">
                  <c:v>44587</c:v>
                </c:pt>
                <c:pt idx="292">
                  <c:v>44601</c:v>
                </c:pt>
                <c:pt idx="293">
                  <c:v>44615</c:v>
                </c:pt>
                <c:pt idx="294">
                  <c:v>44629</c:v>
                </c:pt>
                <c:pt idx="295">
                  <c:v>44643</c:v>
                </c:pt>
                <c:pt idx="296">
                  <c:v>44657</c:v>
                </c:pt>
                <c:pt idx="297">
                  <c:v>44671</c:v>
                </c:pt>
                <c:pt idx="298">
                  <c:v>44685</c:v>
                </c:pt>
                <c:pt idx="299">
                  <c:v>44708</c:v>
                </c:pt>
                <c:pt idx="300">
                  <c:v>44722</c:v>
                </c:pt>
                <c:pt idx="301">
                  <c:v>44736</c:v>
                </c:pt>
                <c:pt idx="302">
                  <c:v>44750</c:v>
                </c:pt>
                <c:pt idx="303">
                  <c:v>44764</c:v>
                </c:pt>
                <c:pt idx="304">
                  <c:v>44778</c:v>
                </c:pt>
                <c:pt idx="305">
                  <c:v>44792</c:v>
                </c:pt>
                <c:pt idx="306">
                  <c:v>44806</c:v>
                </c:pt>
                <c:pt idx="307">
                  <c:v>44820</c:v>
                </c:pt>
                <c:pt idx="308">
                  <c:v>44834</c:v>
                </c:pt>
                <c:pt idx="309">
                  <c:v>44848</c:v>
                </c:pt>
                <c:pt idx="310">
                  <c:v>44862</c:v>
                </c:pt>
                <c:pt idx="312">
                  <c:v>44876</c:v>
                </c:pt>
                <c:pt idx="313">
                  <c:v>44890</c:v>
                </c:pt>
                <c:pt idx="314">
                  <c:v>44904</c:v>
                </c:pt>
                <c:pt idx="315">
                  <c:v>44918</c:v>
                </c:pt>
                <c:pt idx="316">
                  <c:v>44932</c:v>
                </c:pt>
                <c:pt idx="317">
                  <c:v>44946</c:v>
                </c:pt>
                <c:pt idx="318">
                  <c:v>44960</c:v>
                </c:pt>
                <c:pt idx="319">
                  <c:v>44974</c:v>
                </c:pt>
                <c:pt idx="320">
                  <c:v>44988</c:v>
                </c:pt>
                <c:pt idx="321">
                  <c:v>45002</c:v>
                </c:pt>
                <c:pt idx="322">
                  <c:v>45016</c:v>
                </c:pt>
                <c:pt idx="323">
                  <c:v>45030</c:v>
                </c:pt>
                <c:pt idx="324">
                  <c:v>45044</c:v>
                </c:pt>
                <c:pt idx="338">
                  <c:v>45267</c:v>
                </c:pt>
                <c:pt idx="339">
                  <c:v>45281</c:v>
                </c:pt>
                <c:pt idx="340">
                  <c:v>45295</c:v>
                </c:pt>
                <c:pt idx="341">
                  <c:v>45309</c:v>
                </c:pt>
                <c:pt idx="342">
                  <c:v>45323</c:v>
                </c:pt>
                <c:pt idx="343">
                  <c:v>45337</c:v>
                </c:pt>
                <c:pt idx="344">
                  <c:v>45351</c:v>
                </c:pt>
                <c:pt idx="345">
                  <c:v>45365</c:v>
                </c:pt>
                <c:pt idx="346">
                  <c:v>45379</c:v>
                </c:pt>
                <c:pt idx="347">
                  <c:v>45393</c:v>
                </c:pt>
                <c:pt idx="348">
                  <c:v>45407</c:v>
                </c:pt>
                <c:pt idx="349">
                  <c:v>45421</c:v>
                </c:pt>
                <c:pt idx="350">
                  <c:v>45435</c:v>
                </c:pt>
              </c:numCache>
            </c:numRef>
          </c:xVal>
          <c:yVal>
            <c:numRef>
              <c:f>'SBB Sediment Trap 540m - NEW'!$Y$411:$Y$761</c:f>
              <c:numCache>
                <c:formatCode>0.000</c:formatCode>
                <c:ptCount val="351"/>
                <c:pt idx="0">
                  <c:v>9.1389103841574906E-3</c:v>
                </c:pt>
                <c:pt idx="1">
                  <c:v>1.1605923398248676E-2</c:v>
                </c:pt>
                <c:pt idx="2">
                  <c:v>1.1346739466511517E-2</c:v>
                </c:pt>
                <c:pt idx="3">
                  <c:v>7.8047251532869207E-3</c:v>
                </c:pt>
                <c:pt idx="4">
                  <c:v>1.2031744000701455E-2</c:v>
                </c:pt>
                <c:pt idx="5">
                  <c:v>9.3983120259034311E-3</c:v>
                </c:pt>
                <c:pt idx="6">
                  <c:v>7.0816213859015188E-3</c:v>
                </c:pt>
                <c:pt idx="7">
                  <c:v>8.501065951228591E-3</c:v>
                </c:pt>
                <c:pt idx="8">
                  <c:v>9.9701651271907107E-3</c:v>
                </c:pt>
                <c:pt idx="9">
                  <c:v>1.1365484372803585E-2</c:v>
                </c:pt>
                <c:pt idx="10">
                  <c:v>8.7119335086984079E-3</c:v>
                </c:pt>
                <c:pt idx="11">
                  <c:v>9.7275221663888729E-4</c:v>
                </c:pt>
                <c:pt idx="26">
                  <c:v>1.7091839999999973E-2</c:v>
                </c:pt>
                <c:pt idx="27">
                  <c:v>1.0119826455924694E-2</c:v>
                </c:pt>
                <c:pt idx="28">
                  <c:v>1.3134038984952391E-2</c:v>
                </c:pt>
                <c:pt idx="29">
                  <c:v>1.2634212844846372E-2</c:v>
                </c:pt>
                <c:pt idx="30">
                  <c:v>1.8773134331462004E-2</c:v>
                </c:pt>
                <c:pt idx="31">
                  <c:v>7.3648551079753578E-3</c:v>
                </c:pt>
                <c:pt idx="32">
                  <c:v>8.7271379731049138E-3</c:v>
                </c:pt>
                <c:pt idx="33">
                  <c:v>1.4337005112072931E-2</c:v>
                </c:pt>
                <c:pt idx="34">
                  <c:v>9.8452668800835131E-3</c:v>
                </c:pt>
                <c:pt idx="35">
                  <c:v>5.2672795126552626E-3</c:v>
                </c:pt>
                <c:pt idx="36">
                  <c:v>1.4915339664587344E-3</c:v>
                </c:pt>
                <c:pt idx="38">
                  <c:v>1.8404541839751364E-3</c:v>
                </c:pt>
                <c:pt idx="39">
                  <c:v>7.973475645022406E-3</c:v>
                </c:pt>
                <c:pt idx="40">
                  <c:v>1.0141018605324272E-2</c:v>
                </c:pt>
                <c:pt idx="41">
                  <c:v>1.6923723081116906E-2</c:v>
                </c:pt>
                <c:pt idx="42">
                  <c:v>1.7951199744488756E-2</c:v>
                </c:pt>
                <c:pt idx="43">
                  <c:v>9.1407134212941367E-3</c:v>
                </c:pt>
                <c:pt idx="44">
                  <c:v>8.4765878933667251E-3</c:v>
                </c:pt>
                <c:pt idx="52">
                  <c:v>1.0783913693993487E-2</c:v>
                </c:pt>
                <c:pt idx="53">
                  <c:v>1.1677656960198558E-2</c:v>
                </c:pt>
                <c:pt idx="54">
                  <c:v>8.8498343273766891E-3</c:v>
                </c:pt>
                <c:pt idx="55">
                  <c:v>8.6820898140769938E-3</c:v>
                </c:pt>
                <c:pt idx="56">
                  <c:v>1.0463958483146543E-2</c:v>
                </c:pt>
                <c:pt idx="57">
                  <c:v>8.5757752319485722E-3</c:v>
                </c:pt>
                <c:pt idx="58">
                  <c:v>1.2678840281255677E-2</c:v>
                </c:pt>
                <c:pt idx="59">
                  <c:v>4.962589772811438E-3</c:v>
                </c:pt>
                <c:pt idx="60">
                  <c:v>3.9600714941840746E-3</c:v>
                </c:pt>
                <c:pt idx="61">
                  <c:v>7.1322618804217815E-3</c:v>
                </c:pt>
                <c:pt idx="62">
                  <c:v>6.3659187172051472E-4</c:v>
                </c:pt>
                <c:pt idx="63">
                  <c:v>7.9644214395574318E-5</c:v>
                </c:pt>
                <c:pt idx="64">
                  <c:v>5.9775325059544605E-5</c:v>
                </c:pt>
                <c:pt idx="65">
                  <c:v>1.2689987985799376E-2</c:v>
                </c:pt>
                <c:pt idx="66">
                  <c:v>1.3724614900300938E-2</c:v>
                </c:pt>
                <c:pt idx="78">
                  <c:v>1.2581374950163631E-2</c:v>
                </c:pt>
                <c:pt idx="79">
                  <c:v>4.1828275109618486E-2</c:v>
                </c:pt>
                <c:pt idx="80">
                  <c:v>2.9161356228748835E-2</c:v>
                </c:pt>
                <c:pt idx="81">
                  <c:v>2.3682766833860548E-2</c:v>
                </c:pt>
                <c:pt idx="82">
                  <c:v>3.6688687026251221E-2</c:v>
                </c:pt>
                <c:pt idx="83">
                  <c:v>3.0842216342467404E-2</c:v>
                </c:pt>
                <c:pt idx="84">
                  <c:v>1.9797508014029137E-2</c:v>
                </c:pt>
                <c:pt idx="85">
                  <c:v>2.096377969461484E-2</c:v>
                </c:pt>
                <c:pt idx="86">
                  <c:v>1.5130156130998985E-2</c:v>
                </c:pt>
                <c:pt idx="87">
                  <c:v>1.1487921269780536E-2</c:v>
                </c:pt>
                <c:pt idx="88">
                  <c:v>1.7686046032271988E-2</c:v>
                </c:pt>
                <c:pt idx="89">
                  <c:v>5.8813993350948328E-3</c:v>
                </c:pt>
                <c:pt idx="90">
                  <c:v>9.2417457514617739E-3</c:v>
                </c:pt>
                <c:pt idx="91">
                  <c:v>5.8409307857120582E-3</c:v>
                </c:pt>
                <c:pt idx="92">
                  <c:v>4.0296043339318934E-3</c:v>
                </c:pt>
                <c:pt idx="93">
                  <c:v>3.3787994290484123E-3</c:v>
                </c:pt>
                <c:pt idx="94">
                  <c:v>4.6495470445481572E-3</c:v>
                </c:pt>
                <c:pt idx="95">
                  <c:v>4.3626569010870838E-3</c:v>
                </c:pt>
                <c:pt idx="96">
                  <c:v>2.5383142691838933E-3</c:v>
                </c:pt>
                <c:pt idx="97">
                  <c:v>2.6606502569406503E-3</c:v>
                </c:pt>
                <c:pt idx="98">
                  <c:v>3.5508607931484448E-3</c:v>
                </c:pt>
                <c:pt idx="99">
                  <c:v>7.6926949976735444E-3</c:v>
                </c:pt>
                <c:pt idx="100">
                  <c:v>3.8685960591376524E-3</c:v>
                </c:pt>
                <c:pt idx="101">
                  <c:v>3.7540684826173395E-3</c:v>
                </c:pt>
                <c:pt idx="102">
                  <c:v>1.3152409165780895E-2</c:v>
                </c:pt>
                <c:pt idx="103">
                  <c:v>6.9308334313288762E-3</c:v>
                </c:pt>
                <c:pt idx="104">
                  <c:v>1.994163288964982E-2</c:v>
                </c:pt>
                <c:pt idx="105">
                  <c:v>1.8050988918397227E-2</c:v>
                </c:pt>
                <c:pt idx="106">
                  <c:v>2.5755330258479394E-2</c:v>
                </c:pt>
                <c:pt idx="107">
                  <c:v>2.0923269760927895E-2</c:v>
                </c:pt>
                <c:pt idx="108">
                  <c:v>1.7832934762879123E-2</c:v>
                </c:pt>
                <c:pt idx="109">
                  <c:v>1.8603192397414176E-2</c:v>
                </c:pt>
                <c:pt idx="110">
                  <c:v>1.3763955365627906E-2</c:v>
                </c:pt>
                <c:pt idx="111">
                  <c:v>7.5418097229040196E-3</c:v>
                </c:pt>
                <c:pt idx="112">
                  <c:v>1.403068376513124E-2</c:v>
                </c:pt>
                <c:pt idx="113">
                  <c:v>1.1539492995078386E-2</c:v>
                </c:pt>
                <c:pt idx="114">
                  <c:v>1.0149039754998401E-2</c:v>
                </c:pt>
                <c:pt idx="115">
                  <c:v>8.625423382856573E-3</c:v>
                </c:pt>
                <c:pt idx="116">
                  <c:v>8.8544557416570021E-3</c:v>
                </c:pt>
                <c:pt idx="117">
                  <c:v>1.1067001229568402E-2</c:v>
                </c:pt>
                <c:pt idx="118">
                  <c:v>8.518845978574047E-3</c:v>
                </c:pt>
                <c:pt idx="119">
                  <c:v>6.5747129768219236E-3</c:v>
                </c:pt>
                <c:pt idx="120">
                  <c:v>6.6782885202268773E-3</c:v>
                </c:pt>
                <c:pt idx="121">
                  <c:v>4.99510017353737E-3</c:v>
                </c:pt>
                <c:pt idx="122">
                  <c:v>5.8572517345254075E-3</c:v>
                </c:pt>
                <c:pt idx="123">
                  <c:v>4.6672576307000618E-3</c:v>
                </c:pt>
                <c:pt idx="124">
                  <c:v>7.998148013835896E-3</c:v>
                </c:pt>
                <c:pt idx="125">
                  <c:v>5.8052200638702596E-3</c:v>
                </c:pt>
                <c:pt idx="126">
                  <c:v>7.778873488534066E-3</c:v>
                </c:pt>
                <c:pt idx="127">
                  <c:v>3.5918126728568076E-4</c:v>
                </c:pt>
                <c:pt idx="128">
                  <c:v>5.2630472999777567E-4</c:v>
                </c:pt>
                <c:pt idx="129">
                  <c:v>3.1441321364377435E-3</c:v>
                </c:pt>
                <c:pt idx="130">
                  <c:v>2.1237000028069542E-2</c:v>
                </c:pt>
                <c:pt idx="131">
                  <c:v>2.6661623457490555E-2</c:v>
                </c:pt>
                <c:pt idx="132">
                  <c:v>2.7504160711346821E-2</c:v>
                </c:pt>
                <c:pt idx="133">
                  <c:v>1.1831067418783599E-3</c:v>
                </c:pt>
                <c:pt idx="138">
                  <c:v>2.4364226788301784E-3</c:v>
                </c:pt>
                <c:pt idx="139">
                  <c:v>1.0278197296191871E-2</c:v>
                </c:pt>
                <c:pt idx="140">
                  <c:v>5.6681291639271722E-4</c:v>
                </c:pt>
                <c:pt idx="143">
                  <c:v>9.8244315896374688E-3</c:v>
                </c:pt>
                <c:pt idx="144">
                  <c:v>1.0333958734672036E-2</c:v>
                </c:pt>
                <c:pt idx="145">
                  <c:v>9.6927598825696914E-3</c:v>
                </c:pt>
                <c:pt idx="146">
                  <c:v>1.3514933656870594E-2</c:v>
                </c:pt>
                <c:pt idx="148">
                  <c:v>1.1748798174093491E-2</c:v>
                </c:pt>
                <c:pt idx="149">
                  <c:v>8.9649014494691641E-3</c:v>
                </c:pt>
                <c:pt idx="150">
                  <c:v>1.3522804701001988E-2</c:v>
                </c:pt>
                <c:pt idx="151">
                  <c:v>7.6175456222504169E-3</c:v>
                </c:pt>
                <c:pt idx="152">
                  <c:v>7.5768320519629187E-3</c:v>
                </c:pt>
                <c:pt idx="153">
                  <c:v>9.4746692527464035E-3</c:v>
                </c:pt>
                <c:pt idx="154">
                  <c:v>1.4076151104124898E-2</c:v>
                </c:pt>
                <c:pt idx="155">
                  <c:v>5.13089576610864E-3</c:v>
                </c:pt>
                <c:pt idx="156">
                  <c:v>1.247352561394487E-2</c:v>
                </c:pt>
                <c:pt idx="157">
                  <c:v>1.6941768761099853E-2</c:v>
                </c:pt>
                <c:pt idx="158">
                  <c:v>1.7963426502391439E-2</c:v>
                </c:pt>
                <c:pt idx="159">
                  <c:v>2.3783144452000856E-2</c:v>
                </c:pt>
                <c:pt idx="160">
                  <c:v>1.0725817346954228E-2</c:v>
                </c:pt>
                <c:pt idx="161">
                  <c:v>1.8587520033661306E-2</c:v>
                </c:pt>
                <c:pt idx="162">
                  <c:v>1.4992073893524567E-2</c:v>
                </c:pt>
                <c:pt idx="163">
                  <c:v>1.2606594902963142E-2</c:v>
                </c:pt>
                <c:pt idx="164">
                  <c:v>1.236375294706708E-2</c:v>
                </c:pt>
                <c:pt idx="165">
                  <c:v>1.6162616420722965E-2</c:v>
                </c:pt>
                <c:pt idx="166">
                  <c:v>1.1354227525150253E-2</c:v>
                </c:pt>
                <c:pt idx="167">
                  <c:v>4.1328568825827342E-3</c:v>
                </c:pt>
                <c:pt idx="169">
                  <c:v>1.1930348089533502E-2</c:v>
                </c:pt>
                <c:pt idx="170">
                  <c:v>1.5924254156182295E-2</c:v>
                </c:pt>
                <c:pt idx="171">
                  <c:v>1.4598262182907086E-2</c:v>
                </c:pt>
                <c:pt idx="172">
                  <c:v>1.2525348345524838E-2</c:v>
                </c:pt>
                <c:pt idx="173">
                  <c:v>9.3121058752438975E-3</c:v>
                </c:pt>
                <c:pt idx="174">
                  <c:v>8.4518272896364592E-3</c:v>
                </c:pt>
                <c:pt idx="175">
                  <c:v>1.8782147941942381E-2</c:v>
                </c:pt>
                <c:pt idx="176">
                  <c:v>9.3436252115587752E-3</c:v>
                </c:pt>
                <c:pt idx="177">
                  <c:v>1.1022364734449253E-2</c:v>
                </c:pt>
                <c:pt idx="178">
                  <c:v>2.4925341283825432E-2</c:v>
                </c:pt>
                <c:pt idx="179">
                  <c:v>4.6549111307103326E-3</c:v>
                </c:pt>
                <c:pt idx="180">
                  <c:v>2.1105913108287178E-2</c:v>
                </c:pt>
                <c:pt idx="181">
                  <c:v>5.4391554956563382E-3</c:v>
                </c:pt>
                <c:pt idx="182">
                  <c:v>2.4543873231931586E-2</c:v>
                </c:pt>
                <c:pt idx="183">
                  <c:v>3.5800491684638648E-2</c:v>
                </c:pt>
                <c:pt idx="184">
                  <c:v>1.7497403291597574E-2</c:v>
                </c:pt>
                <c:pt idx="185">
                  <c:v>1.7344280949312899E-2</c:v>
                </c:pt>
                <c:pt idx="186">
                  <c:v>1.68836828016816E-2</c:v>
                </c:pt>
                <c:pt idx="187">
                  <c:v>1.3740935573214924E-2</c:v>
                </c:pt>
                <c:pt idx="188">
                  <c:v>1.1787771798488222E-2</c:v>
                </c:pt>
                <c:pt idx="189">
                  <c:v>1.3665484103410118E-2</c:v>
                </c:pt>
                <c:pt idx="190">
                  <c:v>9.9032871764076248E-3</c:v>
                </c:pt>
                <c:pt idx="191">
                  <c:v>1.6581986065337936E-2</c:v>
                </c:pt>
                <c:pt idx="192">
                  <c:v>9.7633472709833559E-3</c:v>
                </c:pt>
                <c:pt idx="193">
                  <c:v>1.3630848533838108E-2</c:v>
                </c:pt>
                <c:pt idx="194">
                  <c:v>3.4558414414516084E-2</c:v>
                </c:pt>
                <c:pt idx="195">
                  <c:v>1.0157828028169655E-2</c:v>
                </c:pt>
                <c:pt idx="196">
                  <c:v>9.9678215617123485E-3</c:v>
                </c:pt>
                <c:pt idx="197">
                  <c:v>1.2856859931856654E-2</c:v>
                </c:pt>
                <c:pt idx="198">
                  <c:v>9.4899930535992764E-3</c:v>
                </c:pt>
                <c:pt idx="199">
                  <c:v>1.0671838097473203E-2</c:v>
                </c:pt>
                <c:pt idx="200">
                  <c:v>8.1817307154619327E-3</c:v>
                </c:pt>
                <c:pt idx="201">
                  <c:v>9.4513422705949073E-3</c:v>
                </c:pt>
                <c:pt idx="202">
                  <c:v>8.1626383274826207E-3</c:v>
                </c:pt>
                <c:pt idx="203">
                  <c:v>5.4024905119383218E-3</c:v>
                </c:pt>
                <c:pt idx="204">
                  <c:v>1.2589010645755518E-2</c:v>
                </c:pt>
                <c:pt idx="205">
                  <c:v>5.4134547851652911E-3</c:v>
                </c:pt>
                <c:pt idx="206">
                  <c:v>4.291059350128937E-3</c:v>
                </c:pt>
                <c:pt idx="207">
                  <c:v>2.239730103710931E-2</c:v>
                </c:pt>
                <c:pt idx="208">
                  <c:v>2.3333976582404454E-2</c:v>
                </c:pt>
                <c:pt idx="209">
                  <c:v>1.5804989981562542E-2</c:v>
                </c:pt>
                <c:pt idx="210">
                  <c:v>2.6092857933626094E-2</c:v>
                </c:pt>
                <c:pt idx="211">
                  <c:v>1.1735731824986422E-2</c:v>
                </c:pt>
                <c:pt idx="212">
                  <c:v>1.630392742225803E-2</c:v>
                </c:pt>
                <c:pt idx="213">
                  <c:v>1.412838006211792E-2</c:v>
                </c:pt>
                <c:pt idx="214">
                  <c:v>1.2769730085040388E-2</c:v>
                </c:pt>
                <c:pt idx="215">
                  <c:v>1.5000866167420763E-2</c:v>
                </c:pt>
                <c:pt idx="216">
                  <c:v>4.0328308576949778E-3</c:v>
                </c:pt>
                <c:pt idx="217">
                  <c:v>7.0496376252711622E-3</c:v>
                </c:pt>
                <c:pt idx="218">
                  <c:v>1.0585274054318831E-2</c:v>
                </c:pt>
                <c:pt idx="219">
                  <c:v>1.0302644866301698E-2</c:v>
                </c:pt>
                <c:pt idx="220">
                  <c:v>9.2309139419692616E-3</c:v>
                </c:pt>
                <c:pt idx="221">
                  <c:v>6.48276378192255E-3</c:v>
                </c:pt>
                <c:pt idx="222">
                  <c:v>1.0028615191264394E-2</c:v>
                </c:pt>
                <c:pt idx="223">
                  <c:v>1.2023658547377998E-2</c:v>
                </c:pt>
                <c:pt idx="224">
                  <c:v>1.10283176605377E-2</c:v>
                </c:pt>
                <c:pt idx="225">
                  <c:v>8.8125461978604599E-3</c:v>
                </c:pt>
                <c:pt idx="226">
                  <c:v>4.8763598315239107E-3</c:v>
                </c:pt>
                <c:pt idx="227">
                  <c:v>9.0652144085371592E-3</c:v>
                </c:pt>
                <c:pt idx="228">
                  <c:v>4.8424411466892678E-3</c:v>
                </c:pt>
                <c:pt idx="229">
                  <c:v>1.4032401765666327E-2</c:v>
                </c:pt>
                <c:pt idx="230">
                  <c:v>1.3338716549700813E-2</c:v>
                </c:pt>
                <c:pt idx="231">
                  <c:v>1.0271857530063256E-2</c:v>
                </c:pt>
                <c:pt idx="232">
                  <c:v>1.5013713659393189E-2</c:v>
                </c:pt>
                <c:pt idx="233">
                  <c:v>3.1774874171652157E-3</c:v>
                </c:pt>
                <c:pt idx="234">
                  <c:v>1.1304028839820677E-2</c:v>
                </c:pt>
                <c:pt idx="235">
                  <c:v>2.1505430026042646E-2</c:v>
                </c:pt>
                <c:pt idx="236">
                  <c:v>1.0376795532166083E-2</c:v>
                </c:pt>
                <c:pt idx="237">
                  <c:v>9.610356207574831E-3</c:v>
                </c:pt>
                <c:pt idx="238">
                  <c:v>1.5623179768109986E-2</c:v>
                </c:pt>
                <c:pt idx="240">
                  <c:v>8.807487033652743E-3</c:v>
                </c:pt>
                <c:pt idx="241">
                  <c:v>1.300374960142193E-2</c:v>
                </c:pt>
                <c:pt idx="242">
                  <c:v>1.1459650046259958E-2</c:v>
                </c:pt>
                <c:pt idx="243">
                  <c:v>9.9028055375495819E-3</c:v>
                </c:pt>
                <c:pt idx="244">
                  <c:v>1.0459615340266702E-2</c:v>
                </c:pt>
                <c:pt idx="245">
                  <c:v>1.2069236466696292E-2</c:v>
                </c:pt>
                <c:pt idx="246">
                  <c:v>7.4630495752129791E-3</c:v>
                </c:pt>
                <c:pt idx="247">
                  <c:v>9.8142931167678697E-3</c:v>
                </c:pt>
                <c:pt idx="248">
                  <c:v>6.8829503916091493E-3</c:v>
                </c:pt>
                <c:pt idx="249">
                  <c:v>8.8393374274329146E-3</c:v>
                </c:pt>
                <c:pt idx="250">
                  <c:v>6.6961230023315811E-3</c:v>
                </c:pt>
                <c:pt idx="251">
                  <c:v>8.5507892389322382E-3</c:v>
                </c:pt>
                <c:pt idx="252">
                  <c:v>8.6031745046538256E-3</c:v>
                </c:pt>
                <c:pt idx="253">
                  <c:v>6.8734604980789683E-3</c:v>
                </c:pt>
                <c:pt idx="254">
                  <c:v>6.5458666715211304E-3</c:v>
                </c:pt>
                <c:pt idx="255">
                  <c:v>7.5215557778070732E-3</c:v>
                </c:pt>
                <c:pt idx="256">
                  <c:v>5.4860421531016225E-3</c:v>
                </c:pt>
                <c:pt idx="257">
                  <c:v>8.6589462582683657E-3</c:v>
                </c:pt>
                <c:pt idx="258">
                  <c:v>3.4042261908565118E-3</c:v>
                </c:pt>
                <c:pt idx="259">
                  <c:v>1.4811329275114183E-2</c:v>
                </c:pt>
                <c:pt idx="261">
                  <c:v>1.2525006313290333E-2</c:v>
                </c:pt>
                <c:pt idx="262">
                  <c:v>1.5448667067759041E-2</c:v>
                </c:pt>
                <c:pt idx="263">
                  <c:v>1.7479286502906088E-2</c:v>
                </c:pt>
                <c:pt idx="264">
                  <c:v>1.2079344666636184E-2</c:v>
                </c:pt>
                <c:pt idx="265">
                  <c:v>1.7909110726317144E-2</c:v>
                </c:pt>
                <c:pt idx="266">
                  <c:v>9.4304613620623239E-3</c:v>
                </c:pt>
                <c:pt idx="267">
                  <c:v>6.6846749981709632E-3</c:v>
                </c:pt>
                <c:pt idx="268">
                  <c:v>1.1051856881418269E-2</c:v>
                </c:pt>
                <c:pt idx="269">
                  <c:v>2.2148157717659753E-2</c:v>
                </c:pt>
                <c:pt idx="270">
                  <c:v>2.6187847344942262E-2</c:v>
                </c:pt>
                <c:pt idx="271">
                  <c:v>1.3925371574283417E-2</c:v>
                </c:pt>
                <c:pt idx="272">
                  <c:v>2.2899921650439116E-2</c:v>
                </c:pt>
                <c:pt idx="273">
                  <c:v>1.6992423672363352E-2</c:v>
                </c:pt>
                <c:pt idx="274">
                  <c:v>2.1389941293941384E-2</c:v>
                </c:pt>
                <c:pt idx="275">
                  <c:v>2.7110428956860062E-2</c:v>
                </c:pt>
                <c:pt idx="276">
                  <c:v>1.9124177724284375E-2</c:v>
                </c:pt>
                <c:pt idx="277">
                  <c:v>2.5833304796470311E-2</c:v>
                </c:pt>
                <c:pt idx="278">
                  <c:v>1.1667327932310605E-2</c:v>
                </c:pt>
                <c:pt idx="279">
                  <c:v>1.7954315077806218E-2</c:v>
                </c:pt>
                <c:pt idx="280">
                  <c:v>7.1942662991156744E-3</c:v>
                </c:pt>
                <c:pt idx="281">
                  <c:v>6.8061720639814695E-3</c:v>
                </c:pt>
                <c:pt idx="282">
                  <c:v>1.0660699273795269E-2</c:v>
                </c:pt>
                <c:pt idx="283">
                  <c:v>1.2636863982328907E-2</c:v>
                </c:pt>
                <c:pt idx="284">
                  <c:v>1.1579493501767468E-2</c:v>
                </c:pt>
                <c:pt idx="285">
                  <c:v>2.0949848343549765E-2</c:v>
                </c:pt>
                <c:pt idx="299">
                  <c:v>3.6059426663194276E-2</c:v>
                </c:pt>
                <c:pt idx="300">
                  <c:v>3.1393366125557771E-2</c:v>
                </c:pt>
                <c:pt idx="301">
                  <c:v>3.0053854615741633E-2</c:v>
                </c:pt>
                <c:pt idx="302">
                  <c:v>2.3261138621643248E-2</c:v>
                </c:pt>
                <c:pt idx="312">
                  <c:v>2.2925980174099959E-2</c:v>
                </c:pt>
                <c:pt idx="314">
                  <c:v>4.6681497955802361E-3</c:v>
                </c:pt>
                <c:pt idx="315">
                  <c:v>1.1012540758199525E-2</c:v>
                </c:pt>
                <c:pt idx="316">
                  <c:v>1.9710646505887473E-2</c:v>
                </c:pt>
                <c:pt idx="317">
                  <c:v>1.2483243171016324E-2</c:v>
                </c:pt>
                <c:pt idx="318">
                  <c:v>9.0115576808795471E-3</c:v>
                </c:pt>
                <c:pt idx="319">
                  <c:v>1.7815114525772915E-2</c:v>
                </c:pt>
                <c:pt idx="320">
                  <c:v>1.852491798197459E-2</c:v>
                </c:pt>
                <c:pt idx="321">
                  <c:v>1.0212299326299017E-2</c:v>
                </c:pt>
                <c:pt idx="322">
                  <c:v>3.4607786135368003E-2</c:v>
                </c:pt>
                <c:pt idx="323">
                  <c:v>3.8474209632231526E-2</c:v>
                </c:pt>
                <c:pt idx="324">
                  <c:v>1.1776767360866462E-2</c:v>
                </c:pt>
                <c:pt idx="338">
                  <c:v>1.4198488656649364E-2</c:v>
                </c:pt>
                <c:pt idx="339">
                  <c:v>1.3107398021369142E-2</c:v>
                </c:pt>
                <c:pt idx="340">
                  <c:v>1.496817924275297E-2</c:v>
                </c:pt>
                <c:pt idx="341">
                  <c:v>2.0978616912783035E-2</c:v>
                </c:pt>
                <c:pt idx="342">
                  <c:v>1.9912505217605209E-2</c:v>
                </c:pt>
                <c:pt idx="343">
                  <c:v>1.9409363785980766E-2</c:v>
                </c:pt>
                <c:pt idx="344">
                  <c:v>2.0712529721117673E-2</c:v>
                </c:pt>
                <c:pt idx="345">
                  <c:v>1.7454549608651303E-2</c:v>
                </c:pt>
                <c:pt idx="346">
                  <c:v>1.2187115489094586E-2</c:v>
                </c:pt>
                <c:pt idx="347">
                  <c:v>1.9803280211210059E-2</c:v>
                </c:pt>
                <c:pt idx="348">
                  <c:v>1.2720793785860994E-2</c:v>
                </c:pt>
                <c:pt idx="349">
                  <c:v>2.0083949355150635E-2</c:v>
                </c:pt>
                <c:pt idx="350">
                  <c:v>2.0364757301172546E-2</c:v>
                </c:pt>
              </c:numCache>
            </c:numRef>
          </c:yVal>
          <c:smooth val="0"/>
          <c:extLst>
            <c:ext xmlns:c16="http://schemas.microsoft.com/office/drawing/2014/chart" uri="{C3380CC4-5D6E-409C-BE32-E72D297353CC}">
              <c16:uniqueId val="{00000000-7E93-4B4B-BFF9-347BD00677C7}"/>
            </c:ext>
          </c:extLst>
        </c:ser>
        <c:dLbls>
          <c:showLegendKey val="0"/>
          <c:showVal val="0"/>
          <c:showCatName val="0"/>
          <c:showSerName val="0"/>
          <c:showPercent val="0"/>
          <c:showBubbleSize val="0"/>
        </c:dLbls>
        <c:axId val="1600461936"/>
        <c:axId val="1600462416"/>
      </c:scatterChart>
      <c:valAx>
        <c:axId val="1600461936"/>
        <c:scaling>
          <c:orientation val="minMax"/>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00462416"/>
        <c:crosses val="autoZero"/>
        <c:crossBetween val="midCat"/>
      </c:valAx>
      <c:valAx>
        <c:axId val="160046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b="0" i="0" u="none" strike="noStrike" kern="1200" baseline="0">
                    <a:solidFill>
                      <a:sysClr val="windowText" lastClr="000000">
                        <a:lumMod val="65000"/>
                        <a:lumOff val="35000"/>
                      </a:sysClr>
                    </a:solidFill>
                  </a:rPr>
                  <a:t>PON Flux (g/m</a:t>
                </a:r>
                <a:r>
                  <a:rPr lang="en-US" sz="1800" b="0" i="0" u="none" strike="noStrike" kern="1200" baseline="30000">
                    <a:solidFill>
                      <a:sysClr val="windowText" lastClr="000000">
                        <a:lumMod val="65000"/>
                        <a:lumOff val="35000"/>
                      </a:sysClr>
                    </a:solidFill>
                  </a:rPr>
                  <a:t>2</a:t>
                </a:r>
                <a:r>
                  <a:rPr lang="en-US" sz="18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0461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r>
              <a:rPr lang="en-US" sz="2400" b="0" i="0" u="none" strike="noStrike" kern="1200" spc="0" baseline="0">
                <a:solidFill>
                  <a:sysClr val="windowText" lastClr="000000">
                    <a:lumMod val="65000"/>
                    <a:lumOff val="35000"/>
                  </a:sysClr>
                </a:solidFill>
              </a:rPr>
              <a:t>SBB POC vs POP Flux Bot Cup (all)</a:t>
            </a:r>
          </a:p>
        </c:rich>
      </c:tx>
      <c:layout>
        <c:manualLayout>
          <c:xMode val="edge"/>
          <c:yMode val="edge"/>
          <c:x val="0.40970705228603915"/>
          <c:y val="2.67965895249695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1"/>
          <c:order val="1"/>
          <c:tx>
            <c:v>POP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NEW'!$AJ$8:$AJ$761</c:f>
              <c:numCache>
                <c:formatCode>0.0</c:formatCode>
                <c:ptCount val="754"/>
                <c:pt idx="0">
                  <c:v>24.298704117731106</c:v>
                </c:pt>
                <c:pt idx="1">
                  <c:v>24.591430266812523</c:v>
                </c:pt>
                <c:pt idx="2">
                  <c:v>18.165166298725055</c:v>
                </c:pt>
                <c:pt idx="3">
                  <c:v>15.211666591901505</c:v>
                </c:pt>
                <c:pt idx="4">
                  <c:v>12.514530944863274</c:v>
                </c:pt>
                <c:pt idx="5">
                  <c:v>12.54514204227555</c:v>
                </c:pt>
                <c:pt idx="6">
                  <c:v>14.166945224184829</c:v>
                </c:pt>
                <c:pt idx="7">
                  <c:v>12.229970455154074</c:v>
                </c:pt>
                <c:pt idx="8">
                  <c:v>17.487772750039085</c:v>
                </c:pt>
                <c:pt idx="9">
                  <c:v>16.041285418455089</c:v>
                </c:pt>
                <c:pt idx="10">
                  <c:v>12.383894382025773</c:v>
                </c:pt>
                <c:pt idx="11">
                  <c:v>14.023005137655247</c:v>
                </c:pt>
                <c:pt idx="12">
                  <c:v>13.277395357919545</c:v>
                </c:pt>
                <c:pt idx="13">
                  <c:v>14.872397636533307</c:v>
                </c:pt>
                <c:pt idx="14">
                  <c:v>8.4003065095632579</c:v>
                </c:pt>
                <c:pt idx="15">
                  <c:v>8.6756779521611236</c:v>
                </c:pt>
                <c:pt idx="16">
                  <c:v>11.136109478361078</c:v>
                </c:pt>
                <c:pt idx="17">
                  <c:v>15.343677684301497</c:v>
                </c:pt>
                <c:pt idx="18">
                  <c:v>15.135062700583973</c:v>
                </c:pt>
                <c:pt idx="19">
                  <c:v>22.007465497157312</c:v>
                </c:pt>
                <c:pt idx="20">
                  <c:v>16.793156706421087</c:v>
                </c:pt>
                <c:pt idx="21">
                  <c:v>22.123118184304175</c:v>
                </c:pt>
                <c:pt idx="22">
                  <c:v>36.243508512268562</c:v>
                </c:pt>
                <c:pt idx="23">
                  <c:v>21.327703437729525</c:v>
                </c:pt>
                <c:pt idx="24">
                  <c:v>16.208032390345579</c:v>
                </c:pt>
                <c:pt idx="25">
                  <c:v>21.583550839821342</c:v>
                </c:pt>
                <c:pt idx="26">
                  <c:v>18.298812260631792</c:v>
                </c:pt>
                <c:pt idx="27">
                  <c:v>16.135178567718683</c:v>
                </c:pt>
                <c:pt idx="28">
                  <c:v>11.503916500904012</c:v>
                </c:pt>
                <c:pt idx="29">
                  <c:v>13.707410813530586</c:v>
                </c:pt>
                <c:pt idx="30">
                  <c:v>14.274242143738888</c:v>
                </c:pt>
                <c:pt idx="39">
                  <c:v>17.039346205446805</c:v>
                </c:pt>
                <c:pt idx="40">
                  <c:v>13.714730498091541</c:v>
                </c:pt>
                <c:pt idx="41">
                  <c:v>21.738950668046641</c:v>
                </c:pt>
                <c:pt idx="42">
                  <c:v>36.512363784817865</c:v>
                </c:pt>
                <c:pt idx="43">
                  <c:v>27.984233268744049</c:v>
                </c:pt>
                <c:pt idx="44">
                  <c:v>26.085046209818728</c:v>
                </c:pt>
                <c:pt idx="52">
                  <c:v>30.598080946312763</c:v>
                </c:pt>
                <c:pt idx="53">
                  <c:v>50.299239896722725</c:v>
                </c:pt>
                <c:pt idx="54">
                  <c:v>44.873801325180807</c:v>
                </c:pt>
                <c:pt idx="55">
                  <c:v>25.886029566521628</c:v>
                </c:pt>
                <c:pt idx="56">
                  <c:v>16.58212285714287</c:v>
                </c:pt>
                <c:pt idx="57">
                  <c:v>16.842211428571417</c:v>
                </c:pt>
                <c:pt idx="58">
                  <c:v>8.96414857142857</c:v>
                </c:pt>
                <c:pt idx="59">
                  <c:v>13.82649142857143</c:v>
                </c:pt>
                <c:pt idx="60">
                  <c:v>32.381674285714297</c:v>
                </c:pt>
                <c:pt idx="61">
                  <c:v>12.361531428571418</c:v>
                </c:pt>
                <c:pt idx="63">
                  <c:v>14.287865714285708</c:v>
                </c:pt>
                <c:pt idx="64">
                  <c:v>19.357464615384615</c:v>
                </c:pt>
                <c:pt idx="65">
                  <c:v>22.029531428571431</c:v>
                </c:pt>
                <c:pt idx="66">
                  <c:v>27.959359999999975</c:v>
                </c:pt>
                <c:pt idx="67">
                  <c:v>39.835714285714289</c:v>
                </c:pt>
                <c:pt idx="68">
                  <c:v>34.11805714285714</c:v>
                </c:pt>
                <c:pt idx="69">
                  <c:v>16.065771428571423</c:v>
                </c:pt>
                <c:pt idx="70">
                  <c:v>41.004438095238086</c:v>
                </c:pt>
                <c:pt idx="71">
                  <c:v>10.358480000000007</c:v>
                </c:pt>
                <c:pt idx="72">
                  <c:v>21.653891428571427</c:v>
                </c:pt>
                <c:pt idx="73">
                  <c:v>18.180171428571441</c:v>
                </c:pt>
                <c:pt idx="74">
                  <c:v>30.291800000000009</c:v>
                </c:pt>
                <c:pt idx="75">
                  <c:v>28.418040000000005</c:v>
                </c:pt>
                <c:pt idx="76">
                  <c:v>15.612371428571429</c:v>
                </c:pt>
                <c:pt idx="78">
                  <c:v>17.812884002739793</c:v>
                </c:pt>
                <c:pt idx="79">
                  <c:v>22.694170327982619</c:v>
                </c:pt>
                <c:pt idx="80">
                  <c:v>20.680935213564197</c:v>
                </c:pt>
                <c:pt idx="81">
                  <c:v>15.598627823817139</c:v>
                </c:pt>
                <c:pt idx="82">
                  <c:v>17.064577964723867</c:v>
                </c:pt>
                <c:pt idx="83">
                  <c:v>13.910151478133713</c:v>
                </c:pt>
                <c:pt idx="84">
                  <c:v>16.550051889153707</c:v>
                </c:pt>
                <c:pt idx="85">
                  <c:v>9.9373616751737757</c:v>
                </c:pt>
                <c:pt idx="86">
                  <c:v>9.7903095987876867</c:v>
                </c:pt>
                <c:pt idx="87">
                  <c:v>11.068939829212042</c:v>
                </c:pt>
                <c:pt idx="88">
                  <c:v>8.0971623022086305</c:v>
                </c:pt>
                <c:pt idx="89">
                  <c:v>14.224913623884333</c:v>
                </c:pt>
                <c:pt idx="90">
                  <c:v>28.04455591161846</c:v>
                </c:pt>
                <c:pt idx="92">
                  <c:v>21.897786051655217</c:v>
                </c:pt>
                <c:pt idx="94">
                  <c:v>32.100615603761625</c:v>
                </c:pt>
                <c:pt idx="95">
                  <c:v>33.06952805927078</c:v>
                </c:pt>
                <c:pt idx="96">
                  <c:v>24.503630260675251</c:v>
                </c:pt>
                <c:pt idx="97">
                  <c:v>34.024439770436089</c:v>
                </c:pt>
                <c:pt idx="98">
                  <c:v>24.480909066308811</c:v>
                </c:pt>
                <c:pt idx="99">
                  <c:v>24.269282100252326</c:v>
                </c:pt>
                <c:pt idx="100">
                  <c:v>17.804887782172145</c:v>
                </c:pt>
                <c:pt idx="101">
                  <c:v>20.799272213817034</c:v>
                </c:pt>
                <c:pt idx="102">
                  <c:v>19.842087285075081</c:v>
                </c:pt>
                <c:pt idx="103">
                  <c:v>33.426898993481757</c:v>
                </c:pt>
                <c:pt idx="104">
                  <c:v>17.209866168638683</c:v>
                </c:pt>
                <c:pt idx="105">
                  <c:v>19.679319400080232</c:v>
                </c:pt>
                <c:pt idx="106">
                  <c:v>16.229760000000013</c:v>
                </c:pt>
                <c:pt idx="107">
                  <c:v>17.477720000000005</c:v>
                </c:pt>
                <c:pt idx="108">
                  <c:v>35.603382857142833</c:v>
                </c:pt>
                <c:pt idx="109">
                  <c:v>22.271771428571441</c:v>
                </c:pt>
                <c:pt idx="110">
                  <c:v>11.343119999999985</c:v>
                </c:pt>
                <c:pt idx="111">
                  <c:v>28.893428571428586</c:v>
                </c:pt>
                <c:pt idx="112">
                  <c:v>53.259028571428473</c:v>
                </c:pt>
                <c:pt idx="113">
                  <c:v>19.022968163265347</c:v>
                </c:pt>
                <c:pt idx="114">
                  <c:v>37.380171428571487</c:v>
                </c:pt>
                <c:pt idx="115">
                  <c:v>22.177508571428547</c:v>
                </c:pt>
                <c:pt idx="116">
                  <c:v>29.915941052631553</c:v>
                </c:pt>
                <c:pt idx="143">
                  <c:v>19.455131428571434</c:v>
                </c:pt>
                <c:pt idx="144">
                  <c:v>26.124342857142864</c:v>
                </c:pt>
                <c:pt idx="145">
                  <c:v>39.230765714285695</c:v>
                </c:pt>
                <c:pt idx="146">
                  <c:v>24.596742857142885</c:v>
                </c:pt>
                <c:pt idx="147">
                  <c:v>28.753371428571427</c:v>
                </c:pt>
                <c:pt idx="148">
                  <c:v>31.176822857142866</c:v>
                </c:pt>
                <c:pt idx="149">
                  <c:v>23.296000000000006</c:v>
                </c:pt>
                <c:pt idx="151">
                  <c:v>17.373531428571397</c:v>
                </c:pt>
                <c:pt idx="152">
                  <c:v>27.207817142857152</c:v>
                </c:pt>
                <c:pt idx="156">
                  <c:v>25.715322416484582</c:v>
                </c:pt>
                <c:pt idx="157">
                  <c:v>26.019358214326559</c:v>
                </c:pt>
                <c:pt idx="158">
                  <c:v>23.538839632763569</c:v>
                </c:pt>
                <c:pt idx="159">
                  <c:v>20.23191562181475</c:v>
                </c:pt>
                <c:pt idx="160">
                  <c:v>24.142634701216537</c:v>
                </c:pt>
                <c:pt idx="161">
                  <c:v>9.4707506908169918</c:v>
                </c:pt>
                <c:pt idx="167">
                  <c:v>3.3236000000000026</c:v>
                </c:pt>
                <c:pt idx="169">
                  <c:v>60.39077460159362</c:v>
                </c:pt>
                <c:pt idx="170">
                  <c:v>34.404952424834278</c:v>
                </c:pt>
                <c:pt idx="171">
                  <c:v>30.938406323618324</c:v>
                </c:pt>
                <c:pt idx="182">
                  <c:v>18.013878010166309</c:v>
                </c:pt>
                <c:pt idx="183">
                  <c:v>16.302142643471257</c:v>
                </c:pt>
                <c:pt idx="184">
                  <c:v>17.343283464065038</c:v>
                </c:pt>
                <c:pt idx="185">
                  <c:v>18.847495034932109</c:v>
                </c:pt>
                <c:pt idx="186">
                  <c:v>15.70470257956282</c:v>
                </c:pt>
                <c:pt idx="187">
                  <c:v>13.434810480158362</c:v>
                </c:pt>
                <c:pt idx="188">
                  <c:v>13.342053576959742</c:v>
                </c:pt>
                <c:pt idx="189">
                  <c:v>15.249805303682436</c:v>
                </c:pt>
                <c:pt idx="190">
                  <c:v>22.957704835900103</c:v>
                </c:pt>
                <c:pt idx="191">
                  <c:v>11.400773328317001</c:v>
                </c:pt>
                <c:pt idx="192">
                  <c:v>15.326365976394428</c:v>
                </c:pt>
                <c:pt idx="193">
                  <c:v>9.1376609468243402</c:v>
                </c:pt>
                <c:pt idx="208">
                  <c:v>17.50564379549887</c:v>
                </c:pt>
                <c:pt idx="209">
                  <c:v>20.98699923319208</c:v>
                </c:pt>
                <c:pt idx="210">
                  <c:v>16.871218618065143</c:v>
                </c:pt>
                <c:pt idx="211">
                  <c:v>20.294753980612285</c:v>
                </c:pt>
                <c:pt idx="212">
                  <c:v>3.9092397681978035</c:v>
                </c:pt>
                <c:pt idx="221">
                  <c:v>23.720354927458445</c:v>
                </c:pt>
                <c:pt idx="222">
                  <c:v>23.183930351168669</c:v>
                </c:pt>
                <c:pt idx="223">
                  <c:v>37.643750709826008</c:v>
                </c:pt>
                <c:pt idx="224">
                  <c:v>25.681259014883437</c:v>
                </c:pt>
                <c:pt idx="225">
                  <c:v>15.007728877240893</c:v>
                </c:pt>
                <c:pt idx="226">
                  <c:v>15.289299895990823</c:v>
                </c:pt>
                <c:pt idx="227">
                  <c:v>31.632511019460992</c:v>
                </c:pt>
                <c:pt idx="228">
                  <c:v>13.512083132833894</c:v>
                </c:pt>
                <c:pt idx="229">
                  <c:v>14.006129644933417</c:v>
                </c:pt>
                <c:pt idx="230">
                  <c:v>8.7901303112240825</c:v>
                </c:pt>
                <c:pt idx="231">
                  <c:v>3.2971118274590374</c:v>
                </c:pt>
                <c:pt idx="232">
                  <c:v>4.8295256239634519</c:v>
                </c:pt>
                <c:pt idx="233">
                  <c:v>16.688066788143772</c:v>
                </c:pt>
                <c:pt idx="234">
                  <c:v>12.359439537257543</c:v>
                </c:pt>
                <c:pt idx="235">
                  <c:v>18.170791812183964</c:v>
                </c:pt>
                <c:pt idx="247">
                  <c:v>15.667377505375072</c:v>
                </c:pt>
                <c:pt idx="248">
                  <c:v>21.012364582425931</c:v>
                </c:pt>
                <c:pt idx="249">
                  <c:v>31.488279423039074</c:v>
                </c:pt>
                <c:pt idx="250">
                  <c:v>29.977096411637262</c:v>
                </c:pt>
                <c:pt idx="251">
                  <c:v>27.713460710836074</c:v>
                </c:pt>
                <c:pt idx="252">
                  <c:v>36.847600238517742</c:v>
                </c:pt>
                <c:pt idx="253">
                  <c:v>35.947428750722821</c:v>
                </c:pt>
                <c:pt idx="254">
                  <c:v>32.800661870462008</c:v>
                </c:pt>
                <c:pt idx="255">
                  <c:v>27.097381529688676</c:v>
                </c:pt>
                <c:pt idx="256">
                  <c:v>35.634135818107012</c:v>
                </c:pt>
                <c:pt idx="257">
                  <c:v>33.155753917701944</c:v>
                </c:pt>
                <c:pt idx="258">
                  <c:v>24.385151141738049</c:v>
                </c:pt>
                <c:pt idx="259">
                  <c:v>21.723468690040988</c:v>
                </c:pt>
                <c:pt idx="260">
                  <c:v>23.839103712103878</c:v>
                </c:pt>
                <c:pt idx="261">
                  <c:v>18.525389783710935</c:v>
                </c:pt>
                <c:pt idx="262">
                  <c:v>16.915005608704945</c:v>
                </c:pt>
                <c:pt idx="263">
                  <c:v>23.538093181399262</c:v>
                </c:pt>
                <c:pt idx="264">
                  <c:v>23.61877307507811</c:v>
                </c:pt>
                <c:pt idx="265">
                  <c:v>22.130570692802124</c:v>
                </c:pt>
                <c:pt idx="266">
                  <c:v>14.781294379820324</c:v>
                </c:pt>
                <c:pt idx="267">
                  <c:v>13.178153823906676</c:v>
                </c:pt>
                <c:pt idx="268">
                  <c:v>39.113254163318771</c:v>
                </c:pt>
                <c:pt idx="269">
                  <c:v>17.132577297669343</c:v>
                </c:pt>
                <c:pt idx="270">
                  <c:v>13.085231853703469</c:v>
                </c:pt>
                <c:pt idx="273">
                  <c:v>40.419049749417098</c:v>
                </c:pt>
                <c:pt idx="274">
                  <c:v>45.543332917964221</c:v>
                </c:pt>
                <c:pt idx="275">
                  <c:v>36.075139268046371</c:v>
                </c:pt>
                <c:pt idx="283">
                  <c:v>9.2137172120006987</c:v>
                </c:pt>
                <c:pt idx="286">
                  <c:v>19.478931077726529</c:v>
                </c:pt>
                <c:pt idx="287">
                  <c:v>20.373102940845826</c:v>
                </c:pt>
                <c:pt idx="288">
                  <c:v>13.23135134175687</c:v>
                </c:pt>
                <c:pt idx="289">
                  <c:v>15.359942276886244</c:v>
                </c:pt>
                <c:pt idx="290">
                  <c:v>13.032761331958</c:v>
                </c:pt>
                <c:pt idx="299">
                  <c:v>21.642109038201752</c:v>
                </c:pt>
                <c:pt idx="302">
                  <c:v>4.0626613399197034</c:v>
                </c:pt>
                <c:pt idx="306">
                  <c:v>1.8641160241370507</c:v>
                </c:pt>
                <c:pt idx="309">
                  <c:v>4.9960361100983803</c:v>
                </c:pt>
                <c:pt idx="310">
                  <c:v>11.687763121540684</c:v>
                </c:pt>
                <c:pt idx="311">
                  <c:v>15.193730509509308</c:v>
                </c:pt>
                <c:pt idx="312">
                  <c:v>24.180479906121178</c:v>
                </c:pt>
                <c:pt idx="313">
                  <c:v>22.803542311131324</c:v>
                </c:pt>
                <c:pt idx="314">
                  <c:v>35.523531505705165</c:v>
                </c:pt>
                <c:pt idx="315">
                  <c:v>35.306493412591834</c:v>
                </c:pt>
                <c:pt idx="316">
                  <c:v>25.242470866990615</c:v>
                </c:pt>
                <c:pt idx="317">
                  <c:v>23.854025447202702</c:v>
                </c:pt>
                <c:pt idx="318">
                  <c:v>24.748801474984333</c:v>
                </c:pt>
                <c:pt idx="319">
                  <c:v>2.0137809024344051</c:v>
                </c:pt>
                <c:pt idx="320">
                  <c:v>34.707602390729136</c:v>
                </c:pt>
                <c:pt idx="321">
                  <c:v>26.150520276490212</c:v>
                </c:pt>
                <c:pt idx="322">
                  <c:v>60.402072917108853</c:v>
                </c:pt>
                <c:pt idx="323">
                  <c:v>58.477625697504891</c:v>
                </c:pt>
                <c:pt idx="324">
                  <c:v>29.029758122289294</c:v>
                </c:pt>
                <c:pt idx="325">
                  <c:v>83.314492452214807</c:v>
                </c:pt>
                <c:pt idx="326">
                  <c:v>35.895308960606073</c:v>
                </c:pt>
                <c:pt idx="327">
                  <c:v>49.068790493565473</c:v>
                </c:pt>
                <c:pt idx="328">
                  <c:v>34.387219161646641</c:v>
                </c:pt>
                <c:pt idx="329">
                  <c:v>59.71321565351667</c:v>
                </c:pt>
                <c:pt idx="330">
                  <c:v>35.224741413308351</c:v>
                </c:pt>
                <c:pt idx="331">
                  <c:v>68.620927351803999</c:v>
                </c:pt>
                <c:pt idx="332">
                  <c:v>45.824988951569054</c:v>
                </c:pt>
                <c:pt idx="333">
                  <c:v>26.06953252437004</c:v>
                </c:pt>
                <c:pt idx="334">
                  <c:v>23.419972331099046</c:v>
                </c:pt>
                <c:pt idx="335">
                  <c:v>45.440903022666959</c:v>
                </c:pt>
                <c:pt idx="336">
                  <c:v>40.325151283862937</c:v>
                </c:pt>
                <c:pt idx="337">
                  <c:v>24.310632608599811</c:v>
                </c:pt>
                <c:pt idx="338">
                  <c:v>22.796110959965503</c:v>
                </c:pt>
                <c:pt idx="339">
                  <c:v>23.184351972644038</c:v>
                </c:pt>
                <c:pt idx="340">
                  <c:v>17.33217572947197</c:v>
                </c:pt>
                <c:pt idx="341">
                  <c:v>20.942472993935269</c:v>
                </c:pt>
                <c:pt idx="342">
                  <c:v>36.808827037572854</c:v>
                </c:pt>
                <c:pt idx="343">
                  <c:v>23.003246070039211</c:v>
                </c:pt>
                <c:pt idx="345">
                  <c:v>18.021402201093096</c:v>
                </c:pt>
                <c:pt idx="346">
                  <c:v>43.107728821518492</c:v>
                </c:pt>
                <c:pt idx="347">
                  <c:v>36.494205464656659</c:v>
                </c:pt>
                <c:pt idx="348">
                  <c:v>20.93197481932399</c:v>
                </c:pt>
                <c:pt idx="349">
                  <c:v>4.2494610060181222</c:v>
                </c:pt>
                <c:pt idx="351">
                  <c:v>52.011387437777245</c:v>
                </c:pt>
                <c:pt idx="352">
                  <c:v>64.354453333333311</c:v>
                </c:pt>
                <c:pt idx="353">
                  <c:v>34.389629801921004</c:v>
                </c:pt>
                <c:pt idx="354">
                  <c:v>30.821724167402195</c:v>
                </c:pt>
                <c:pt idx="356">
                  <c:v>34.472457008420065</c:v>
                </c:pt>
                <c:pt idx="359">
                  <c:v>14.966324627744079</c:v>
                </c:pt>
                <c:pt idx="360">
                  <c:v>27.101663519266545</c:v>
                </c:pt>
                <c:pt idx="361">
                  <c:v>22.469883403034544</c:v>
                </c:pt>
                <c:pt idx="362">
                  <c:v>37.267504803242119</c:v>
                </c:pt>
                <c:pt idx="363">
                  <c:v>23.151977739990187</c:v>
                </c:pt>
                <c:pt idx="364">
                  <c:v>26.382585860817443</c:v>
                </c:pt>
                <c:pt idx="365">
                  <c:v>22.790762066650316</c:v>
                </c:pt>
                <c:pt idx="366">
                  <c:v>34.144607720677527</c:v>
                </c:pt>
                <c:pt idx="367">
                  <c:v>18.483548047372892</c:v>
                </c:pt>
                <c:pt idx="368">
                  <c:v>23.64530536617697</c:v>
                </c:pt>
                <c:pt idx="369">
                  <c:v>24.474542354776275</c:v>
                </c:pt>
                <c:pt idx="370">
                  <c:v>32.088015105988489</c:v>
                </c:pt>
                <c:pt idx="371">
                  <c:v>14.78019098203761</c:v>
                </c:pt>
                <c:pt idx="372">
                  <c:v>18.05762430709914</c:v>
                </c:pt>
                <c:pt idx="373">
                  <c:v>34.909394003158326</c:v>
                </c:pt>
                <c:pt idx="374">
                  <c:v>43.142613784982757</c:v>
                </c:pt>
                <c:pt idx="375">
                  <c:v>32.741664802217784</c:v>
                </c:pt>
                <c:pt idx="376">
                  <c:v>22.450612679378395</c:v>
                </c:pt>
                <c:pt idx="377">
                  <c:v>109.75911775644451</c:v>
                </c:pt>
                <c:pt idx="378">
                  <c:v>59.752008790422394</c:v>
                </c:pt>
                <c:pt idx="379">
                  <c:v>104.55217952954311</c:v>
                </c:pt>
                <c:pt idx="380">
                  <c:v>83.548592431789814</c:v>
                </c:pt>
                <c:pt idx="381">
                  <c:v>55.511384386669306</c:v>
                </c:pt>
                <c:pt idx="382">
                  <c:v>38.694481428485659</c:v>
                </c:pt>
                <c:pt idx="383">
                  <c:v>5.2720654611741296</c:v>
                </c:pt>
                <c:pt idx="384">
                  <c:v>8.4396936593781149</c:v>
                </c:pt>
                <c:pt idx="385">
                  <c:v>11.294087520058497</c:v>
                </c:pt>
                <c:pt idx="386">
                  <c:v>16.771481441352957</c:v>
                </c:pt>
                <c:pt idx="387">
                  <c:v>9.5793507507055153</c:v>
                </c:pt>
                <c:pt idx="388">
                  <c:v>6.1309253853030974</c:v>
                </c:pt>
                <c:pt idx="389">
                  <c:v>27.370180340461395</c:v>
                </c:pt>
                <c:pt idx="390">
                  <c:v>23.113579666041431</c:v>
                </c:pt>
                <c:pt idx="391">
                  <c:v>26.966329696012707</c:v>
                </c:pt>
                <c:pt idx="392">
                  <c:v>43.566949918480773</c:v>
                </c:pt>
                <c:pt idx="393">
                  <c:v>37.602551967983942</c:v>
                </c:pt>
                <c:pt idx="394">
                  <c:v>29.009945997555491</c:v>
                </c:pt>
                <c:pt idx="395">
                  <c:v>32.161824275125575</c:v>
                </c:pt>
                <c:pt idx="396">
                  <c:v>13.344563892494712</c:v>
                </c:pt>
                <c:pt idx="397">
                  <c:v>33.115354823336894</c:v>
                </c:pt>
                <c:pt idx="398">
                  <c:v>33.663426537963574</c:v>
                </c:pt>
                <c:pt idx="399">
                  <c:v>16.36486808489402</c:v>
                </c:pt>
                <c:pt idx="400">
                  <c:v>17.341216009866471</c:v>
                </c:pt>
                <c:pt idx="401">
                  <c:v>14.702568738495216</c:v>
                </c:pt>
                <c:pt idx="402">
                  <c:v>26.495467949646937</c:v>
                </c:pt>
                <c:pt idx="403">
                  <c:v>29.129943706904484</c:v>
                </c:pt>
                <c:pt idx="404">
                  <c:v>51.873753404472211</c:v>
                </c:pt>
                <c:pt idx="405">
                  <c:v>32.016645957199955</c:v>
                </c:pt>
                <c:pt idx="406">
                  <c:v>29.206801972352721</c:v>
                </c:pt>
                <c:pt idx="407">
                  <c:v>36.174086898267944</c:v>
                </c:pt>
                <c:pt idx="408">
                  <c:v>32.362923958490711</c:v>
                </c:pt>
                <c:pt idx="409">
                  <c:v>16.533470718408452</c:v>
                </c:pt>
                <c:pt idx="410">
                  <c:v>24.882605977172943</c:v>
                </c:pt>
                <c:pt idx="411">
                  <c:v>28.755721518366968</c:v>
                </c:pt>
                <c:pt idx="412">
                  <c:v>25.420416948090576</c:v>
                </c:pt>
                <c:pt idx="413">
                  <c:v>28.209196307322941</c:v>
                </c:pt>
                <c:pt idx="414">
                  <c:v>5.6057223421299494</c:v>
                </c:pt>
                <c:pt idx="429">
                  <c:v>6.2843614732095148</c:v>
                </c:pt>
                <c:pt idx="430">
                  <c:v>30.558330706876689</c:v>
                </c:pt>
                <c:pt idx="431">
                  <c:v>33.424954242660007</c:v>
                </c:pt>
                <c:pt idx="432">
                  <c:v>28.198993655154311</c:v>
                </c:pt>
                <c:pt idx="433">
                  <c:v>49.007287299473489</c:v>
                </c:pt>
                <c:pt idx="434">
                  <c:v>-0.86940150228183199</c:v>
                </c:pt>
                <c:pt idx="435">
                  <c:v>26.051112684690693</c:v>
                </c:pt>
                <c:pt idx="436">
                  <c:v>25.796601314267093</c:v>
                </c:pt>
                <c:pt idx="437">
                  <c:v>26.641602098345174</c:v>
                </c:pt>
                <c:pt idx="438">
                  <c:v>19.161118017739483</c:v>
                </c:pt>
                <c:pt idx="442">
                  <c:v>17.596475854117386</c:v>
                </c:pt>
                <c:pt idx="443">
                  <c:v>27.665760298538416</c:v>
                </c:pt>
                <c:pt idx="444">
                  <c:v>52.794028457362828</c:v>
                </c:pt>
                <c:pt idx="445">
                  <c:v>28.365790047415942</c:v>
                </c:pt>
                <c:pt idx="446">
                  <c:v>7.8192612811188624</c:v>
                </c:pt>
                <c:pt idx="447">
                  <c:v>8.2553346269679437</c:v>
                </c:pt>
                <c:pt idx="455">
                  <c:v>25.604898942278368</c:v>
                </c:pt>
                <c:pt idx="456">
                  <c:v>19.399509599200201</c:v>
                </c:pt>
                <c:pt idx="457">
                  <c:v>21.944399729209735</c:v>
                </c:pt>
                <c:pt idx="458">
                  <c:v>22.450042412185226</c:v>
                </c:pt>
                <c:pt idx="459">
                  <c:v>26.178941375299956</c:v>
                </c:pt>
                <c:pt idx="460">
                  <c:v>14.054554101187577</c:v>
                </c:pt>
                <c:pt idx="461">
                  <c:v>24.972818406145649</c:v>
                </c:pt>
                <c:pt idx="462">
                  <c:v>9.9068758299730604</c:v>
                </c:pt>
                <c:pt idx="463">
                  <c:v>5.5668753401986741</c:v>
                </c:pt>
                <c:pt idx="464">
                  <c:v>19.588897866358252</c:v>
                </c:pt>
                <c:pt idx="465">
                  <c:v>1.2694788811543178</c:v>
                </c:pt>
                <c:pt idx="466">
                  <c:v>0</c:v>
                </c:pt>
                <c:pt idx="467">
                  <c:v>0</c:v>
                </c:pt>
                <c:pt idx="468">
                  <c:v>31.544077604364816</c:v>
                </c:pt>
                <c:pt idx="469">
                  <c:v>32.281208498730876</c:v>
                </c:pt>
                <c:pt idx="481">
                  <c:v>26.382623546352441</c:v>
                </c:pt>
                <c:pt idx="482">
                  <c:v>91.075648507229772</c:v>
                </c:pt>
                <c:pt idx="483">
                  <c:v>65.409994347702309</c:v>
                </c:pt>
                <c:pt idx="484">
                  <c:v>49.690375310739626</c:v>
                </c:pt>
                <c:pt idx="485">
                  <c:v>53.911790952238363</c:v>
                </c:pt>
                <c:pt idx="486">
                  <c:v>75.942255314938478</c:v>
                </c:pt>
                <c:pt idx="487">
                  <c:v>45.865485618272331</c:v>
                </c:pt>
                <c:pt idx="488">
                  <c:v>38.212833773309342</c:v>
                </c:pt>
                <c:pt idx="489">
                  <c:v>42.820528542213779</c:v>
                </c:pt>
                <c:pt idx="490">
                  <c:v>25.421240430271787</c:v>
                </c:pt>
                <c:pt idx="491">
                  <c:v>35.616000000000007</c:v>
                </c:pt>
                <c:pt idx="492">
                  <c:v>15.839360128015159</c:v>
                </c:pt>
                <c:pt idx="493">
                  <c:v>24.504910152395773</c:v>
                </c:pt>
                <c:pt idx="494">
                  <c:v>15.484117644645032</c:v>
                </c:pt>
                <c:pt idx="495">
                  <c:v>11.810420756717718</c:v>
                </c:pt>
                <c:pt idx="496">
                  <c:v>12.992625555787797</c:v>
                </c:pt>
                <c:pt idx="497">
                  <c:v>4.4524013126625164</c:v>
                </c:pt>
                <c:pt idx="498">
                  <c:v>4.2742991876909429</c:v>
                </c:pt>
                <c:pt idx="499">
                  <c:v>12.43012058324496</c:v>
                </c:pt>
                <c:pt idx="500">
                  <c:v>8.3163990983803338</c:v>
                </c:pt>
                <c:pt idx="501">
                  <c:v>12.5251873514948</c:v>
                </c:pt>
                <c:pt idx="502">
                  <c:v>19.70975112501975</c:v>
                </c:pt>
                <c:pt idx="503">
                  <c:v>19.957019754350561</c:v>
                </c:pt>
                <c:pt idx="504">
                  <c:v>12.545397833022399</c:v>
                </c:pt>
                <c:pt idx="505">
                  <c:v>42.560926500000022</c:v>
                </c:pt>
                <c:pt idx="506">
                  <c:v>22.292998895372143</c:v>
                </c:pt>
                <c:pt idx="507">
                  <c:v>35.04329305875774</c:v>
                </c:pt>
                <c:pt idx="508">
                  <c:v>32.060128910401161</c:v>
                </c:pt>
                <c:pt idx="509">
                  <c:v>51.387703537366434</c:v>
                </c:pt>
                <c:pt idx="510">
                  <c:v>42.184121659733364</c:v>
                </c:pt>
                <c:pt idx="511">
                  <c:v>31.753019937463193</c:v>
                </c:pt>
                <c:pt idx="512">
                  <c:v>31.333172468246048</c:v>
                </c:pt>
                <c:pt idx="513">
                  <c:v>25.255397894787436</c:v>
                </c:pt>
                <c:pt idx="514">
                  <c:v>21.727542967795117</c:v>
                </c:pt>
                <c:pt idx="515">
                  <c:v>20.33300974817589</c:v>
                </c:pt>
                <c:pt idx="516">
                  <c:v>18.129787755907415</c:v>
                </c:pt>
                <c:pt idx="517">
                  <c:v>20.205295442063843</c:v>
                </c:pt>
                <c:pt idx="518">
                  <c:v>19.677006594037834</c:v>
                </c:pt>
                <c:pt idx="519">
                  <c:v>20.464640027246119</c:v>
                </c:pt>
                <c:pt idx="520">
                  <c:v>21.649168550104619</c:v>
                </c:pt>
                <c:pt idx="521">
                  <c:v>9.1130454467895419</c:v>
                </c:pt>
                <c:pt idx="522">
                  <c:v>11.851332152247466</c:v>
                </c:pt>
                <c:pt idx="523">
                  <c:v>17.915700047764943</c:v>
                </c:pt>
                <c:pt idx="524">
                  <c:v>13.06399088168563</c:v>
                </c:pt>
                <c:pt idx="525">
                  <c:v>12.433917857724666</c:v>
                </c:pt>
                <c:pt idx="526">
                  <c:v>9.9742540619257056</c:v>
                </c:pt>
                <c:pt idx="527">
                  <c:v>17.523833174966811</c:v>
                </c:pt>
                <c:pt idx="528">
                  <c:v>13.257566876694543</c:v>
                </c:pt>
                <c:pt idx="529">
                  <c:v>10.625788908367767</c:v>
                </c:pt>
                <c:pt idx="530">
                  <c:v>0</c:v>
                </c:pt>
                <c:pt idx="531">
                  <c:v>0.3636266809844837</c:v>
                </c:pt>
                <c:pt idx="532">
                  <c:v>5.9566827508350073</c:v>
                </c:pt>
                <c:pt idx="533">
                  <c:v>56.81126454329501</c:v>
                </c:pt>
                <c:pt idx="534">
                  <c:v>77.38754946669485</c:v>
                </c:pt>
                <c:pt idx="535">
                  <c:v>70.518541203473774</c:v>
                </c:pt>
                <c:pt idx="536">
                  <c:v>2.616979654706554</c:v>
                </c:pt>
                <c:pt idx="541">
                  <c:v>4.1318071108091123</c:v>
                </c:pt>
                <c:pt idx="542">
                  <c:v>22.009251292359501</c:v>
                </c:pt>
                <c:pt idx="546">
                  <c:v>14.335817925370506</c:v>
                </c:pt>
                <c:pt idx="547">
                  <c:v>26.717962338883005</c:v>
                </c:pt>
                <c:pt idx="548">
                  <c:v>30.528626297718745</c:v>
                </c:pt>
                <c:pt idx="549">
                  <c:v>28.594118321623426</c:v>
                </c:pt>
                <c:pt idx="550">
                  <c:v>0</c:v>
                </c:pt>
                <c:pt idx="551">
                  <c:v>31.484709545330006</c:v>
                </c:pt>
                <c:pt idx="552">
                  <c:v>18.374515927590011</c:v>
                </c:pt>
                <c:pt idx="553">
                  <c:v>50.740372397456184</c:v>
                </c:pt>
                <c:pt idx="554">
                  <c:v>27.351600794142954</c:v>
                </c:pt>
                <c:pt idx="555">
                  <c:v>21.026193773520937</c:v>
                </c:pt>
                <c:pt idx="556">
                  <c:v>25.183639473892626</c:v>
                </c:pt>
                <c:pt idx="557">
                  <c:v>22.764218801040926</c:v>
                </c:pt>
                <c:pt idx="558">
                  <c:v>10.311115822448702</c:v>
                </c:pt>
                <c:pt idx="559">
                  <c:v>20.73843987183551</c:v>
                </c:pt>
                <c:pt idx="560">
                  <c:v>60.705540090607087</c:v>
                </c:pt>
                <c:pt idx="561">
                  <c:v>49.426058687628171</c:v>
                </c:pt>
                <c:pt idx="562">
                  <c:v>45.417109671478556</c:v>
                </c:pt>
                <c:pt idx="563">
                  <c:v>42.785609393446435</c:v>
                </c:pt>
                <c:pt idx="564">
                  <c:v>223.06233305519777</c:v>
                </c:pt>
                <c:pt idx="565">
                  <c:v>118.73453028648822</c:v>
                </c:pt>
                <c:pt idx="566">
                  <c:v>-0.29253331941862371</c:v>
                </c:pt>
                <c:pt idx="567">
                  <c:v>37.664683735799656</c:v>
                </c:pt>
                <c:pt idx="568">
                  <c:v>25.56984983024455</c:v>
                </c:pt>
                <c:pt idx="569">
                  <c:v>32.500990655725047</c:v>
                </c:pt>
                <c:pt idx="570">
                  <c:v>13.16397342183177</c:v>
                </c:pt>
                <c:pt idx="572">
                  <c:v>38.055479378282087</c:v>
                </c:pt>
                <c:pt idx="573">
                  <c:v>33.438311507075397</c:v>
                </c:pt>
                <c:pt idx="574">
                  <c:v>36.892048233463555</c:v>
                </c:pt>
                <c:pt idx="575">
                  <c:v>27.252224763638154</c:v>
                </c:pt>
                <c:pt idx="576">
                  <c:v>23.219097444851059</c:v>
                </c:pt>
                <c:pt idx="577">
                  <c:v>24.997371623516244</c:v>
                </c:pt>
                <c:pt idx="578">
                  <c:v>48.774544972171952</c:v>
                </c:pt>
                <c:pt idx="579">
                  <c:v>21.688668772111328</c:v>
                </c:pt>
                <c:pt idx="580">
                  <c:v>24.532143414092168</c:v>
                </c:pt>
                <c:pt idx="581">
                  <c:v>34.330816514276322</c:v>
                </c:pt>
                <c:pt idx="582">
                  <c:v>20.905013701844688</c:v>
                </c:pt>
                <c:pt idx="583">
                  <c:v>69.341873736519688</c:v>
                </c:pt>
                <c:pt idx="584">
                  <c:v>11.598798785895722</c:v>
                </c:pt>
                <c:pt idx="585">
                  <c:v>54.159501437578413</c:v>
                </c:pt>
                <c:pt idx="586">
                  <c:v>77.266038101279477</c:v>
                </c:pt>
                <c:pt idx="587">
                  <c:v>33.538179741600246</c:v>
                </c:pt>
                <c:pt idx="588">
                  <c:v>34.959286431298764</c:v>
                </c:pt>
                <c:pt idx="589">
                  <c:v>34.178582731414963</c:v>
                </c:pt>
                <c:pt idx="590">
                  <c:v>38.82456774973214</c:v>
                </c:pt>
                <c:pt idx="591">
                  <c:v>27.216556166762729</c:v>
                </c:pt>
                <c:pt idx="592">
                  <c:v>40.33749914004683</c:v>
                </c:pt>
                <c:pt idx="593">
                  <c:v>21.875104129788369</c:v>
                </c:pt>
                <c:pt idx="594">
                  <c:v>49.196604206193513</c:v>
                </c:pt>
                <c:pt idx="595">
                  <c:v>22.416876041947923</c:v>
                </c:pt>
                <c:pt idx="596">
                  <c:v>26.873322699793626</c:v>
                </c:pt>
                <c:pt idx="597">
                  <c:v>60.747620148187224</c:v>
                </c:pt>
                <c:pt idx="598">
                  <c:v>28.419695733186643</c:v>
                </c:pt>
                <c:pt idx="599">
                  <c:v>50.5978345282482</c:v>
                </c:pt>
                <c:pt idx="600">
                  <c:v>67.903474173905408</c:v>
                </c:pt>
                <c:pt idx="601">
                  <c:v>56.983600940012821</c:v>
                </c:pt>
                <c:pt idx="602">
                  <c:v>1.2741678628334512</c:v>
                </c:pt>
                <c:pt idx="603">
                  <c:v>-21.530016352344376</c:v>
                </c:pt>
                <c:pt idx="604">
                  <c:v>78.739890720272399</c:v>
                </c:pt>
                <c:pt idx="605">
                  <c:v>63.743422748732655</c:v>
                </c:pt>
                <c:pt idx="606">
                  <c:v>8.4845868221459568</c:v>
                </c:pt>
                <c:pt idx="607">
                  <c:v>54.209452915525958</c:v>
                </c:pt>
                <c:pt idx="608">
                  <c:v>91.731608189587689</c:v>
                </c:pt>
                <c:pt idx="609">
                  <c:v>31.117234107303602</c:v>
                </c:pt>
                <c:pt idx="610">
                  <c:v>50.84287505279292</c:v>
                </c:pt>
                <c:pt idx="611">
                  <c:v>58.640107486840378</c:v>
                </c:pt>
                <c:pt idx="612">
                  <c:v>51.433214075195536</c:v>
                </c:pt>
                <c:pt idx="613">
                  <c:v>63.35768246188546</c:v>
                </c:pt>
                <c:pt idx="614">
                  <c:v>30.752490514293726</c:v>
                </c:pt>
                <c:pt idx="615">
                  <c:v>46.952039898436809</c:v>
                </c:pt>
                <c:pt idx="616">
                  <c:v>14.3473613578076</c:v>
                </c:pt>
                <c:pt idx="617">
                  <c:v>46.283167217135841</c:v>
                </c:pt>
                <c:pt idx="618">
                  <c:v>53.314075378868083</c:v>
                </c:pt>
                <c:pt idx="619">
                  <c:v>14.619704447162547</c:v>
                </c:pt>
                <c:pt idx="620">
                  <c:v>19.244506999063724</c:v>
                </c:pt>
                <c:pt idx="621">
                  <c:v>26.917591519021357</c:v>
                </c:pt>
                <c:pt idx="622">
                  <c:v>22.289487898049615</c:v>
                </c:pt>
                <c:pt idx="623">
                  <c:v>24.760146075994179</c:v>
                </c:pt>
                <c:pt idx="624">
                  <c:v>21.896604112753408</c:v>
                </c:pt>
                <c:pt idx="625">
                  <c:v>28.578168038955738</c:v>
                </c:pt>
                <c:pt idx="626">
                  <c:v>34.653545623859259</c:v>
                </c:pt>
                <c:pt idx="627">
                  <c:v>27.804171418683964</c:v>
                </c:pt>
                <c:pt idx="628">
                  <c:v>26.039183633547964</c:v>
                </c:pt>
                <c:pt idx="629">
                  <c:v>8.9418911734364315</c:v>
                </c:pt>
                <c:pt idx="630">
                  <c:v>18.849531816417382</c:v>
                </c:pt>
                <c:pt idx="631">
                  <c:v>17.782120276771465</c:v>
                </c:pt>
                <c:pt idx="632">
                  <c:v>14.793159999099259</c:v>
                </c:pt>
                <c:pt idx="633">
                  <c:v>22.814137714522289</c:v>
                </c:pt>
                <c:pt idx="634">
                  <c:v>30.274080320074479</c:v>
                </c:pt>
                <c:pt idx="635">
                  <c:v>33.124108526426902</c:v>
                </c:pt>
                <c:pt idx="636">
                  <c:v>7.2320163489484983</c:v>
                </c:pt>
                <c:pt idx="637">
                  <c:v>18.704496972610499</c:v>
                </c:pt>
                <c:pt idx="638">
                  <c:v>39.707831494760569</c:v>
                </c:pt>
                <c:pt idx="639">
                  <c:v>18.617839623653524</c:v>
                </c:pt>
                <c:pt idx="640">
                  <c:v>20.586027188960401</c:v>
                </c:pt>
                <c:pt idx="641">
                  <c:v>24.190059122597788</c:v>
                </c:pt>
                <c:pt idx="643">
                  <c:v>21.608172604086853</c:v>
                </c:pt>
                <c:pt idx="644">
                  <c:v>19.395742077223304</c:v>
                </c:pt>
                <c:pt idx="645">
                  <c:v>22.217761513792354</c:v>
                </c:pt>
                <c:pt idx="646">
                  <c:v>25.6274720090166</c:v>
                </c:pt>
                <c:pt idx="647">
                  <c:v>13.505962743291903</c:v>
                </c:pt>
                <c:pt idx="648">
                  <c:v>32.082307233341211</c:v>
                </c:pt>
                <c:pt idx="649">
                  <c:v>21.798835767785548</c:v>
                </c:pt>
                <c:pt idx="650">
                  <c:v>14.154117434876369</c:v>
                </c:pt>
                <c:pt idx="651">
                  <c:v>9.4728033019699396</c:v>
                </c:pt>
                <c:pt idx="652">
                  <c:v>41.440915322174391</c:v>
                </c:pt>
                <c:pt idx="653">
                  <c:v>15.083943321629455</c:v>
                </c:pt>
                <c:pt idx="654">
                  <c:v>6.5133466641747333</c:v>
                </c:pt>
                <c:pt idx="655">
                  <c:v>4.1829964643486477</c:v>
                </c:pt>
                <c:pt idx="656">
                  <c:v>25.847438640235694</c:v>
                </c:pt>
                <c:pt idx="657">
                  <c:v>17.218179833817373</c:v>
                </c:pt>
                <c:pt idx="658">
                  <c:v>1.0164919737991056</c:v>
                </c:pt>
                <c:pt idx="659">
                  <c:v>17.312872299531364</c:v>
                </c:pt>
                <c:pt idx="660">
                  <c:v>29.55785744147984</c:v>
                </c:pt>
                <c:pt idx="661">
                  <c:v>11.019138873145852</c:v>
                </c:pt>
                <c:pt idx="662">
                  <c:v>28.634904017171067</c:v>
                </c:pt>
                <c:pt idx="664">
                  <c:v>32.344386360180735</c:v>
                </c:pt>
                <c:pt idx="665">
                  <c:v>37.6651078848802</c:v>
                </c:pt>
                <c:pt idx="666">
                  <c:v>39.185144123337665</c:v>
                </c:pt>
                <c:pt idx="667">
                  <c:v>28.423433897773933</c:v>
                </c:pt>
                <c:pt idx="668">
                  <c:v>47.540337424817039</c:v>
                </c:pt>
                <c:pt idx="669">
                  <c:v>23.21496863478886</c:v>
                </c:pt>
                <c:pt idx="670">
                  <c:v>17.067178184458974</c:v>
                </c:pt>
                <c:pt idx="671">
                  <c:v>25.755827658646353</c:v>
                </c:pt>
                <c:pt idx="672">
                  <c:v>61.861067177201903</c:v>
                </c:pt>
                <c:pt idx="673">
                  <c:v>41.348853640637117</c:v>
                </c:pt>
                <c:pt idx="674">
                  <c:v>31.085759489389858</c:v>
                </c:pt>
                <c:pt idx="675">
                  <c:v>69.412571561052488</c:v>
                </c:pt>
                <c:pt idx="676">
                  <c:v>48.809980316661225</c:v>
                </c:pt>
                <c:pt idx="677">
                  <c:v>67.961142857142846</c:v>
                </c:pt>
                <c:pt idx="678">
                  <c:v>64.390857142857115</c:v>
                </c:pt>
                <c:pt idx="679">
                  <c:v>47.322514285714306</c:v>
                </c:pt>
                <c:pt idx="680">
                  <c:v>69.554999999999978</c:v>
                </c:pt>
                <c:pt idx="681">
                  <c:v>18.403268571428569</c:v>
                </c:pt>
                <c:pt idx="682">
                  <c:v>50.368091428571397</c:v>
                </c:pt>
                <c:pt idx="683">
                  <c:v>28.602308571428544</c:v>
                </c:pt>
                <c:pt idx="684">
                  <c:v>14.066965714285704</c:v>
                </c:pt>
                <c:pt idx="685">
                  <c:v>34.151862857142845</c:v>
                </c:pt>
                <c:pt idx="686">
                  <c:v>30.051002911460941</c:v>
                </c:pt>
                <c:pt idx="687">
                  <c:v>27.85782857142857</c:v>
                </c:pt>
                <c:pt idx="688">
                  <c:v>42.490043076923115</c:v>
                </c:pt>
                <c:pt idx="702">
                  <c:v>78.065234285714268</c:v>
                </c:pt>
                <c:pt idx="703">
                  <c:v>75.794022857142835</c:v>
                </c:pt>
                <c:pt idx="704">
                  <c:v>78.988982857142901</c:v>
                </c:pt>
                <c:pt idx="705">
                  <c:v>65.527422857142739</c:v>
                </c:pt>
                <c:pt idx="715">
                  <c:v>55.964219707067997</c:v>
                </c:pt>
                <c:pt idx="717">
                  <c:v>44.286295840450435</c:v>
                </c:pt>
                <c:pt idx="718">
                  <c:v>30.093279014448783</c:v>
                </c:pt>
                <c:pt idx="719">
                  <c:v>41.534767734239992</c:v>
                </c:pt>
                <c:pt idx="720">
                  <c:v>40.391938784525095</c:v>
                </c:pt>
                <c:pt idx="721">
                  <c:v>29.983435484452272</c:v>
                </c:pt>
                <c:pt idx="722">
                  <c:v>53.813699119812526</c:v>
                </c:pt>
                <c:pt idx="723">
                  <c:v>52.20093083685228</c:v>
                </c:pt>
                <c:pt idx="724">
                  <c:v>30.216970489007764</c:v>
                </c:pt>
                <c:pt idx="725">
                  <c:v>105.16896825587007</c:v>
                </c:pt>
                <c:pt idx="726">
                  <c:v>118.83143587940397</c:v>
                </c:pt>
                <c:pt idx="727">
                  <c:v>30.627926666599784</c:v>
                </c:pt>
                <c:pt idx="741">
                  <c:v>23.884881924620089</c:v>
                </c:pt>
                <c:pt idx="742">
                  <c:v>36.234985685057922</c:v>
                </c:pt>
                <c:pt idx="743">
                  <c:v>25.047287396524581</c:v>
                </c:pt>
                <c:pt idx="744">
                  <c:v>53.796863286744468</c:v>
                </c:pt>
                <c:pt idx="745">
                  <c:v>62.612437714285733</c:v>
                </c:pt>
                <c:pt idx="746">
                  <c:v>71.596282890790818</c:v>
                </c:pt>
                <c:pt idx="747">
                  <c:v>68.624604750121009</c:v>
                </c:pt>
                <c:pt idx="748">
                  <c:v>80.303736086779381</c:v>
                </c:pt>
                <c:pt idx="749">
                  <c:v>31.670181878674313</c:v>
                </c:pt>
                <c:pt idx="750">
                  <c:v>44.624444056666633</c:v>
                </c:pt>
                <c:pt idx="751">
                  <c:v>26.957792919362944</c:v>
                </c:pt>
                <c:pt idx="752">
                  <c:v>45.617809496893045</c:v>
                </c:pt>
                <c:pt idx="753">
                  <c:v>41.318124140085814</c:v>
                </c:pt>
              </c:numCache>
            </c:numRef>
          </c:yVal>
          <c:smooth val="0"/>
          <c:extLst>
            <c:ext xmlns:c16="http://schemas.microsoft.com/office/drawing/2014/chart" uri="{C3380CC4-5D6E-409C-BE32-E72D297353CC}">
              <c16:uniqueId val="{00000001-C6CB-4F8C-A17F-515C8F81C12F}"/>
            </c:ext>
          </c:extLst>
        </c:ser>
        <c:dLbls>
          <c:showLegendKey val="0"/>
          <c:showVal val="0"/>
          <c:showCatName val="0"/>
          <c:showSerName val="0"/>
          <c:showPercent val="0"/>
          <c:showBubbleSize val="0"/>
        </c:dLbls>
        <c:axId val="457491136"/>
        <c:axId val="457492096"/>
      </c:scatterChart>
      <c:scatterChart>
        <c:scatterStyle val="lineMarker"/>
        <c:varyColors val="0"/>
        <c:ser>
          <c:idx val="0"/>
          <c:order val="0"/>
          <c:tx>
            <c:v>POC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NEW'!$AA$8:$AA$761</c:f>
              <c:numCache>
                <c:formatCode>0</c:formatCode>
                <c:ptCount val="754"/>
                <c:pt idx="0">
                  <c:v>8345.2571428571664</c:v>
                </c:pt>
                <c:pt idx="1">
                  <c:v>7908.9071428571406</c:v>
                </c:pt>
                <c:pt idx="2">
                  <c:v>6482.1333333333341</c:v>
                </c:pt>
                <c:pt idx="3">
                  <c:v>5307.5000000000009</c:v>
                </c:pt>
                <c:pt idx="4">
                  <c:v>4807.4380952380952</c:v>
                </c:pt>
                <c:pt idx="5">
                  <c:v>4446.9301587301579</c:v>
                </c:pt>
                <c:pt idx="6">
                  <c:v>4989.1031746031749</c:v>
                </c:pt>
                <c:pt idx="7">
                  <c:v>4321.4142857142851</c:v>
                </c:pt>
                <c:pt idx="8">
                  <c:v>6984.1333333333332</c:v>
                </c:pt>
                <c:pt idx="9">
                  <c:v>5623.1904761904771</c:v>
                </c:pt>
                <c:pt idx="10">
                  <c:v>4492.7579365079373</c:v>
                </c:pt>
                <c:pt idx="11">
                  <c:v>5265.75238095238</c:v>
                </c:pt>
                <c:pt idx="12">
                  <c:v>4539.0714285714275</c:v>
                </c:pt>
                <c:pt idx="13">
                  <c:v>5225.6761904761879</c:v>
                </c:pt>
                <c:pt idx="14">
                  <c:v>2987.4857142857149</c:v>
                </c:pt>
                <c:pt idx="15">
                  <c:v>3132.4999999999964</c:v>
                </c:pt>
                <c:pt idx="16">
                  <c:v>3680.5714285714271</c:v>
                </c:pt>
                <c:pt idx="17">
                  <c:v>5345.650793650796</c:v>
                </c:pt>
                <c:pt idx="18">
                  <c:v>6050.7857142857156</c:v>
                </c:pt>
                <c:pt idx="19">
                  <c:v>9131.8571428571413</c:v>
                </c:pt>
                <c:pt idx="20">
                  <c:v>7293.8571428571404</c:v>
                </c:pt>
                <c:pt idx="21">
                  <c:v>8670.0309523809519</c:v>
                </c:pt>
                <c:pt idx="22">
                  <c:v>15044.057142857142</c:v>
                </c:pt>
                <c:pt idx="23">
                  <c:v>9002.9809523809599</c:v>
                </c:pt>
                <c:pt idx="24">
                  <c:v>6605.6833333333334</c:v>
                </c:pt>
                <c:pt idx="25">
                  <c:v>9596.0341880341839</c:v>
                </c:pt>
                <c:pt idx="26">
                  <c:v>7372.063492063493</c:v>
                </c:pt>
                <c:pt idx="27">
                  <c:v>6631.1666666666661</c:v>
                </c:pt>
                <c:pt idx="28">
                  <c:v>5225.9888888888909</c:v>
                </c:pt>
                <c:pt idx="29">
                  <c:v>5590.3360544217676</c:v>
                </c:pt>
                <c:pt idx="30">
                  <c:v>6645.533333333331</c:v>
                </c:pt>
                <c:pt idx="39">
                  <c:v>5872.5333333333328</c:v>
                </c:pt>
                <c:pt idx="40">
                  <c:v>5334.230158730159</c:v>
                </c:pt>
                <c:pt idx="41">
                  <c:v>6660.8142857142866</c:v>
                </c:pt>
                <c:pt idx="42">
                  <c:v>8777.7952380952393</c:v>
                </c:pt>
                <c:pt idx="43">
                  <c:v>7769.9206349206343</c:v>
                </c:pt>
                <c:pt idx="44">
                  <c:v>7533.7380952380945</c:v>
                </c:pt>
                <c:pt idx="52">
                  <c:v>9693.5436507936502</c:v>
                </c:pt>
                <c:pt idx="53">
                  <c:v>14442.783333333326</c:v>
                </c:pt>
                <c:pt idx="54">
                  <c:v>13727.999999999993</c:v>
                </c:pt>
                <c:pt idx="55">
                  <c:v>9361.4222222222234</c:v>
                </c:pt>
                <c:pt idx="56">
                  <c:v>6296.2253968254008</c:v>
                </c:pt>
                <c:pt idx="57">
                  <c:v>6922.6571428571442</c:v>
                </c:pt>
                <c:pt idx="58">
                  <c:v>3366.9000000000005</c:v>
                </c:pt>
                <c:pt idx="59">
                  <c:v>5682.6976190476198</c:v>
                </c:pt>
                <c:pt idx="60">
                  <c:v>10166.566666666668</c:v>
                </c:pt>
                <c:pt idx="61">
                  <c:v>4240.6523809523787</c:v>
                </c:pt>
                <c:pt idx="62">
                  <c:v>1805.6174603174584</c:v>
                </c:pt>
                <c:pt idx="63">
                  <c:v>4871.7365079365081</c:v>
                </c:pt>
                <c:pt idx="64">
                  <c:v>7243.758974358976</c:v>
                </c:pt>
                <c:pt idx="65">
                  <c:v>6668.057142857142</c:v>
                </c:pt>
                <c:pt idx="66">
                  <c:v>10445.809523809523</c:v>
                </c:pt>
                <c:pt idx="67">
                  <c:v>16473.476190476194</c:v>
                </c:pt>
                <c:pt idx="68">
                  <c:v>13248.285714285712</c:v>
                </c:pt>
                <c:pt idx="69">
                  <c:v>6077.4285714285743</c:v>
                </c:pt>
                <c:pt idx="70">
                  <c:v>15299.730158730152</c:v>
                </c:pt>
                <c:pt idx="71">
                  <c:v>4042.8666666666691</c:v>
                </c:pt>
                <c:pt idx="72">
                  <c:v>8293.2841269841301</c:v>
                </c:pt>
                <c:pt idx="73">
                  <c:v>6790.166666666667</c:v>
                </c:pt>
                <c:pt idx="74">
                  <c:v>10545.30555555556</c:v>
                </c:pt>
                <c:pt idx="75">
                  <c:v>10525.200000000004</c:v>
                </c:pt>
                <c:pt idx="76">
                  <c:v>5623.1904761904752</c:v>
                </c:pt>
                <c:pt idx="78">
                  <c:v>7455.0166666666692</c:v>
                </c:pt>
                <c:pt idx="79">
                  <c:v>8785.5238095238092</c:v>
                </c:pt>
                <c:pt idx="80">
                  <c:v>7892.6071428571404</c:v>
                </c:pt>
                <c:pt idx="81">
                  <c:v>6270.2476190476182</c:v>
                </c:pt>
                <c:pt idx="82">
                  <c:v>6887.9523809523789</c:v>
                </c:pt>
                <c:pt idx="83">
                  <c:v>5489.285714285711</c:v>
                </c:pt>
                <c:pt idx="84">
                  <c:v>6469.3619047619031</c:v>
                </c:pt>
                <c:pt idx="85">
                  <c:v>4081.9317460317479</c:v>
                </c:pt>
                <c:pt idx="86">
                  <c:v>3904.4515873015857</c:v>
                </c:pt>
                <c:pt idx="87">
                  <c:v>4093.1785714285725</c:v>
                </c:pt>
                <c:pt idx="88">
                  <c:v>3355.0000000000005</c:v>
                </c:pt>
                <c:pt idx="89">
                  <c:v>6200.0428571428583</c:v>
                </c:pt>
                <c:pt idx="90">
                  <c:v>12455.907692307685</c:v>
                </c:pt>
                <c:pt idx="91">
                  <c:v>14507.377808009167</c:v>
                </c:pt>
                <c:pt idx="92">
                  <c:v>9842.6873741794807</c:v>
                </c:pt>
                <c:pt idx="93">
                  <c:v>15160.240867352888</c:v>
                </c:pt>
                <c:pt idx="94">
                  <c:v>9814.6929326321078</c:v>
                </c:pt>
                <c:pt idx="95">
                  <c:v>12881.713876877797</c:v>
                </c:pt>
                <c:pt idx="96">
                  <c:v>9139.6999287840536</c:v>
                </c:pt>
                <c:pt idx="97">
                  <c:v>11690.526386285657</c:v>
                </c:pt>
                <c:pt idx="98">
                  <c:v>11344.153453397657</c:v>
                </c:pt>
                <c:pt idx="99">
                  <c:v>9623.6066069337594</c:v>
                </c:pt>
                <c:pt idx="100">
                  <c:v>6802.3695112093237</c:v>
                </c:pt>
                <c:pt idx="101">
                  <c:v>7362.1576381800623</c:v>
                </c:pt>
                <c:pt idx="102">
                  <c:v>7417.3872262417699</c:v>
                </c:pt>
                <c:pt idx="103">
                  <c:v>14396.225072215384</c:v>
                </c:pt>
                <c:pt idx="104">
                  <c:v>5687.1572241615058</c:v>
                </c:pt>
                <c:pt idx="105">
                  <c:v>5200.6831307075508</c:v>
                </c:pt>
                <c:pt idx="106">
                  <c:v>5378.0904462524932</c:v>
                </c:pt>
                <c:pt idx="107">
                  <c:v>5426.345688916741</c:v>
                </c:pt>
                <c:pt idx="108">
                  <c:v>8021.6962454286968</c:v>
                </c:pt>
                <c:pt idx="109">
                  <c:v>6482.2029262438509</c:v>
                </c:pt>
                <c:pt idx="110">
                  <c:v>4289.4958586846924</c:v>
                </c:pt>
                <c:pt idx="111">
                  <c:v>11448.550759549955</c:v>
                </c:pt>
                <c:pt idx="112">
                  <c:v>15229.351397953136</c:v>
                </c:pt>
                <c:pt idx="113">
                  <c:v>5523.11061039383</c:v>
                </c:pt>
                <c:pt idx="114">
                  <c:v>11138.644704401087</c:v>
                </c:pt>
                <c:pt idx="115">
                  <c:v>6682.8190711681827</c:v>
                </c:pt>
                <c:pt idx="116">
                  <c:v>7463.594112134132</c:v>
                </c:pt>
                <c:pt idx="143">
                  <c:v>8795.5047619047582</c:v>
                </c:pt>
                <c:pt idx="144">
                  <c:v>9926.857142857154</c:v>
                </c:pt>
                <c:pt idx="145">
                  <c:v>15291.561904761893</c:v>
                </c:pt>
                <c:pt idx="146">
                  <c:v>11182.542857142867</c:v>
                </c:pt>
                <c:pt idx="147">
                  <c:v>12244.571428571433</c:v>
                </c:pt>
                <c:pt idx="148">
                  <c:v>12893.400000000009</c:v>
                </c:pt>
                <c:pt idx="149">
                  <c:v>11327.999999999998</c:v>
                </c:pt>
                <c:pt idx="150">
                  <c:v>5595.0095238095319</c:v>
                </c:pt>
                <c:pt idx="151">
                  <c:v>8358.3999999999924</c:v>
                </c:pt>
                <c:pt idx="152">
                  <c:v>12450.447619047622</c:v>
                </c:pt>
                <c:pt idx="153">
                  <c:v>5670.8666666666695</c:v>
                </c:pt>
                <c:pt idx="154">
                  <c:v>2416.666666666667</c:v>
                </c:pt>
                <c:pt idx="155">
                  <c:v>3900.553846153854</c:v>
                </c:pt>
                <c:pt idx="156">
                  <c:v>12171.041785923453</c:v>
                </c:pt>
                <c:pt idx="157">
                  <c:v>11850.04115349176</c:v>
                </c:pt>
                <c:pt idx="158">
                  <c:v>12232.100966323316</c:v>
                </c:pt>
                <c:pt idx="159">
                  <c:v>8827.6903045020536</c:v>
                </c:pt>
                <c:pt idx="160">
                  <c:v>8346.0777934099588</c:v>
                </c:pt>
                <c:pt idx="161">
                  <c:v>3310.4494435970864</c:v>
                </c:pt>
                <c:pt idx="162">
                  <c:v>1918.7636031113918</c:v>
                </c:pt>
                <c:pt idx="163">
                  <c:v>1814.9048844849469</c:v>
                </c:pt>
                <c:pt idx="164">
                  <c:v>1613.193198379015</c:v>
                </c:pt>
                <c:pt idx="165">
                  <c:v>860.19234955635318</c:v>
                </c:pt>
                <c:pt idx="166">
                  <c:v>2082.2164131343516</c:v>
                </c:pt>
                <c:pt idx="167">
                  <c:v>1220.4954206104451</c:v>
                </c:pt>
                <c:pt idx="168">
                  <c:v>1865.7145854162484</c:v>
                </c:pt>
                <c:pt idx="169">
                  <c:v>12388.23427638336</c:v>
                </c:pt>
                <c:pt idx="170">
                  <c:v>12703.270898024593</c:v>
                </c:pt>
                <c:pt idx="171">
                  <c:v>8476.086268949708</c:v>
                </c:pt>
                <c:pt idx="182">
                  <c:v>7941.1339519213916</c:v>
                </c:pt>
                <c:pt idx="183">
                  <c:v>7063.5672305905191</c:v>
                </c:pt>
                <c:pt idx="184">
                  <c:v>6718.3858336512967</c:v>
                </c:pt>
                <c:pt idx="185">
                  <c:v>6833.4200816826233</c:v>
                </c:pt>
                <c:pt idx="186">
                  <c:v>7880.1971424868216</c:v>
                </c:pt>
                <c:pt idx="187">
                  <c:v>5597.3092540197349</c:v>
                </c:pt>
                <c:pt idx="188">
                  <c:v>4868.9308276470156</c:v>
                </c:pt>
                <c:pt idx="189">
                  <c:v>5178.9289782414453</c:v>
                </c:pt>
                <c:pt idx="190">
                  <c:v>7809.6886254392784</c:v>
                </c:pt>
                <c:pt idx="191">
                  <c:v>4261.1701307028716</c:v>
                </c:pt>
                <c:pt idx="192">
                  <c:v>4612.0037881214148</c:v>
                </c:pt>
                <c:pt idx="193">
                  <c:v>2688.5367038951904</c:v>
                </c:pt>
                <c:pt idx="194">
                  <c:v>1389.4303394235594</c:v>
                </c:pt>
                <c:pt idx="208">
                  <c:v>6033.7435959010245</c:v>
                </c:pt>
                <c:pt idx="209">
                  <c:v>6597.0267385877341</c:v>
                </c:pt>
                <c:pt idx="210">
                  <c:v>5384.4375481882171</c:v>
                </c:pt>
                <c:pt idx="211">
                  <c:v>5391.4843180076005</c:v>
                </c:pt>
                <c:pt idx="212">
                  <c:v>1336.5572933679068</c:v>
                </c:pt>
                <c:pt idx="221">
                  <c:v>9516.1378704948511</c:v>
                </c:pt>
                <c:pt idx="222">
                  <c:v>10579.565472033994</c:v>
                </c:pt>
                <c:pt idx="223">
                  <c:v>14453.115171959416</c:v>
                </c:pt>
                <c:pt idx="224">
                  <c:v>9871.4342883739519</c:v>
                </c:pt>
                <c:pt idx="225">
                  <c:v>7510.1589047569159</c:v>
                </c:pt>
                <c:pt idx="226">
                  <c:v>7203.5526869868308</c:v>
                </c:pt>
                <c:pt idx="227">
                  <c:v>16386.802508375407</c:v>
                </c:pt>
                <c:pt idx="228">
                  <c:v>5914.8606421711229</c:v>
                </c:pt>
                <c:pt idx="229">
                  <c:v>6602.3015033403508</c:v>
                </c:pt>
                <c:pt idx="230">
                  <c:v>4357.5553625436451</c:v>
                </c:pt>
                <c:pt idx="231">
                  <c:v>2110.9267825550724</c:v>
                </c:pt>
                <c:pt idx="232">
                  <c:v>2214.644703888292</c:v>
                </c:pt>
                <c:pt idx="233">
                  <c:v>7253.5067909234976</c:v>
                </c:pt>
                <c:pt idx="247">
                  <c:v>5811.5584624274907</c:v>
                </c:pt>
                <c:pt idx="248">
                  <c:v>8196.7876291265002</c:v>
                </c:pt>
                <c:pt idx="249">
                  <c:v>12467.342392371935</c:v>
                </c:pt>
                <c:pt idx="250">
                  <c:v>11945.657437358352</c:v>
                </c:pt>
                <c:pt idx="251">
                  <c:v>9444.5101881763021</c:v>
                </c:pt>
                <c:pt idx="252">
                  <c:v>14608.810615337543</c:v>
                </c:pt>
                <c:pt idx="253">
                  <c:v>13662.28310708792</c:v>
                </c:pt>
                <c:pt idx="254">
                  <c:v>13518.572458149425</c:v>
                </c:pt>
                <c:pt idx="255">
                  <c:v>10298.350632818927</c:v>
                </c:pt>
                <c:pt idx="256">
                  <c:v>14258.238701814944</c:v>
                </c:pt>
                <c:pt idx="257">
                  <c:v>13124.246272892991</c:v>
                </c:pt>
                <c:pt idx="258">
                  <c:v>11185.541632443634</c:v>
                </c:pt>
                <c:pt idx="259">
                  <c:v>9167.0285304048266</c:v>
                </c:pt>
                <c:pt idx="260">
                  <c:v>10859.70203554143</c:v>
                </c:pt>
                <c:pt idx="261">
                  <c:v>7822.8497830756478</c:v>
                </c:pt>
                <c:pt idx="262">
                  <c:v>7571.1227107655131</c:v>
                </c:pt>
                <c:pt idx="263">
                  <c:v>8715.2855121295179</c:v>
                </c:pt>
                <c:pt idx="264">
                  <c:v>8356.2574271777285</c:v>
                </c:pt>
                <c:pt idx="265">
                  <c:v>10597.180901736274</c:v>
                </c:pt>
                <c:pt idx="266">
                  <c:v>7129.2073501415643</c:v>
                </c:pt>
                <c:pt idx="267">
                  <c:v>7701.2039795996698</c:v>
                </c:pt>
                <c:pt idx="268">
                  <c:v>25347.44565094549</c:v>
                </c:pt>
                <c:pt idx="269">
                  <c:v>7439.8148438814005</c:v>
                </c:pt>
                <c:pt idx="270">
                  <c:v>6216.4526209376991</c:v>
                </c:pt>
                <c:pt idx="271">
                  <c:v>645.41709034815983</c:v>
                </c:pt>
                <c:pt idx="272">
                  <c:v>399.6906306724332</c:v>
                </c:pt>
                <c:pt idx="273">
                  <c:v>15259.761520511938</c:v>
                </c:pt>
                <c:pt idx="274">
                  <c:v>14747.815463202087</c:v>
                </c:pt>
                <c:pt idx="275">
                  <c:v>11142.880002112344</c:v>
                </c:pt>
                <c:pt idx="277">
                  <c:v>918.27397782092271</c:v>
                </c:pt>
                <c:pt idx="278">
                  <c:v>267.91211507610183</c:v>
                </c:pt>
                <c:pt idx="279">
                  <c:v>430.7361983563016</c:v>
                </c:pt>
                <c:pt idx="280">
                  <c:v>1053.6090570183387</c:v>
                </c:pt>
                <c:pt idx="281">
                  <c:v>225.50511631936806</c:v>
                </c:pt>
                <c:pt idx="282">
                  <c:v>581.77742646431341</c:v>
                </c:pt>
                <c:pt idx="283">
                  <c:v>2931.8326974424058</c:v>
                </c:pt>
                <c:pt idx="284">
                  <c:v>73.128541070403799</c:v>
                </c:pt>
                <c:pt idx="285">
                  <c:v>150.1893200703617</c:v>
                </c:pt>
                <c:pt idx="286">
                  <c:v>5004.0701162281348</c:v>
                </c:pt>
                <c:pt idx="287">
                  <c:v>6928.8872530766093</c:v>
                </c:pt>
                <c:pt idx="288">
                  <c:v>3093.3115645943426</c:v>
                </c:pt>
                <c:pt idx="289">
                  <c:v>4786.5091143729533</c:v>
                </c:pt>
                <c:pt idx="290">
                  <c:v>6367.6690995953268</c:v>
                </c:pt>
                <c:pt idx="299">
                  <c:v>7425.9328910940521</c:v>
                </c:pt>
                <c:pt idx="300">
                  <c:v>146.867039277808</c:v>
                </c:pt>
                <c:pt idx="301">
                  <c:v>337.10801818418946</c:v>
                </c:pt>
                <c:pt idx="302">
                  <c:v>1440.6988345991986</c:v>
                </c:pt>
                <c:pt idx="303">
                  <c:v>358.74671279838805</c:v>
                </c:pt>
                <c:pt idx="304">
                  <c:v>119.42857142857457</c:v>
                </c:pt>
                <c:pt idx="306">
                  <c:v>677.90746372117223</c:v>
                </c:pt>
                <c:pt idx="307">
                  <c:v>192.40681217933226</c:v>
                </c:pt>
                <c:pt idx="309">
                  <c:v>1437.6233904893595</c:v>
                </c:pt>
                <c:pt idx="310">
                  <c:v>4532.2295324947327</c:v>
                </c:pt>
                <c:pt idx="311">
                  <c:v>5794.4610841597378</c:v>
                </c:pt>
                <c:pt idx="312">
                  <c:v>7781.3709179968964</c:v>
                </c:pt>
                <c:pt idx="313">
                  <c:v>8867.4828508477676</c:v>
                </c:pt>
                <c:pt idx="314">
                  <c:v>11267.419112375066</c:v>
                </c:pt>
                <c:pt idx="315">
                  <c:v>10595.266970165889</c:v>
                </c:pt>
                <c:pt idx="316">
                  <c:v>5399.9145813817668</c:v>
                </c:pt>
                <c:pt idx="317">
                  <c:v>8975.2953390281982</c:v>
                </c:pt>
                <c:pt idx="318">
                  <c:v>7526.2139426080639</c:v>
                </c:pt>
                <c:pt idx="319">
                  <c:v>10627.359361960549</c:v>
                </c:pt>
                <c:pt idx="320">
                  <c:v>6373.4571560001914</c:v>
                </c:pt>
                <c:pt idx="321">
                  <c:v>7246.2942719176526</c:v>
                </c:pt>
                <c:pt idx="322">
                  <c:v>10285.860654675231</c:v>
                </c:pt>
                <c:pt idx="323">
                  <c:v>13912.251974557024</c:v>
                </c:pt>
                <c:pt idx="324">
                  <c:v>8432.8506393027601</c:v>
                </c:pt>
                <c:pt idx="325">
                  <c:v>19081.26670006759</c:v>
                </c:pt>
                <c:pt idx="326">
                  <c:v>11186.753375220187</c:v>
                </c:pt>
                <c:pt idx="327">
                  <c:v>8494.3629705704152</c:v>
                </c:pt>
                <c:pt idx="328">
                  <c:v>10188.307421848291</c:v>
                </c:pt>
                <c:pt idx="329">
                  <c:v>15866.362654653152</c:v>
                </c:pt>
                <c:pt idx="330">
                  <c:v>11818.187503516998</c:v>
                </c:pt>
                <c:pt idx="331">
                  <c:v>19290.431548994919</c:v>
                </c:pt>
                <c:pt idx="332">
                  <c:v>10573.981935317326</c:v>
                </c:pt>
                <c:pt idx="333">
                  <c:v>6378.5999138625202</c:v>
                </c:pt>
                <c:pt idx="334">
                  <c:v>6383.0636562509708</c:v>
                </c:pt>
                <c:pt idx="335">
                  <c:v>9931.1715198368729</c:v>
                </c:pt>
                <c:pt idx="336">
                  <c:v>7692.3857530685718</c:v>
                </c:pt>
                <c:pt idx="337">
                  <c:v>6815.3329615681687</c:v>
                </c:pt>
                <c:pt idx="338">
                  <c:v>8775.5370370370347</c:v>
                </c:pt>
                <c:pt idx="339">
                  <c:v>8414.1338308608956</c:v>
                </c:pt>
                <c:pt idx="340">
                  <c:v>7974.2578069420015</c:v>
                </c:pt>
                <c:pt idx="341">
                  <c:v>9948.4486388970126</c:v>
                </c:pt>
                <c:pt idx="342">
                  <c:v>9779.9550584312437</c:v>
                </c:pt>
                <c:pt idx="343">
                  <c:v>6458.0517272368279</c:v>
                </c:pt>
                <c:pt idx="345">
                  <c:v>4525.1144472765654</c:v>
                </c:pt>
                <c:pt idx="346">
                  <c:v>11640.108686109206</c:v>
                </c:pt>
                <c:pt idx="347">
                  <c:v>7037.4785958778793</c:v>
                </c:pt>
                <c:pt idx="348">
                  <c:v>5005.5110561332503</c:v>
                </c:pt>
                <c:pt idx="349">
                  <c:v>1428.0699310829023</c:v>
                </c:pt>
                <c:pt idx="350">
                  <c:v>425.97914007060996</c:v>
                </c:pt>
                <c:pt idx="351">
                  <c:v>14293.111880563018</c:v>
                </c:pt>
                <c:pt idx="352" formatCode="0.000">
                  <c:v>13996.900546141964</c:v>
                </c:pt>
                <c:pt idx="353" formatCode="0.000">
                  <c:v>11028.5099934222</c:v>
                </c:pt>
                <c:pt idx="354" formatCode="0.000">
                  <c:v>7909.545756322429</c:v>
                </c:pt>
                <c:pt idx="356" formatCode="0.000">
                  <c:v>11017.541975395487</c:v>
                </c:pt>
                <c:pt idx="359" formatCode="0.000">
                  <c:v>7044.242039709241</c:v>
                </c:pt>
                <c:pt idx="360" formatCode="0.000">
                  <c:v>7062.355022573749</c:v>
                </c:pt>
                <c:pt idx="361" formatCode="0.000">
                  <c:v>5314.4675831949808</c:v>
                </c:pt>
                <c:pt idx="362" formatCode="0.000">
                  <c:v>9370.726606567694</c:v>
                </c:pt>
                <c:pt idx="363" formatCode="0.000">
                  <c:v>6832.4274855701597</c:v>
                </c:pt>
                <c:pt idx="364" formatCode="0.000">
                  <c:v>6915.9980622184839</c:v>
                </c:pt>
                <c:pt idx="365" formatCode="0.000">
                  <c:v>5545.9385598133704</c:v>
                </c:pt>
                <c:pt idx="366" formatCode="0.000">
                  <c:v>6653.8235951660108</c:v>
                </c:pt>
                <c:pt idx="367" formatCode="0.000">
                  <c:v>6809.3908073323664</c:v>
                </c:pt>
                <c:pt idx="368" formatCode="0.000">
                  <c:v>7617.3234684519703</c:v>
                </c:pt>
                <c:pt idx="369" formatCode="0.000">
                  <c:v>6639.7314815471</c:v>
                </c:pt>
                <c:pt idx="370" formatCode="0.000">
                  <c:v>8174.9182393434976</c:v>
                </c:pt>
                <c:pt idx="371" formatCode="0.000">
                  <c:v>4941.1999550030869</c:v>
                </c:pt>
                <c:pt idx="372" formatCode="0.000">
                  <c:v>4654.7141740151155</c:v>
                </c:pt>
                <c:pt idx="373" formatCode="0.000">
                  <c:v>11086.104641891337</c:v>
                </c:pt>
                <c:pt idx="374" formatCode="0.000">
                  <c:v>12270.214948088103</c:v>
                </c:pt>
                <c:pt idx="375" formatCode="0.000">
                  <c:v>9668.0980204791231</c:v>
                </c:pt>
                <c:pt idx="376" formatCode="0.000">
                  <c:v>8274.8342145092047</c:v>
                </c:pt>
                <c:pt idx="377" formatCode="0.000">
                  <c:v>24694.663626544694</c:v>
                </c:pt>
                <c:pt idx="378" formatCode="0.000">
                  <c:v>18633.076933703465</c:v>
                </c:pt>
                <c:pt idx="379" formatCode="0.000">
                  <c:v>23824.497879438823</c:v>
                </c:pt>
                <c:pt idx="380" formatCode="0.000">
                  <c:v>25188.410399661672</c:v>
                </c:pt>
                <c:pt idx="381" formatCode="0.000">
                  <c:v>15159.420002362556</c:v>
                </c:pt>
                <c:pt idx="382" formatCode="0.000">
                  <c:v>12613.983511698991</c:v>
                </c:pt>
                <c:pt idx="383" formatCode="0.000">
                  <c:v>3264.3311623030531</c:v>
                </c:pt>
                <c:pt idx="384" formatCode="0.000">
                  <c:v>2946.0334114943603</c:v>
                </c:pt>
                <c:pt idx="385" formatCode="0.000">
                  <c:v>2266.4707612931807</c:v>
                </c:pt>
                <c:pt idx="386" formatCode="0.000">
                  <c:v>3154.2477912307327</c:v>
                </c:pt>
                <c:pt idx="387" formatCode="0.000">
                  <c:v>1994.0735007210874</c:v>
                </c:pt>
                <c:pt idx="388" formatCode="0.000">
                  <c:v>2035.0522054400676</c:v>
                </c:pt>
                <c:pt idx="389" formatCode="0.000">
                  <c:v>6583.2831446111959</c:v>
                </c:pt>
                <c:pt idx="390" formatCode="0.000">
                  <c:v>6846.3130528315478</c:v>
                </c:pt>
                <c:pt idx="391" formatCode="0.000">
                  <c:v>6552.5130083553149</c:v>
                </c:pt>
                <c:pt idx="392" formatCode="0.000">
                  <c:v>14371.477159660084</c:v>
                </c:pt>
                <c:pt idx="393" formatCode="0.000">
                  <c:v>12196.65359379353</c:v>
                </c:pt>
                <c:pt idx="394" formatCode="0.000">
                  <c:v>7822.2082352402849</c:v>
                </c:pt>
                <c:pt idx="395" formatCode="0.000">
                  <c:v>7806.2801178429636</c:v>
                </c:pt>
                <c:pt idx="396" formatCode="0.000">
                  <c:v>4280.6936283569075</c:v>
                </c:pt>
                <c:pt idx="397" formatCode="0.000">
                  <c:v>8998.2346141604794</c:v>
                </c:pt>
                <c:pt idx="398" formatCode="0.000">
                  <c:v>14911.835036673658</c:v>
                </c:pt>
                <c:pt idx="399" formatCode="0.000">
                  <c:v>3279.4676742223751</c:v>
                </c:pt>
                <c:pt idx="400" formatCode="0.000">
                  <c:v>5820.497917390946</c:v>
                </c:pt>
                <c:pt idx="401" formatCode="0.000">
                  <c:v>5315.5827163855465</c:v>
                </c:pt>
                <c:pt idx="402" formatCode="0.000">
                  <c:v>8270.7227849802312</c:v>
                </c:pt>
                <c:pt idx="403" formatCode="0.000">
                  <c:v>5639.6068051069842</c:v>
                </c:pt>
                <c:pt idx="404" formatCode="0.000">
                  <c:v>7555.4932786965246</c:v>
                </c:pt>
                <c:pt idx="405" formatCode="0.000">
                  <c:v>7420.5556264678962</c:v>
                </c:pt>
                <c:pt idx="406" formatCode="0.000">
                  <c:v>4919.7270764571431</c:v>
                </c:pt>
                <c:pt idx="407" formatCode="0.000">
                  <c:v>7951.42701529636</c:v>
                </c:pt>
                <c:pt idx="408" formatCode="0.000">
                  <c:v>6639.2952138900419</c:v>
                </c:pt>
                <c:pt idx="409" formatCode="0.000">
                  <c:v>4516.3015698822619</c:v>
                </c:pt>
                <c:pt idx="410" formatCode="0.000">
                  <c:v>5312.097816334659</c:v>
                </c:pt>
                <c:pt idx="411" formatCode="0.000">
                  <c:v>5428.2495488536624</c:v>
                </c:pt>
                <c:pt idx="412" formatCode="0.000">
                  <c:v>7734.1365702135117</c:v>
                </c:pt>
                <c:pt idx="413" formatCode="0.000">
                  <c:v>5872.4306178046554</c:v>
                </c:pt>
                <c:pt idx="414" formatCode="0.000">
                  <c:v>628.99070100352537</c:v>
                </c:pt>
                <c:pt idx="429" formatCode="0.000">
                  <c:v>10583.488888888873</c:v>
                </c:pt>
                <c:pt idx="430" formatCode="0.000">
                  <c:v>6208.9145225485872</c:v>
                </c:pt>
                <c:pt idx="431" formatCode="0.000">
                  <c:v>8282.4998906369037</c:v>
                </c:pt>
                <c:pt idx="432" formatCode="0.000">
                  <c:v>7406.4006396018749</c:v>
                </c:pt>
                <c:pt idx="433" formatCode="0.000">
                  <c:v>12891.536399189532</c:v>
                </c:pt>
                <c:pt idx="434" formatCode="0.000">
                  <c:v>5391.3930796941686</c:v>
                </c:pt>
                <c:pt idx="435" formatCode="0.000">
                  <c:v>6160.2468877823203</c:v>
                </c:pt>
                <c:pt idx="436" formatCode="0.000">
                  <c:v>10770.845046372076</c:v>
                </c:pt>
                <c:pt idx="437" formatCode="0.000">
                  <c:v>6449.6051815083883</c:v>
                </c:pt>
                <c:pt idx="438" formatCode="0.000">
                  <c:v>4102.1365139244454</c:v>
                </c:pt>
                <c:pt idx="439" formatCode="0.000">
                  <c:v>945.63388068581116</c:v>
                </c:pt>
                <c:pt idx="441" formatCode="0.000">
                  <c:v>1081.8065145195333</c:v>
                </c:pt>
                <c:pt idx="442" formatCode="0.000">
                  <c:v>6109.9519788312627</c:v>
                </c:pt>
                <c:pt idx="443" formatCode="0.000">
                  <c:v>6907.4170101133686</c:v>
                </c:pt>
                <c:pt idx="444" formatCode="0.000">
                  <c:v>12111.975578170397</c:v>
                </c:pt>
                <c:pt idx="445" formatCode="0.000">
                  <c:v>12598.169452315455</c:v>
                </c:pt>
                <c:pt idx="446" formatCode="0.000">
                  <c:v>5285.6569616586576</c:v>
                </c:pt>
                <c:pt idx="447" formatCode="0.000">
                  <c:v>5688.1406768637808</c:v>
                </c:pt>
                <c:pt idx="455" formatCode="0.000">
                  <c:v>9868.226873710486</c:v>
                </c:pt>
                <c:pt idx="456" formatCode="0.000">
                  <c:v>7598.1294253971109</c:v>
                </c:pt>
                <c:pt idx="457" formatCode="0.000">
                  <c:v>5685.6991319541658</c:v>
                </c:pt>
                <c:pt idx="458" formatCode="0.000">
                  <c:v>5357.8576163126427</c:v>
                </c:pt>
                <c:pt idx="459" formatCode="0.000">
                  <c:v>6441.969203995287</c:v>
                </c:pt>
                <c:pt idx="460" formatCode="0.000">
                  <c:v>5363.090142968832</c:v>
                </c:pt>
                <c:pt idx="461" formatCode="0.000">
                  <c:v>7819.3817637864959</c:v>
                </c:pt>
                <c:pt idx="462" formatCode="0.000">
                  <c:v>2917.4842502612223</c:v>
                </c:pt>
                <c:pt idx="463" formatCode="0.000">
                  <c:v>2207.8812359155468</c:v>
                </c:pt>
                <c:pt idx="464" formatCode="0.000">
                  <c:v>4352.4520787664496</c:v>
                </c:pt>
                <c:pt idx="465" formatCode="0.000">
                  <c:v>455.4831612232357</c:v>
                </c:pt>
                <c:pt idx="466" formatCode="0.000">
                  <c:v>187.60894229086699</c:v>
                </c:pt>
                <c:pt idx="467" formatCode="0.000">
                  <c:v>31.460508681540968</c:v>
                </c:pt>
                <c:pt idx="468" formatCode="0.000">
                  <c:v>7976.390283688841</c:v>
                </c:pt>
                <c:pt idx="469" formatCode="0.000">
                  <c:v>7799.4725997637506</c:v>
                </c:pt>
                <c:pt idx="481" formatCode="0.000">
                  <c:v>6706.7271797013027</c:v>
                </c:pt>
                <c:pt idx="482" formatCode="0.000">
                  <c:v>21320.041733763632</c:v>
                </c:pt>
                <c:pt idx="483" formatCode="0.000">
                  <c:v>16696.662468291222</c:v>
                </c:pt>
                <c:pt idx="484" formatCode="0.000">
                  <c:v>13603.247491623895</c:v>
                </c:pt>
                <c:pt idx="485" formatCode="0.000">
                  <c:v>18266.049937197575</c:v>
                </c:pt>
                <c:pt idx="486" formatCode="0.000">
                  <c:v>14117.828443410743</c:v>
                </c:pt>
                <c:pt idx="487" formatCode="0.000">
                  <c:v>10032.106806136488</c:v>
                </c:pt>
                <c:pt idx="488" formatCode="0.000">
                  <c:v>10266.494751099584</c:v>
                </c:pt>
                <c:pt idx="489" formatCode="0.000">
                  <c:v>7664.9570581021262</c:v>
                </c:pt>
                <c:pt idx="490" formatCode="0.000">
                  <c:v>5119.9674202420138</c:v>
                </c:pt>
                <c:pt idx="491" formatCode="0.000">
                  <c:v>7709.2202113339526</c:v>
                </c:pt>
                <c:pt idx="492" formatCode="0.000">
                  <c:v>2880.6084668702156</c:v>
                </c:pt>
                <c:pt idx="493" formatCode="0.000">
                  <c:v>4522.1500962317841</c:v>
                </c:pt>
                <c:pt idx="494" formatCode="0.000">
                  <c:v>3632.1816840985098</c:v>
                </c:pt>
                <c:pt idx="495" formatCode="0.000">
                  <c:v>2643.5899395719666</c:v>
                </c:pt>
                <c:pt idx="496" formatCode="0.000">
                  <c:v>2142.2646079558176</c:v>
                </c:pt>
                <c:pt idx="497" formatCode="0.000">
                  <c:v>3066.4531428510554</c:v>
                </c:pt>
                <c:pt idx="498" formatCode="0.000">
                  <c:v>2838.9271166079329</c:v>
                </c:pt>
                <c:pt idx="499" formatCode="0.000">
                  <c:v>1726.6533609183914</c:v>
                </c:pt>
                <c:pt idx="500" formatCode="0.000">
                  <c:v>1706.2578914813496</c:v>
                </c:pt>
                <c:pt idx="501" formatCode="0.000">
                  <c:v>2245.7722961387803</c:v>
                </c:pt>
                <c:pt idx="502" formatCode="0.000">
                  <c:v>4417.8930522664514</c:v>
                </c:pt>
                <c:pt idx="503" formatCode="0.000">
                  <c:v>2432.6455492511591</c:v>
                </c:pt>
                <c:pt idx="504" formatCode="0.000">
                  <c:v>2186.5691381009765</c:v>
                </c:pt>
                <c:pt idx="505" formatCode="0.000">
                  <c:v>7856.6879518889054</c:v>
                </c:pt>
                <c:pt idx="506" formatCode="0.000">
                  <c:v>3990.6733682540444</c:v>
                </c:pt>
                <c:pt idx="507" formatCode="0.000">
                  <c:v>11666.097152865646</c:v>
                </c:pt>
                <c:pt idx="508" formatCode="0.000">
                  <c:v>11137.288599431513</c:v>
                </c:pt>
                <c:pt idx="509" formatCode="0.000">
                  <c:v>16227.073730957847</c:v>
                </c:pt>
                <c:pt idx="510" formatCode="0.000">
                  <c:v>13676.940676499142</c:v>
                </c:pt>
                <c:pt idx="511" formatCode="0.000">
                  <c:v>11392.018348656846</c:v>
                </c:pt>
                <c:pt idx="512" formatCode="0.000">
                  <c:v>12054.727576451976</c:v>
                </c:pt>
                <c:pt idx="513" formatCode="0.000">
                  <c:v>8701.4622694273094</c:v>
                </c:pt>
                <c:pt idx="514" formatCode="0.000">
                  <c:v>4866.028545009669</c:v>
                </c:pt>
                <c:pt idx="515" formatCode="0.000">
                  <c:v>8955.8088919296424</c:v>
                </c:pt>
                <c:pt idx="516" formatCode="0.000">
                  <c:v>7512.9843845425721</c:v>
                </c:pt>
                <c:pt idx="517" formatCode="0.000">
                  <c:v>6577.4381775885395</c:v>
                </c:pt>
                <c:pt idx="518" formatCode="0.000">
                  <c:v>5644.5793059655998</c:v>
                </c:pt>
                <c:pt idx="519" formatCode="0.000">
                  <c:v>5743.6575927261829</c:v>
                </c:pt>
                <c:pt idx="520" formatCode="0.000">
                  <c:v>7078.4400869444944</c:v>
                </c:pt>
                <c:pt idx="521" formatCode="0.000">
                  <c:v>6543.1304668252697</c:v>
                </c:pt>
                <c:pt idx="522" formatCode="0.000">
                  <c:v>4223.3707294900705</c:v>
                </c:pt>
                <c:pt idx="523" formatCode="0.000">
                  <c:v>4605.0278174672367</c:v>
                </c:pt>
                <c:pt idx="524" formatCode="0.000">
                  <c:v>3388.8754781468533</c:v>
                </c:pt>
                <c:pt idx="525" formatCode="0.000">
                  <c:v>3796.6201724840785</c:v>
                </c:pt>
                <c:pt idx="526" formatCode="0.000">
                  <c:v>2905.0304831175922</c:v>
                </c:pt>
                <c:pt idx="527" formatCode="0.000">
                  <c:v>5127.2800877783548</c:v>
                </c:pt>
                <c:pt idx="528" formatCode="0.000">
                  <c:v>3493.2886992061367</c:v>
                </c:pt>
                <c:pt idx="529" formatCode="0.000">
                  <c:v>4374.5784930547961</c:v>
                </c:pt>
                <c:pt idx="530" formatCode="0.000">
                  <c:v>197.33895752196725</c:v>
                </c:pt>
                <c:pt idx="531" formatCode="0.000">
                  <c:v>277.81332342879381</c:v>
                </c:pt>
                <c:pt idx="532" formatCode="0.000">
                  <c:v>1753.4676559120344</c:v>
                </c:pt>
                <c:pt idx="533" formatCode="0.000">
                  <c:v>12108.753168407204</c:v>
                </c:pt>
                <c:pt idx="534" formatCode="0.000">
                  <c:v>13311.468978836645</c:v>
                </c:pt>
                <c:pt idx="535" formatCode="0.000">
                  <c:v>14464.136150814966</c:v>
                </c:pt>
                <c:pt idx="536" formatCode="0.000">
                  <c:v>605.41612721079264</c:v>
                </c:pt>
                <c:pt idx="541" formatCode="0.000">
                  <c:v>1275.062985991088</c:v>
                </c:pt>
                <c:pt idx="542" formatCode="0.000">
                  <c:v>5971.6123988534855</c:v>
                </c:pt>
                <c:pt idx="543" formatCode="0.000">
                  <c:v>384.11729969510429</c:v>
                </c:pt>
                <c:pt idx="546" formatCode="0.000">
                  <c:v>6098.9472764539569</c:v>
                </c:pt>
                <c:pt idx="547" formatCode="0.000">
                  <c:v>5808.4283780738169</c:v>
                </c:pt>
                <c:pt idx="548" formatCode="0.000">
                  <c:v>5764.0575960776277</c:v>
                </c:pt>
                <c:pt idx="549" formatCode="0.000">
                  <c:v>8790.6406622414215</c:v>
                </c:pt>
                <c:pt idx="551" formatCode="0.000">
                  <c:v>6998.5236910703416</c:v>
                </c:pt>
                <c:pt idx="552" formatCode="0.000">
                  <c:v>5327.0488915494261</c:v>
                </c:pt>
                <c:pt idx="553" formatCode="0.000">
                  <c:v>8689.6436595334435</c:v>
                </c:pt>
                <c:pt idx="554" formatCode="0.000">
                  <c:v>5146.6426869773741</c:v>
                </c:pt>
                <c:pt idx="555" formatCode="0.000">
                  <c:v>4996.4341032189495</c:v>
                </c:pt>
                <c:pt idx="556" formatCode="0.000">
                  <c:v>6272.6827248027994</c:v>
                </c:pt>
                <c:pt idx="557" formatCode="0.000">
                  <c:v>8013.3422046119449</c:v>
                </c:pt>
                <c:pt idx="558" formatCode="0.000">
                  <c:v>3091.1754866582355</c:v>
                </c:pt>
                <c:pt idx="559" formatCode="0.000">
                  <c:v>7882.8931526439355</c:v>
                </c:pt>
                <c:pt idx="560" formatCode="0.000">
                  <c:v>10820.252669079133</c:v>
                </c:pt>
                <c:pt idx="561" formatCode="0.000">
                  <c:v>11462.132551070461</c:v>
                </c:pt>
                <c:pt idx="562" formatCode="0.000">
                  <c:v>14709.461774941085</c:v>
                </c:pt>
                <c:pt idx="563" formatCode="0.000">
                  <c:v>6594.458516337214</c:v>
                </c:pt>
                <c:pt idx="564" formatCode="0.000">
                  <c:v>12268.52103285018</c:v>
                </c:pt>
                <c:pt idx="565" formatCode="0.000">
                  <c:v>10346.690636679241</c:v>
                </c:pt>
                <c:pt idx="566" formatCode="0.000">
                  <c:v>8389.6065374373738</c:v>
                </c:pt>
                <c:pt idx="567" formatCode="0.000">
                  <c:v>7836.4306538576266</c:v>
                </c:pt>
                <c:pt idx="568" formatCode="0.000">
                  <c:v>11604.632233206235</c:v>
                </c:pt>
                <c:pt idx="569" formatCode="0.000">
                  <c:v>8194.301851311071</c:v>
                </c:pt>
                <c:pt idx="570" formatCode="0.000">
                  <c:v>2772.3124994617006</c:v>
                </c:pt>
                <c:pt idx="572" formatCode="0.000">
                  <c:v>7919.6853176215172</c:v>
                </c:pt>
                <c:pt idx="573" formatCode="0.000">
                  <c:v>10911.554556719308</c:v>
                </c:pt>
                <c:pt idx="574" formatCode="0.000">
                  <c:v>8542.4778483262926</c:v>
                </c:pt>
                <c:pt idx="575" formatCode="0.000">
                  <c:v>8403.0938252474298</c:v>
                </c:pt>
                <c:pt idx="576" formatCode="0.000">
                  <c:v>6219.1929059268396</c:v>
                </c:pt>
                <c:pt idx="577" formatCode="0.000">
                  <c:v>5195.2564985646823</c:v>
                </c:pt>
                <c:pt idx="578" formatCode="0.000">
                  <c:v>11439.689590196458</c:v>
                </c:pt>
                <c:pt idx="579" formatCode="0.000">
                  <c:v>5607.9602867910071</c:v>
                </c:pt>
                <c:pt idx="580" formatCode="0.000">
                  <c:v>5713.3313618025586</c:v>
                </c:pt>
                <c:pt idx="581" formatCode="0.000">
                  <c:v>14937.698700076682</c:v>
                </c:pt>
                <c:pt idx="582" formatCode="0.000">
                  <c:v>2781.9379280866706</c:v>
                </c:pt>
                <c:pt idx="583" formatCode="0.000">
                  <c:v>11096.190927938245</c:v>
                </c:pt>
                <c:pt idx="584" formatCode="0.000">
                  <c:v>2739.8007932436904</c:v>
                </c:pt>
                <c:pt idx="585" formatCode="0.000">
                  <c:v>14855.982622417096</c:v>
                </c:pt>
                <c:pt idx="586" formatCode="0.000">
                  <c:v>20693.557713173992</c:v>
                </c:pt>
                <c:pt idx="587" formatCode="0.000">
                  <c:v>10885.715524436415</c:v>
                </c:pt>
                <c:pt idx="588" formatCode="0.000">
                  <c:v>10473.010074782575</c:v>
                </c:pt>
                <c:pt idx="589" formatCode="0.000">
                  <c:v>10016.83184000762</c:v>
                </c:pt>
                <c:pt idx="590" formatCode="0.000">
                  <c:v>7245.7828187643827</c:v>
                </c:pt>
                <c:pt idx="591" formatCode="0.000">
                  <c:v>6954.8866156515014</c:v>
                </c:pt>
                <c:pt idx="592" formatCode="0.000">
                  <c:v>7285.7664998639675</c:v>
                </c:pt>
                <c:pt idx="593" formatCode="0.000">
                  <c:v>6035.5587184077231</c:v>
                </c:pt>
                <c:pt idx="594" formatCode="0.000">
                  <c:v>7801.4054484132857</c:v>
                </c:pt>
                <c:pt idx="595" formatCode="0.000">
                  <c:v>5659.2279328575678</c:v>
                </c:pt>
                <c:pt idx="596" formatCode="0.000">
                  <c:v>8384.6143776198842</c:v>
                </c:pt>
                <c:pt idx="597" formatCode="0.000">
                  <c:v>21573.83250462612</c:v>
                </c:pt>
                <c:pt idx="598" formatCode="0.000">
                  <c:v>6943.0158884215161</c:v>
                </c:pt>
                <c:pt idx="599" formatCode="0.000">
                  <c:v>6785.1822832976313</c:v>
                </c:pt>
                <c:pt idx="600" formatCode="0.000">
                  <c:v>9816.453556950084</c:v>
                </c:pt>
                <c:pt idx="601" formatCode="0.000">
                  <c:v>7248.524855610759</c:v>
                </c:pt>
                <c:pt idx="602" formatCode="0.000">
                  <c:v>6485.9920275639752</c:v>
                </c:pt>
                <c:pt idx="603" formatCode="0.000">
                  <c:v>5531.9549660572029</c:v>
                </c:pt>
                <c:pt idx="604" formatCode="0.000">
                  <c:v>5931.462522165345</c:v>
                </c:pt>
                <c:pt idx="605" formatCode="0.000">
                  <c:v>4946.4679835971292</c:v>
                </c:pt>
                <c:pt idx="606" formatCode="0.000">
                  <c:v>3491.4478578685075</c:v>
                </c:pt>
                <c:pt idx="607" formatCode="0.000">
                  <c:v>6493.8034180997556</c:v>
                </c:pt>
                <c:pt idx="608" formatCode="0.000">
                  <c:v>3451.2010204332842</c:v>
                </c:pt>
                <c:pt idx="609" formatCode="0.000">
                  <c:v>2395.309606967312</c:v>
                </c:pt>
                <c:pt idx="610" formatCode="0.000">
                  <c:v>12948.667890103503</c:v>
                </c:pt>
                <c:pt idx="611" formatCode="0.000">
                  <c:v>13144.257933421237</c:v>
                </c:pt>
                <c:pt idx="612" formatCode="0.000">
                  <c:v>9570.4769915935849</c:v>
                </c:pt>
                <c:pt idx="613" formatCode="0.000">
                  <c:v>15274.159624397889</c:v>
                </c:pt>
                <c:pt idx="614" formatCode="0.000">
                  <c:v>7903.6523798313874</c:v>
                </c:pt>
                <c:pt idx="615" formatCode="0.000">
                  <c:v>10155.499282375178</c:v>
                </c:pt>
                <c:pt idx="616" formatCode="0.000">
                  <c:v>9971.5470920577463</c:v>
                </c:pt>
                <c:pt idx="617" formatCode="0.000">
                  <c:v>9133.0307728629432</c:v>
                </c:pt>
                <c:pt idx="618" formatCode="0.000">
                  <c:v>10437.883040091092</c:v>
                </c:pt>
                <c:pt idx="619" formatCode="0.000">
                  <c:v>2643.5483221898817</c:v>
                </c:pt>
                <c:pt idx="620" formatCode="0.000">
                  <c:v>4630.5013838702889</c:v>
                </c:pt>
                <c:pt idx="621" formatCode="0.000">
                  <c:v>7024.4942739461867</c:v>
                </c:pt>
                <c:pt idx="622" formatCode="0.000">
                  <c:v>6991.459601339996</c:v>
                </c:pt>
                <c:pt idx="623" formatCode="0.000">
                  <c:v>6472.1825825158021</c:v>
                </c:pt>
                <c:pt idx="624" formatCode="0.000">
                  <c:v>4693.2025476339486</c:v>
                </c:pt>
                <c:pt idx="625" formatCode="0.000">
                  <c:v>6989.6547748059638</c:v>
                </c:pt>
                <c:pt idx="626" formatCode="0.000">
                  <c:v>8159.423707432582</c:v>
                </c:pt>
                <c:pt idx="627" formatCode="0.000">
                  <c:v>7409.4223008401095</c:v>
                </c:pt>
                <c:pt idx="628" formatCode="0.000">
                  <c:v>6208.7482614056607</c:v>
                </c:pt>
                <c:pt idx="629" formatCode="0.000">
                  <c:v>3573.188228539645</c:v>
                </c:pt>
                <c:pt idx="630" formatCode="0.000">
                  <c:v>5295.0300948640352</c:v>
                </c:pt>
                <c:pt idx="631" formatCode="0.000">
                  <c:v>3070.2654839140064</c:v>
                </c:pt>
                <c:pt idx="632" formatCode="0.000">
                  <c:v>8092.7242855882432</c:v>
                </c:pt>
                <c:pt idx="633" formatCode="0.000">
                  <c:v>8202.9499164902809</c:v>
                </c:pt>
                <c:pt idx="634" formatCode="0.000">
                  <c:v>6206.0950012786461</c:v>
                </c:pt>
                <c:pt idx="635" formatCode="0.000">
                  <c:v>8367.7861100645896</c:v>
                </c:pt>
                <c:pt idx="636" formatCode="0.000">
                  <c:v>1863.1560517592741</c:v>
                </c:pt>
                <c:pt idx="637" formatCode="0.000">
                  <c:v>6760.5190094167228</c:v>
                </c:pt>
                <c:pt idx="638" formatCode="0.000">
                  <c:v>13630.131364116178</c:v>
                </c:pt>
                <c:pt idx="639" formatCode="0.000">
                  <c:v>6488.372256181221</c:v>
                </c:pt>
                <c:pt idx="640" formatCode="0.000">
                  <c:v>6411.3480231059411</c:v>
                </c:pt>
                <c:pt idx="641" formatCode="0.000">
                  <c:v>9880.1748875116336</c:v>
                </c:pt>
                <c:pt idx="643" formatCode="0.000">
                  <c:v>5769.1993135671228</c:v>
                </c:pt>
                <c:pt idx="644" formatCode="0.000">
                  <c:v>8514.5403599984602</c:v>
                </c:pt>
                <c:pt idx="645" formatCode="0.000">
                  <c:v>7583.5690009775053</c:v>
                </c:pt>
                <c:pt idx="646" formatCode="0.000">
                  <c:v>6989.414527546789</c:v>
                </c:pt>
                <c:pt idx="647" formatCode="0.000">
                  <c:v>7385.7820123425081</c:v>
                </c:pt>
                <c:pt idx="648" formatCode="0.000">
                  <c:v>8400.2449697564807</c:v>
                </c:pt>
                <c:pt idx="649" formatCode="0.000">
                  <c:v>4970.6638577729436</c:v>
                </c:pt>
                <c:pt idx="650" formatCode="0.000">
                  <c:v>6647.0321939540854</c:v>
                </c:pt>
                <c:pt idx="651" formatCode="0.000">
                  <c:v>4432.5014075868394</c:v>
                </c:pt>
                <c:pt idx="652" formatCode="0.000">
                  <c:v>5893.551759707836</c:v>
                </c:pt>
                <c:pt idx="653" formatCode="0.000">
                  <c:v>4174.5102982876269</c:v>
                </c:pt>
                <c:pt idx="654" formatCode="0.000">
                  <c:v>5594.6959123544557</c:v>
                </c:pt>
                <c:pt idx="655" formatCode="0.000">
                  <c:v>6112.2436694551343</c:v>
                </c:pt>
                <c:pt idx="656" formatCode="0.000">
                  <c:v>4313.0269472150021</c:v>
                </c:pt>
                <c:pt idx="657" formatCode="0.000">
                  <c:v>4254.9815787550933</c:v>
                </c:pt>
                <c:pt idx="658" formatCode="0.000">
                  <c:v>4227.9556190051335</c:v>
                </c:pt>
                <c:pt idx="659" formatCode="0.000">
                  <c:v>3523.8457607548785</c:v>
                </c:pt>
                <c:pt idx="660" formatCode="0.000">
                  <c:v>5536.6716932543868</c:v>
                </c:pt>
                <c:pt idx="661" formatCode="0.000">
                  <c:v>2223.2504060043352</c:v>
                </c:pt>
                <c:pt idx="662" formatCode="0.000">
                  <c:v>9141.0913957450302</c:v>
                </c:pt>
                <c:pt idx="664" formatCode="0.000">
                  <c:v>8179.3592090146376</c:v>
                </c:pt>
                <c:pt idx="665" formatCode="0.000">
                  <c:v>9886.1790786855126</c:v>
                </c:pt>
                <c:pt idx="666" formatCode="0.000">
                  <c:v>10882.953992011724</c:v>
                </c:pt>
                <c:pt idx="667" formatCode="0.000">
                  <c:v>7524.0875152925964</c:v>
                </c:pt>
                <c:pt idx="668" formatCode="0.000">
                  <c:v>11751.166209114219</c:v>
                </c:pt>
                <c:pt idx="669" formatCode="0.000">
                  <c:v>6531.4010450934584</c:v>
                </c:pt>
                <c:pt idx="670" formatCode="0.000">
                  <c:v>4154.7756424280897</c:v>
                </c:pt>
                <c:pt idx="671" formatCode="0.000">
                  <c:v>6863.8160148290644</c:v>
                </c:pt>
                <c:pt idx="672" formatCode="0.000">
                  <c:v>14003.581492269541</c:v>
                </c:pt>
                <c:pt idx="673" formatCode="0.000">
                  <c:v>15788.781038257644</c:v>
                </c:pt>
                <c:pt idx="674" formatCode="0.000">
                  <c:v>8200.7873751300449</c:v>
                </c:pt>
                <c:pt idx="675" formatCode="0.000">
                  <c:v>12041.33808294317</c:v>
                </c:pt>
                <c:pt idx="676" formatCode="0.000">
                  <c:v>9416.8405187427106</c:v>
                </c:pt>
                <c:pt idx="677" formatCode="0.000">
                  <c:v>13039.995677719804</c:v>
                </c:pt>
                <c:pt idx="678" formatCode="0.000">
                  <c:v>13302.327628136682</c:v>
                </c:pt>
                <c:pt idx="679" formatCode="0.000">
                  <c:v>11083.293715384705</c:v>
                </c:pt>
                <c:pt idx="680" formatCode="0.000">
                  <c:v>13920.466642593628</c:v>
                </c:pt>
                <c:pt idx="681" formatCode="0.000">
                  <c:v>6821.3849558422962</c:v>
                </c:pt>
                <c:pt idx="682" formatCode="0.000">
                  <c:v>10165.887973641162</c:v>
                </c:pt>
                <c:pt idx="683" formatCode="0.000">
                  <c:v>3924.104637890116</c:v>
                </c:pt>
                <c:pt idx="684" formatCode="0.000">
                  <c:v>3560.0020225242424</c:v>
                </c:pt>
                <c:pt idx="685" formatCode="0.000">
                  <c:v>7346.7547596840268</c:v>
                </c:pt>
                <c:pt idx="686" formatCode="0.000">
                  <c:v>6744.7361180487487</c:v>
                </c:pt>
                <c:pt idx="687" formatCode="0.000">
                  <c:v>7731.9117644878825</c:v>
                </c:pt>
                <c:pt idx="688" formatCode="0.000">
                  <c:v>12734.612219029455</c:v>
                </c:pt>
                <c:pt idx="702" formatCode="0.000">
                  <c:v>18557.963298405528</c:v>
                </c:pt>
                <c:pt idx="703" formatCode="0.000">
                  <c:v>16961.155713768781</c:v>
                </c:pt>
                <c:pt idx="704" formatCode="0.000">
                  <c:v>18198.804434462858</c:v>
                </c:pt>
                <c:pt idx="705" formatCode="0.000">
                  <c:v>12384.540520146065</c:v>
                </c:pt>
                <c:pt idx="715" formatCode="0.000">
                  <c:v>12080.573181616315</c:v>
                </c:pt>
                <c:pt idx="717" formatCode="0.000">
                  <c:v>2653.9501309680754</c:v>
                </c:pt>
                <c:pt idx="718" formatCode="0.000">
                  <c:v>5769.1073868990607</c:v>
                </c:pt>
                <c:pt idx="719" formatCode="0.000">
                  <c:v>10054.392161555519</c:v>
                </c:pt>
                <c:pt idx="720" formatCode="0.000">
                  <c:v>6915.3546242352259</c:v>
                </c:pt>
                <c:pt idx="721" formatCode="0.000">
                  <c:v>4490.5841337786978</c:v>
                </c:pt>
                <c:pt idx="722" formatCode="0.000">
                  <c:v>9108.5051534254853</c:v>
                </c:pt>
                <c:pt idx="723" formatCode="0.000">
                  <c:v>10246.60475478407</c:v>
                </c:pt>
                <c:pt idx="724" formatCode="0.000">
                  <c:v>5351.9905735566645</c:v>
                </c:pt>
                <c:pt idx="725" formatCode="0.000">
                  <c:v>14237.698017152396</c:v>
                </c:pt>
                <c:pt idx="726" formatCode="0.000">
                  <c:v>19102.956131921906</c:v>
                </c:pt>
                <c:pt idx="727" formatCode="0.000">
                  <c:v>6650.6593960588598</c:v>
                </c:pt>
                <c:pt idx="741" formatCode="0.000">
                  <c:v>6818.0054420954111</c:v>
                </c:pt>
                <c:pt idx="742" formatCode="0.000">
                  <c:v>6722.652549200955</c:v>
                </c:pt>
                <c:pt idx="743" formatCode="0.000">
                  <c:v>7664.2904070479854</c:v>
                </c:pt>
                <c:pt idx="744" formatCode="0.000">
                  <c:v>10650.883909902599</c:v>
                </c:pt>
                <c:pt idx="745" formatCode="0.000">
                  <c:v>10278.765504682644</c:v>
                </c:pt>
                <c:pt idx="746" formatCode="0.000">
                  <c:v>7787.5745798451662</c:v>
                </c:pt>
                <c:pt idx="747" formatCode="0.000">
                  <c:v>8321.5552714659625</c:v>
                </c:pt>
                <c:pt idx="748" formatCode="0.000">
                  <c:v>8401.1112903678149</c:v>
                </c:pt>
                <c:pt idx="749" formatCode="0.000">
                  <c:v>5513.3192269208294</c:v>
                </c:pt>
                <c:pt idx="750" formatCode="0.000">
                  <c:v>9277.9908125343572</c:v>
                </c:pt>
                <c:pt idx="751" formatCode="0.000">
                  <c:v>6785.710109742864</c:v>
                </c:pt>
                <c:pt idx="752" formatCode="0.000">
                  <c:v>10492.119982014936</c:v>
                </c:pt>
                <c:pt idx="753" formatCode="0.000">
                  <c:v>10406.634803953812</c:v>
                </c:pt>
              </c:numCache>
            </c:numRef>
          </c:yVal>
          <c:smooth val="0"/>
          <c:extLst>
            <c:ext xmlns:c16="http://schemas.microsoft.com/office/drawing/2014/chart" uri="{C3380CC4-5D6E-409C-BE32-E72D297353CC}">
              <c16:uniqueId val="{00000000-C6CB-4F8C-A17F-515C8F81C12F}"/>
            </c:ext>
          </c:extLst>
        </c:ser>
        <c:dLbls>
          <c:showLegendKey val="0"/>
          <c:showVal val="0"/>
          <c:showCatName val="0"/>
          <c:showSerName val="0"/>
          <c:showPercent val="0"/>
          <c:showBubbleSize val="0"/>
        </c:dLbls>
        <c:axId val="458903168"/>
        <c:axId val="458902688"/>
      </c:scatterChart>
      <c:valAx>
        <c:axId val="457491136"/>
        <c:scaling>
          <c:orientation val="minMax"/>
          <c:max val="46000"/>
          <c:min val="34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492096"/>
        <c:crosses val="autoZero"/>
        <c:crossBetween val="midCat"/>
      </c:valAx>
      <c:valAx>
        <c:axId val="45749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POP Flux (µmol P/m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491136"/>
        <c:crosses val="autoZero"/>
        <c:crossBetween val="midCat"/>
      </c:valAx>
      <c:valAx>
        <c:axId val="458902688"/>
        <c:scaling>
          <c:orientation val="minMax"/>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POC (µmoles/m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layout>
            <c:manualLayout>
              <c:xMode val="edge"/>
              <c:yMode val="edge"/>
              <c:x val="0.95710540882662143"/>
              <c:y val="0.28851391140053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8903168"/>
        <c:crosses val="max"/>
        <c:crossBetween val="midCat"/>
      </c:valAx>
      <c:valAx>
        <c:axId val="458903168"/>
        <c:scaling>
          <c:orientation val="minMax"/>
        </c:scaling>
        <c:delete val="1"/>
        <c:axPos val="b"/>
        <c:numFmt formatCode="[$-409]d\-mmm\-yy;@" sourceLinked="1"/>
        <c:majorTickMark val="out"/>
        <c:minorTickMark val="none"/>
        <c:tickLblPos val="nextTo"/>
        <c:crossAx val="4589026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SBB_Bot_POPFlux_all</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3.332105525564763E-2"/>
                  <c:y val="-0.53829425380867979"/>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NEW'!$AJ$8:$AJ$761</c:f>
              <c:numCache>
                <c:formatCode>0.0</c:formatCode>
                <c:ptCount val="754"/>
                <c:pt idx="0">
                  <c:v>24.298704117731106</c:v>
                </c:pt>
                <c:pt idx="1">
                  <c:v>24.591430266812523</c:v>
                </c:pt>
                <c:pt idx="2">
                  <c:v>18.165166298725055</c:v>
                </c:pt>
                <c:pt idx="3">
                  <c:v>15.211666591901505</c:v>
                </c:pt>
                <c:pt idx="4">
                  <c:v>12.514530944863274</c:v>
                </c:pt>
                <c:pt idx="5">
                  <c:v>12.54514204227555</c:v>
                </c:pt>
                <c:pt idx="6">
                  <c:v>14.166945224184829</c:v>
                </c:pt>
                <c:pt idx="7">
                  <c:v>12.229970455154074</c:v>
                </c:pt>
                <c:pt idx="8">
                  <c:v>17.487772750039085</c:v>
                </c:pt>
                <c:pt idx="9">
                  <c:v>16.041285418455089</c:v>
                </c:pt>
                <c:pt idx="10">
                  <c:v>12.383894382025773</c:v>
                </c:pt>
                <c:pt idx="11">
                  <c:v>14.023005137655247</c:v>
                </c:pt>
                <c:pt idx="12">
                  <c:v>13.277395357919545</c:v>
                </c:pt>
                <c:pt idx="13">
                  <c:v>14.872397636533307</c:v>
                </c:pt>
                <c:pt idx="14">
                  <c:v>8.4003065095632579</c:v>
                </c:pt>
                <c:pt idx="15">
                  <c:v>8.6756779521611236</c:v>
                </c:pt>
                <c:pt idx="16">
                  <c:v>11.136109478361078</c:v>
                </c:pt>
                <c:pt idx="17">
                  <c:v>15.343677684301497</c:v>
                </c:pt>
                <c:pt idx="18">
                  <c:v>15.135062700583973</c:v>
                </c:pt>
                <c:pt idx="19">
                  <c:v>22.007465497157312</c:v>
                </c:pt>
                <c:pt idx="20">
                  <c:v>16.793156706421087</c:v>
                </c:pt>
                <c:pt idx="21">
                  <c:v>22.123118184304175</c:v>
                </c:pt>
                <c:pt idx="22">
                  <c:v>36.243508512268562</c:v>
                </c:pt>
                <c:pt idx="23">
                  <c:v>21.327703437729525</c:v>
                </c:pt>
                <c:pt idx="24">
                  <c:v>16.208032390345579</c:v>
                </c:pt>
                <c:pt idx="25">
                  <c:v>21.583550839821342</c:v>
                </c:pt>
                <c:pt idx="26">
                  <c:v>18.298812260631792</c:v>
                </c:pt>
                <c:pt idx="27">
                  <c:v>16.135178567718683</c:v>
                </c:pt>
                <c:pt idx="28">
                  <c:v>11.503916500904012</c:v>
                </c:pt>
                <c:pt idx="29">
                  <c:v>13.707410813530586</c:v>
                </c:pt>
                <c:pt idx="30">
                  <c:v>14.274242143738888</c:v>
                </c:pt>
                <c:pt idx="39">
                  <c:v>17.039346205446805</c:v>
                </c:pt>
                <c:pt idx="40">
                  <c:v>13.714730498091541</c:v>
                </c:pt>
                <c:pt idx="41">
                  <c:v>21.738950668046641</c:v>
                </c:pt>
                <c:pt idx="42">
                  <c:v>36.512363784817865</c:v>
                </c:pt>
                <c:pt idx="43">
                  <c:v>27.984233268744049</c:v>
                </c:pt>
                <c:pt idx="44">
                  <c:v>26.085046209818728</c:v>
                </c:pt>
                <c:pt idx="52">
                  <c:v>30.598080946312763</c:v>
                </c:pt>
                <c:pt idx="53">
                  <c:v>50.299239896722725</c:v>
                </c:pt>
                <c:pt idx="54">
                  <c:v>44.873801325180807</c:v>
                </c:pt>
                <c:pt idx="55">
                  <c:v>25.886029566521628</c:v>
                </c:pt>
                <c:pt idx="56">
                  <c:v>16.58212285714287</c:v>
                </c:pt>
                <c:pt idx="57">
                  <c:v>16.842211428571417</c:v>
                </c:pt>
                <c:pt idx="58">
                  <c:v>8.96414857142857</c:v>
                </c:pt>
                <c:pt idx="59">
                  <c:v>13.82649142857143</c:v>
                </c:pt>
                <c:pt idx="60">
                  <c:v>32.381674285714297</c:v>
                </c:pt>
                <c:pt idx="61">
                  <c:v>12.361531428571418</c:v>
                </c:pt>
                <c:pt idx="63">
                  <c:v>14.287865714285708</c:v>
                </c:pt>
                <c:pt idx="64">
                  <c:v>19.357464615384615</c:v>
                </c:pt>
                <c:pt idx="65">
                  <c:v>22.029531428571431</c:v>
                </c:pt>
                <c:pt idx="66">
                  <c:v>27.959359999999975</c:v>
                </c:pt>
                <c:pt idx="67">
                  <c:v>39.835714285714289</c:v>
                </c:pt>
                <c:pt idx="68">
                  <c:v>34.11805714285714</c:v>
                </c:pt>
                <c:pt idx="69">
                  <c:v>16.065771428571423</c:v>
                </c:pt>
                <c:pt idx="70">
                  <c:v>41.004438095238086</c:v>
                </c:pt>
                <c:pt idx="71">
                  <c:v>10.358480000000007</c:v>
                </c:pt>
                <c:pt idx="72">
                  <c:v>21.653891428571427</c:v>
                </c:pt>
                <c:pt idx="73">
                  <c:v>18.180171428571441</c:v>
                </c:pt>
                <c:pt idx="74">
                  <c:v>30.291800000000009</c:v>
                </c:pt>
                <c:pt idx="75">
                  <c:v>28.418040000000005</c:v>
                </c:pt>
                <c:pt idx="76">
                  <c:v>15.612371428571429</c:v>
                </c:pt>
                <c:pt idx="78">
                  <c:v>17.812884002739793</c:v>
                </c:pt>
                <c:pt idx="79">
                  <c:v>22.694170327982619</c:v>
                </c:pt>
                <c:pt idx="80">
                  <c:v>20.680935213564197</c:v>
                </c:pt>
                <c:pt idx="81">
                  <c:v>15.598627823817139</c:v>
                </c:pt>
                <c:pt idx="82">
                  <c:v>17.064577964723867</c:v>
                </c:pt>
                <c:pt idx="83">
                  <c:v>13.910151478133713</c:v>
                </c:pt>
                <c:pt idx="84">
                  <c:v>16.550051889153707</c:v>
                </c:pt>
                <c:pt idx="85">
                  <c:v>9.9373616751737757</c:v>
                </c:pt>
                <c:pt idx="86">
                  <c:v>9.7903095987876867</c:v>
                </c:pt>
                <c:pt idx="87">
                  <c:v>11.068939829212042</c:v>
                </c:pt>
                <c:pt idx="88">
                  <c:v>8.0971623022086305</c:v>
                </c:pt>
                <c:pt idx="89">
                  <c:v>14.224913623884333</c:v>
                </c:pt>
                <c:pt idx="90">
                  <c:v>28.04455591161846</c:v>
                </c:pt>
                <c:pt idx="92">
                  <c:v>21.897786051655217</c:v>
                </c:pt>
                <c:pt idx="94">
                  <c:v>32.100615603761625</c:v>
                </c:pt>
                <c:pt idx="95">
                  <c:v>33.06952805927078</c:v>
                </c:pt>
                <c:pt idx="96">
                  <c:v>24.503630260675251</c:v>
                </c:pt>
                <c:pt idx="97">
                  <c:v>34.024439770436089</c:v>
                </c:pt>
                <c:pt idx="98">
                  <c:v>24.480909066308811</c:v>
                </c:pt>
                <c:pt idx="99">
                  <c:v>24.269282100252326</c:v>
                </c:pt>
                <c:pt idx="100">
                  <c:v>17.804887782172145</c:v>
                </c:pt>
                <c:pt idx="101">
                  <c:v>20.799272213817034</c:v>
                </c:pt>
                <c:pt idx="102">
                  <c:v>19.842087285075081</c:v>
                </c:pt>
                <c:pt idx="103">
                  <c:v>33.426898993481757</c:v>
                </c:pt>
                <c:pt idx="104">
                  <c:v>17.209866168638683</c:v>
                </c:pt>
                <c:pt idx="105">
                  <c:v>19.679319400080232</c:v>
                </c:pt>
                <c:pt idx="106">
                  <c:v>16.229760000000013</c:v>
                </c:pt>
                <c:pt idx="107">
                  <c:v>17.477720000000005</c:v>
                </c:pt>
                <c:pt idx="108">
                  <c:v>35.603382857142833</c:v>
                </c:pt>
                <c:pt idx="109">
                  <c:v>22.271771428571441</c:v>
                </c:pt>
                <c:pt idx="110">
                  <c:v>11.343119999999985</c:v>
                </c:pt>
                <c:pt idx="111">
                  <c:v>28.893428571428586</c:v>
                </c:pt>
                <c:pt idx="112">
                  <c:v>53.259028571428473</c:v>
                </c:pt>
                <c:pt idx="113">
                  <c:v>19.022968163265347</c:v>
                </c:pt>
                <c:pt idx="114">
                  <c:v>37.380171428571487</c:v>
                </c:pt>
                <c:pt idx="115">
                  <c:v>22.177508571428547</c:v>
                </c:pt>
                <c:pt idx="116">
                  <c:v>29.915941052631553</c:v>
                </c:pt>
                <c:pt idx="143">
                  <c:v>19.455131428571434</c:v>
                </c:pt>
                <c:pt idx="144">
                  <c:v>26.124342857142864</c:v>
                </c:pt>
                <c:pt idx="145">
                  <c:v>39.230765714285695</c:v>
                </c:pt>
                <c:pt idx="146">
                  <c:v>24.596742857142885</c:v>
                </c:pt>
                <c:pt idx="147">
                  <c:v>28.753371428571427</c:v>
                </c:pt>
                <c:pt idx="148">
                  <c:v>31.176822857142866</c:v>
                </c:pt>
                <c:pt idx="149">
                  <c:v>23.296000000000006</c:v>
                </c:pt>
                <c:pt idx="151">
                  <c:v>17.373531428571397</c:v>
                </c:pt>
                <c:pt idx="152">
                  <c:v>27.207817142857152</c:v>
                </c:pt>
                <c:pt idx="156">
                  <c:v>25.715322416484582</c:v>
                </c:pt>
                <c:pt idx="157">
                  <c:v>26.019358214326559</c:v>
                </c:pt>
                <c:pt idx="158">
                  <c:v>23.538839632763569</c:v>
                </c:pt>
                <c:pt idx="159">
                  <c:v>20.23191562181475</c:v>
                </c:pt>
                <c:pt idx="160">
                  <c:v>24.142634701216537</c:v>
                </c:pt>
                <c:pt idx="161">
                  <c:v>9.4707506908169918</c:v>
                </c:pt>
                <c:pt idx="167">
                  <c:v>3.3236000000000026</c:v>
                </c:pt>
                <c:pt idx="169">
                  <c:v>60.39077460159362</c:v>
                </c:pt>
                <c:pt idx="170">
                  <c:v>34.404952424834278</c:v>
                </c:pt>
                <c:pt idx="171">
                  <c:v>30.938406323618324</c:v>
                </c:pt>
                <c:pt idx="182">
                  <c:v>18.013878010166309</c:v>
                </c:pt>
                <c:pt idx="183">
                  <c:v>16.302142643471257</c:v>
                </c:pt>
                <c:pt idx="184">
                  <c:v>17.343283464065038</c:v>
                </c:pt>
                <c:pt idx="185">
                  <c:v>18.847495034932109</c:v>
                </c:pt>
                <c:pt idx="186">
                  <c:v>15.70470257956282</c:v>
                </c:pt>
                <c:pt idx="187">
                  <c:v>13.434810480158362</c:v>
                </c:pt>
                <c:pt idx="188">
                  <c:v>13.342053576959742</c:v>
                </c:pt>
                <c:pt idx="189">
                  <c:v>15.249805303682436</c:v>
                </c:pt>
                <c:pt idx="190">
                  <c:v>22.957704835900103</c:v>
                </c:pt>
                <c:pt idx="191">
                  <c:v>11.400773328317001</c:v>
                </c:pt>
                <c:pt idx="192">
                  <c:v>15.326365976394428</c:v>
                </c:pt>
                <c:pt idx="193">
                  <c:v>9.1376609468243402</c:v>
                </c:pt>
                <c:pt idx="208">
                  <c:v>17.50564379549887</c:v>
                </c:pt>
                <c:pt idx="209">
                  <c:v>20.98699923319208</c:v>
                </c:pt>
                <c:pt idx="210">
                  <c:v>16.871218618065143</c:v>
                </c:pt>
                <c:pt idx="211">
                  <c:v>20.294753980612285</c:v>
                </c:pt>
                <c:pt idx="212">
                  <c:v>3.9092397681978035</c:v>
                </c:pt>
                <c:pt idx="221">
                  <c:v>23.720354927458445</c:v>
                </c:pt>
                <c:pt idx="222">
                  <c:v>23.183930351168669</c:v>
                </c:pt>
                <c:pt idx="223">
                  <c:v>37.643750709826008</c:v>
                </c:pt>
                <c:pt idx="224">
                  <c:v>25.681259014883437</c:v>
                </c:pt>
                <c:pt idx="225">
                  <c:v>15.007728877240893</c:v>
                </c:pt>
                <c:pt idx="226">
                  <c:v>15.289299895990823</c:v>
                </c:pt>
                <c:pt idx="227">
                  <c:v>31.632511019460992</c:v>
                </c:pt>
                <c:pt idx="228">
                  <c:v>13.512083132833894</c:v>
                </c:pt>
                <c:pt idx="229">
                  <c:v>14.006129644933417</c:v>
                </c:pt>
                <c:pt idx="230">
                  <c:v>8.7901303112240825</c:v>
                </c:pt>
                <c:pt idx="231">
                  <c:v>3.2971118274590374</c:v>
                </c:pt>
                <c:pt idx="232">
                  <c:v>4.8295256239634519</c:v>
                </c:pt>
                <c:pt idx="233">
                  <c:v>16.688066788143772</c:v>
                </c:pt>
                <c:pt idx="234">
                  <c:v>12.359439537257543</c:v>
                </c:pt>
                <c:pt idx="235">
                  <c:v>18.170791812183964</c:v>
                </c:pt>
                <c:pt idx="247">
                  <c:v>15.667377505375072</c:v>
                </c:pt>
                <c:pt idx="248">
                  <c:v>21.012364582425931</c:v>
                </c:pt>
                <c:pt idx="249">
                  <c:v>31.488279423039074</c:v>
                </c:pt>
                <c:pt idx="250">
                  <c:v>29.977096411637262</c:v>
                </c:pt>
                <c:pt idx="251">
                  <c:v>27.713460710836074</c:v>
                </c:pt>
                <c:pt idx="252">
                  <c:v>36.847600238517742</c:v>
                </c:pt>
                <c:pt idx="253">
                  <c:v>35.947428750722821</c:v>
                </c:pt>
                <c:pt idx="254">
                  <c:v>32.800661870462008</c:v>
                </c:pt>
                <c:pt idx="255">
                  <c:v>27.097381529688676</c:v>
                </c:pt>
                <c:pt idx="256">
                  <c:v>35.634135818107012</c:v>
                </c:pt>
                <c:pt idx="257">
                  <c:v>33.155753917701944</c:v>
                </c:pt>
                <c:pt idx="258">
                  <c:v>24.385151141738049</c:v>
                </c:pt>
                <c:pt idx="259">
                  <c:v>21.723468690040988</c:v>
                </c:pt>
                <c:pt idx="260">
                  <c:v>23.839103712103878</c:v>
                </c:pt>
                <c:pt idx="261">
                  <c:v>18.525389783710935</c:v>
                </c:pt>
                <c:pt idx="262">
                  <c:v>16.915005608704945</c:v>
                </c:pt>
                <c:pt idx="263">
                  <c:v>23.538093181399262</c:v>
                </c:pt>
                <c:pt idx="264">
                  <c:v>23.61877307507811</c:v>
                </c:pt>
                <c:pt idx="265">
                  <c:v>22.130570692802124</c:v>
                </c:pt>
                <c:pt idx="266">
                  <c:v>14.781294379820324</c:v>
                </c:pt>
                <c:pt idx="267">
                  <c:v>13.178153823906676</c:v>
                </c:pt>
                <c:pt idx="268">
                  <c:v>39.113254163318771</c:v>
                </c:pt>
                <c:pt idx="269">
                  <c:v>17.132577297669343</c:v>
                </c:pt>
                <c:pt idx="270">
                  <c:v>13.085231853703469</c:v>
                </c:pt>
                <c:pt idx="273">
                  <c:v>40.419049749417098</c:v>
                </c:pt>
                <c:pt idx="274">
                  <c:v>45.543332917964221</c:v>
                </c:pt>
                <c:pt idx="275">
                  <c:v>36.075139268046371</c:v>
                </c:pt>
                <c:pt idx="283">
                  <c:v>9.2137172120006987</c:v>
                </c:pt>
                <c:pt idx="286">
                  <c:v>19.478931077726529</c:v>
                </c:pt>
                <c:pt idx="287">
                  <c:v>20.373102940845826</c:v>
                </c:pt>
                <c:pt idx="288">
                  <c:v>13.23135134175687</c:v>
                </c:pt>
                <c:pt idx="289">
                  <c:v>15.359942276886244</c:v>
                </c:pt>
                <c:pt idx="290">
                  <c:v>13.032761331958</c:v>
                </c:pt>
                <c:pt idx="299">
                  <c:v>21.642109038201752</c:v>
                </c:pt>
                <c:pt idx="302">
                  <c:v>4.0626613399197034</c:v>
                </c:pt>
                <c:pt idx="306">
                  <c:v>1.8641160241370507</c:v>
                </c:pt>
                <c:pt idx="309">
                  <c:v>4.9960361100983803</c:v>
                </c:pt>
                <c:pt idx="310">
                  <c:v>11.687763121540684</c:v>
                </c:pt>
                <c:pt idx="311">
                  <c:v>15.193730509509308</c:v>
                </c:pt>
                <c:pt idx="312">
                  <c:v>24.180479906121178</c:v>
                </c:pt>
                <c:pt idx="313">
                  <c:v>22.803542311131324</c:v>
                </c:pt>
                <c:pt idx="314">
                  <c:v>35.523531505705165</c:v>
                </c:pt>
                <c:pt idx="315">
                  <c:v>35.306493412591834</c:v>
                </c:pt>
                <c:pt idx="316">
                  <c:v>25.242470866990615</c:v>
                </c:pt>
                <c:pt idx="317">
                  <c:v>23.854025447202702</c:v>
                </c:pt>
                <c:pt idx="318">
                  <c:v>24.748801474984333</c:v>
                </c:pt>
                <c:pt idx="319">
                  <c:v>2.0137809024344051</c:v>
                </c:pt>
                <c:pt idx="320">
                  <c:v>34.707602390729136</c:v>
                </c:pt>
                <c:pt idx="321">
                  <c:v>26.150520276490212</c:v>
                </c:pt>
                <c:pt idx="322">
                  <c:v>60.402072917108853</c:v>
                </c:pt>
                <c:pt idx="323">
                  <c:v>58.477625697504891</c:v>
                </c:pt>
                <c:pt idx="324">
                  <c:v>29.029758122289294</c:v>
                </c:pt>
                <c:pt idx="325">
                  <c:v>83.314492452214807</c:v>
                </c:pt>
                <c:pt idx="326">
                  <c:v>35.895308960606073</c:v>
                </c:pt>
                <c:pt idx="327">
                  <c:v>49.068790493565473</c:v>
                </c:pt>
                <c:pt idx="328">
                  <c:v>34.387219161646641</c:v>
                </c:pt>
                <c:pt idx="329">
                  <c:v>59.71321565351667</c:v>
                </c:pt>
                <c:pt idx="330">
                  <c:v>35.224741413308351</c:v>
                </c:pt>
                <c:pt idx="331">
                  <c:v>68.620927351803999</c:v>
                </c:pt>
                <c:pt idx="332">
                  <c:v>45.824988951569054</c:v>
                </c:pt>
                <c:pt idx="333">
                  <c:v>26.06953252437004</c:v>
                </c:pt>
                <c:pt idx="334">
                  <c:v>23.419972331099046</c:v>
                </c:pt>
                <c:pt idx="335">
                  <c:v>45.440903022666959</c:v>
                </c:pt>
                <c:pt idx="336">
                  <c:v>40.325151283862937</c:v>
                </c:pt>
                <c:pt idx="337">
                  <c:v>24.310632608599811</c:v>
                </c:pt>
                <c:pt idx="338">
                  <c:v>22.796110959965503</c:v>
                </c:pt>
                <c:pt idx="339">
                  <c:v>23.184351972644038</c:v>
                </c:pt>
                <c:pt idx="340">
                  <c:v>17.33217572947197</c:v>
                </c:pt>
                <c:pt idx="341">
                  <c:v>20.942472993935269</c:v>
                </c:pt>
                <c:pt idx="342">
                  <c:v>36.808827037572854</c:v>
                </c:pt>
                <c:pt idx="343">
                  <c:v>23.003246070039211</c:v>
                </c:pt>
                <c:pt idx="345">
                  <c:v>18.021402201093096</c:v>
                </c:pt>
                <c:pt idx="346">
                  <c:v>43.107728821518492</c:v>
                </c:pt>
                <c:pt idx="347">
                  <c:v>36.494205464656659</c:v>
                </c:pt>
                <c:pt idx="348">
                  <c:v>20.93197481932399</c:v>
                </c:pt>
                <c:pt idx="349">
                  <c:v>4.2494610060181222</c:v>
                </c:pt>
                <c:pt idx="351">
                  <c:v>52.011387437777245</c:v>
                </c:pt>
                <c:pt idx="352">
                  <c:v>64.354453333333311</c:v>
                </c:pt>
                <c:pt idx="353">
                  <c:v>34.389629801921004</c:v>
                </c:pt>
                <c:pt idx="354">
                  <c:v>30.821724167402195</c:v>
                </c:pt>
                <c:pt idx="356">
                  <c:v>34.472457008420065</c:v>
                </c:pt>
                <c:pt idx="359">
                  <c:v>14.966324627744079</c:v>
                </c:pt>
                <c:pt idx="360">
                  <c:v>27.101663519266545</c:v>
                </c:pt>
                <c:pt idx="361">
                  <c:v>22.469883403034544</c:v>
                </c:pt>
                <c:pt idx="362">
                  <c:v>37.267504803242119</c:v>
                </c:pt>
                <c:pt idx="363">
                  <c:v>23.151977739990187</c:v>
                </c:pt>
                <c:pt idx="364">
                  <c:v>26.382585860817443</c:v>
                </c:pt>
                <c:pt idx="365">
                  <c:v>22.790762066650316</c:v>
                </c:pt>
                <c:pt idx="366">
                  <c:v>34.144607720677527</c:v>
                </c:pt>
                <c:pt idx="367">
                  <c:v>18.483548047372892</c:v>
                </c:pt>
                <c:pt idx="368">
                  <c:v>23.64530536617697</c:v>
                </c:pt>
                <c:pt idx="369">
                  <c:v>24.474542354776275</c:v>
                </c:pt>
                <c:pt idx="370">
                  <c:v>32.088015105988489</c:v>
                </c:pt>
                <c:pt idx="371">
                  <c:v>14.78019098203761</c:v>
                </c:pt>
                <c:pt idx="372">
                  <c:v>18.05762430709914</c:v>
                </c:pt>
                <c:pt idx="373">
                  <c:v>34.909394003158326</c:v>
                </c:pt>
                <c:pt idx="374">
                  <c:v>43.142613784982757</c:v>
                </c:pt>
                <c:pt idx="375">
                  <c:v>32.741664802217784</c:v>
                </c:pt>
                <c:pt idx="376">
                  <c:v>22.450612679378395</c:v>
                </c:pt>
                <c:pt idx="377">
                  <c:v>109.75911775644451</c:v>
                </c:pt>
                <c:pt idx="378">
                  <c:v>59.752008790422394</c:v>
                </c:pt>
                <c:pt idx="379">
                  <c:v>104.55217952954311</c:v>
                </c:pt>
                <c:pt idx="380">
                  <c:v>83.548592431789814</c:v>
                </c:pt>
                <c:pt idx="381">
                  <c:v>55.511384386669306</c:v>
                </c:pt>
                <c:pt idx="382">
                  <c:v>38.694481428485659</c:v>
                </c:pt>
                <c:pt idx="383">
                  <c:v>5.2720654611741296</c:v>
                </c:pt>
                <c:pt idx="384">
                  <c:v>8.4396936593781149</c:v>
                </c:pt>
                <c:pt idx="385">
                  <c:v>11.294087520058497</c:v>
                </c:pt>
                <c:pt idx="386">
                  <c:v>16.771481441352957</c:v>
                </c:pt>
                <c:pt idx="387">
                  <c:v>9.5793507507055153</c:v>
                </c:pt>
                <c:pt idx="388">
                  <c:v>6.1309253853030974</c:v>
                </c:pt>
                <c:pt idx="389">
                  <c:v>27.370180340461395</c:v>
                </c:pt>
                <c:pt idx="390">
                  <c:v>23.113579666041431</c:v>
                </c:pt>
                <c:pt idx="391">
                  <c:v>26.966329696012707</c:v>
                </c:pt>
                <c:pt idx="392">
                  <c:v>43.566949918480773</c:v>
                </c:pt>
                <c:pt idx="393">
                  <c:v>37.602551967983942</c:v>
                </c:pt>
                <c:pt idx="394">
                  <c:v>29.009945997555491</c:v>
                </c:pt>
                <c:pt idx="395">
                  <c:v>32.161824275125575</c:v>
                </c:pt>
                <c:pt idx="396">
                  <c:v>13.344563892494712</c:v>
                </c:pt>
                <c:pt idx="397">
                  <c:v>33.115354823336894</c:v>
                </c:pt>
                <c:pt idx="398">
                  <c:v>33.663426537963574</c:v>
                </c:pt>
                <c:pt idx="399">
                  <c:v>16.36486808489402</c:v>
                </c:pt>
                <c:pt idx="400">
                  <c:v>17.341216009866471</c:v>
                </c:pt>
                <c:pt idx="401">
                  <c:v>14.702568738495216</c:v>
                </c:pt>
                <c:pt idx="402">
                  <c:v>26.495467949646937</c:v>
                </c:pt>
                <c:pt idx="403">
                  <c:v>29.129943706904484</c:v>
                </c:pt>
                <c:pt idx="404">
                  <c:v>51.873753404472211</c:v>
                </c:pt>
                <c:pt idx="405">
                  <c:v>32.016645957199955</c:v>
                </c:pt>
                <c:pt idx="406">
                  <c:v>29.206801972352721</c:v>
                </c:pt>
                <c:pt idx="407">
                  <c:v>36.174086898267944</c:v>
                </c:pt>
                <c:pt idx="408">
                  <c:v>32.362923958490711</c:v>
                </c:pt>
                <c:pt idx="409">
                  <c:v>16.533470718408452</c:v>
                </c:pt>
                <c:pt idx="410">
                  <c:v>24.882605977172943</c:v>
                </c:pt>
                <c:pt idx="411">
                  <c:v>28.755721518366968</c:v>
                </c:pt>
                <c:pt idx="412">
                  <c:v>25.420416948090576</c:v>
                </c:pt>
                <c:pt idx="413">
                  <c:v>28.209196307322941</c:v>
                </c:pt>
                <c:pt idx="414">
                  <c:v>5.6057223421299494</c:v>
                </c:pt>
                <c:pt idx="429">
                  <c:v>6.2843614732095148</c:v>
                </c:pt>
                <c:pt idx="430">
                  <c:v>30.558330706876689</c:v>
                </c:pt>
                <c:pt idx="431">
                  <c:v>33.424954242660007</c:v>
                </c:pt>
                <c:pt idx="432">
                  <c:v>28.198993655154311</c:v>
                </c:pt>
                <c:pt idx="433">
                  <c:v>49.007287299473489</c:v>
                </c:pt>
                <c:pt idx="434">
                  <c:v>-0.86940150228183199</c:v>
                </c:pt>
                <c:pt idx="435">
                  <c:v>26.051112684690693</c:v>
                </c:pt>
                <c:pt idx="436">
                  <c:v>25.796601314267093</c:v>
                </c:pt>
                <c:pt idx="437">
                  <c:v>26.641602098345174</c:v>
                </c:pt>
                <c:pt idx="438">
                  <c:v>19.161118017739483</c:v>
                </c:pt>
                <c:pt idx="442">
                  <c:v>17.596475854117386</c:v>
                </c:pt>
                <c:pt idx="443">
                  <c:v>27.665760298538416</c:v>
                </c:pt>
                <c:pt idx="444">
                  <c:v>52.794028457362828</c:v>
                </c:pt>
                <c:pt idx="445">
                  <c:v>28.365790047415942</c:v>
                </c:pt>
                <c:pt idx="446">
                  <c:v>7.8192612811188624</c:v>
                </c:pt>
                <c:pt idx="447">
                  <c:v>8.2553346269679437</c:v>
                </c:pt>
                <c:pt idx="455">
                  <c:v>25.604898942278368</c:v>
                </c:pt>
                <c:pt idx="456">
                  <c:v>19.399509599200201</c:v>
                </c:pt>
                <c:pt idx="457">
                  <c:v>21.944399729209735</c:v>
                </c:pt>
                <c:pt idx="458">
                  <c:v>22.450042412185226</c:v>
                </c:pt>
                <c:pt idx="459">
                  <c:v>26.178941375299956</c:v>
                </c:pt>
                <c:pt idx="460">
                  <c:v>14.054554101187577</c:v>
                </c:pt>
                <c:pt idx="461">
                  <c:v>24.972818406145649</c:v>
                </c:pt>
                <c:pt idx="462">
                  <c:v>9.9068758299730604</c:v>
                </c:pt>
                <c:pt idx="463">
                  <c:v>5.5668753401986741</c:v>
                </c:pt>
                <c:pt idx="464">
                  <c:v>19.588897866358252</c:v>
                </c:pt>
                <c:pt idx="465">
                  <c:v>1.2694788811543178</c:v>
                </c:pt>
                <c:pt idx="466">
                  <c:v>0</c:v>
                </c:pt>
                <c:pt idx="467">
                  <c:v>0</c:v>
                </c:pt>
                <c:pt idx="468">
                  <c:v>31.544077604364816</c:v>
                </c:pt>
                <c:pt idx="469">
                  <c:v>32.281208498730876</c:v>
                </c:pt>
                <c:pt idx="481">
                  <c:v>26.382623546352441</c:v>
                </c:pt>
                <c:pt idx="482">
                  <c:v>91.075648507229772</c:v>
                </c:pt>
                <c:pt idx="483">
                  <c:v>65.409994347702309</c:v>
                </c:pt>
                <c:pt idx="484">
                  <c:v>49.690375310739626</c:v>
                </c:pt>
                <c:pt idx="485">
                  <c:v>53.911790952238363</c:v>
                </c:pt>
                <c:pt idx="486">
                  <c:v>75.942255314938478</c:v>
                </c:pt>
                <c:pt idx="487">
                  <c:v>45.865485618272331</c:v>
                </c:pt>
                <c:pt idx="488">
                  <c:v>38.212833773309342</c:v>
                </c:pt>
                <c:pt idx="489">
                  <c:v>42.820528542213779</c:v>
                </c:pt>
                <c:pt idx="490">
                  <c:v>25.421240430271787</c:v>
                </c:pt>
                <c:pt idx="491">
                  <c:v>35.616000000000007</c:v>
                </c:pt>
                <c:pt idx="492">
                  <c:v>15.839360128015159</c:v>
                </c:pt>
                <c:pt idx="493">
                  <c:v>24.504910152395773</c:v>
                </c:pt>
                <c:pt idx="494">
                  <c:v>15.484117644645032</c:v>
                </c:pt>
                <c:pt idx="495">
                  <c:v>11.810420756717718</c:v>
                </c:pt>
                <c:pt idx="496">
                  <c:v>12.992625555787797</c:v>
                </c:pt>
                <c:pt idx="497">
                  <c:v>4.4524013126625164</c:v>
                </c:pt>
                <c:pt idx="498">
                  <c:v>4.2742991876909429</c:v>
                </c:pt>
                <c:pt idx="499">
                  <c:v>12.43012058324496</c:v>
                </c:pt>
                <c:pt idx="500">
                  <c:v>8.3163990983803338</c:v>
                </c:pt>
                <c:pt idx="501">
                  <c:v>12.5251873514948</c:v>
                </c:pt>
                <c:pt idx="502">
                  <c:v>19.70975112501975</c:v>
                </c:pt>
                <c:pt idx="503">
                  <c:v>19.957019754350561</c:v>
                </c:pt>
                <c:pt idx="504">
                  <c:v>12.545397833022399</c:v>
                </c:pt>
                <c:pt idx="505">
                  <c:v>42.560926500000022</c:v>
                </c:pt>
                <c:pt idx="506">
                  <c:v>22.292998895372143</c:v>
                </c:pt>
                <c:pt idx="507">
                  <c:v>35.04329305875774</c:v>
                </c:pt>
                <c:pt idx="508">
                  <c:v>32.060128910401161</c:v>
                </c:pt>
                <c:pt idx="509">
                  <c:v>51.387703537366434</c:v>
                </c:pt>
                <c:pt idx="510">
                  <c:v>42.184121659733364</c:v>
                </c:pt>
                <c:pt idx="511">
                  <c:v>31.753019937463193</c:v>
                </c:pt>
                <c:pt idx="512">
                  <c:v>31.333172468246048</c:v>
                </c:pt>
                <c:pt idx="513">
                  <c:v>25.255397894787436</c:v>
                </c:pt>
                <c:pt idx="514">
                  <c:v>21.727542967795117</c:v>
                </c:pt>
                <c:pt idx="515">
                  <c:v>20.33300974817589</c:v>
                </c:pt>
                <c:pt idx="516">
                  <c:v>18.129787755907415</c:v>
                </c:pt>
                <c:pt idx="517">
                  <c:v>20.205295442063843</c:v>
                </c:pt>
                <c:pt idx="518">
                  <c:v>19.677006594037834</c:v>
                </c:pt>
                <c:pt idx="519">
                  <c:v>20.464640027246119</c:v>
                </c:pt>
                <c:pt idx="520">
                  <c:v>21.649168550104619</c:v>
                </c:pt>
                <c:pt idx="521">
                  <c:v>9.1130454467895419</c:v>
                </c:pt>
                <c:pt idx="522">
                  <c:v>11.851332152247466</c:v>
                </c:pt>
                <c:pt idx="523">
                  <c:v>17.915700047764943</c:v>
                </c:pt>
                <c:pt idx="524">
                  <c:v>13.06399088168563</c:v>
                </c:pt>
                <c:pt idx="525">
                  <c:v>12.433917857724666</c:v>
                </c:pt>
                <c:pt idx="526">
                  <c:v>9.9742540619257056</c:v>
                </c:pt>
                <c:pt idx="527">
                  <c:v>17.523833174966811</c:v>
                </c:pt>
                <c:pt idx="528">
                  <c:v>13.257566876694543</c:v>
                </c:pt>
                <c:pt idx="529">
                  <c:v>10.625788908367767</c:v>
                </c:pt>
                <c:pt idx="530">
                  <c:v>0</c:v>
                </c:pt>
                <c:pt idx="531">
                  <c:v>0.3636266809844837</c:v>
                </c:pt>
                <c:pt idx="532">
                  <c:v>5.9566827508350073</c:v>
                </c:pt>
                <c:pt idx="533">
                  <c:v>56.81126454329501</c:v>
                </c:pt>
                <c:pt idx="534">
                  <c:v>77.38754946669485</c:v>
                </c:pt>
                <c:pt idx="535">
                  <c:v>70.518541203473774</c:v>
                </c:pt>
                <c:pt idx="536">
                  <c:v>2.616979654706554</c:v>
                </c:pt>
                <c:pt idx="541">
                  <c:v>4.1318071108091123</c:v>
                </c:pt>
                <c:pt idx="542">
                  <c:v>22.009251292359501</c:v>
                </c:pt>
                <c:pt idx="546">
                  <c:v>14.335817925370506</c:v>
                </c:pt>
                <c:pt idx="547">
                  <c:v>26.717962338883005</c:v>
                </c:pt>
                <c:pt idx="548">
                  <c:v>30.528626297718745</c:v>
                </c:pt>
                <c:pt idx="549">
                  <c:v>28.594118321623426</c:v>
                </c:pt>
                <c:pt idx="550">
                  <c:v>0</c:v>
                </c:pt>
                <c:pt idx="551">
                  <c:v>31.484709545330006</c:v>
                </c:pt>
                <c:pt idx="552">
                  <c:v>18.374515927590011</c:v>
                </c:pt>
                <c:pt idx="553">
                  <c:v>50.740372397456184</c:v>
                </c:pt>
                <c:pt idx="554">
                  <c:v>27.351600794142954</c:v>
                </c:pt>
                <c:pt idx="555">
                  <c:v>21.026193773520937</c:v>
                </c:pt>
                <c:pt idx="556">
                  <c:v>25.183639473892626</c:v>
                </c:pt>
                <c:pt idx="557">
                  <c:v>22.764218801040926</c:v>
                </c:pt>
                <c:pt idx="558">
                  <c:v>10.311115822448702</c:v>
                </c:pt>
                <c:pt idx="559">
                  <c:v>20.73843987183551</c:v>
                </c:pt>
                <c:pt idx="560">
                  <c:v>60.705540090607087</c:v>
                </c:pt>
                <c:pt idx="561">
                  <c:v>49.426058687628171</c:v>
                </c:pt>
                <c:pt idx="562">
                  <c:v>45.417109671478556</c:v>
                </c:pt>
                <c:pt idx="563">
                  <c:v>42.785609393446435</c:v>
                </c:pt>
                <c:pt idx="564">
                  <c:v>223.06233305519777</c:v>
                </c:pt>
                <c:pt idx="565">
                  <c:v>118.73453028648822</c:v>
                </c:pt>
                <c:pt idx="566">
                  <c:v>-0.29253331941862371</c:v>
                </c:pt>
                <c:pt idx="567">
                  <c:v>37.664683735799656</c:v>
                </c:pt>
                <c:pt idx="568">
                  <c:v>25.56984983024455</c:v>
                </c:pt>
                <c:pt idx="569">
                  <c:v>32.500990655725047</c:v>
                </c:pt>
                <c:pt idx="570">
                  <c:v>13.16397342183177</c:v>
                </c:pt>
                <c:pt idx="572">
                  <c:v>38.055479378282087</c:v>
                </c:pt>
                <c:pt idx="573">
                  <c:v>33.438311507075397</c:v>
                </c:pt>
                <c:pt idx="574">
                  <c:v>36.892048233463555</c:v>
                </c:pt>
                <c:pt idx="575">
                  <c:v>27.252224763638154</c:v>
                </c:pt>
                <c:pt idx="576">
                  <c:v>23.219097444851059</c:v>
                </c:pt>
                <c:pt idx="577">
                  <c:v>24.997371623516244</c:v>
                </c:pt>
                <c:pt idx="578">
                  <c:v>48.774544972171952</c:v>
                </c:pt>
                <c:pt idx="579">
                  <c:v>21.688668772111328</c:v>
                </c:pt>
                <c:pt idx="580">
                  <c:v>24.532143414092168</c:v>
                </c:pt>
                <c:pt idx="581">
                  <c:v>34.330816514276322</c:v>
                </c:pt>
                <c:pt idx="582">
                  <c:v>20.905013701844688</c:v>
                </c:pt>
                <c:pt idx="583">
                  <c:v>69.341873736519688</c:v>
                </c:pt>
                <c:pt idx="584">
                  <c:v>11.598798785895722</c:v>
                </c:pt>
                <c:pt idx="585">
                  <c:v>54.159501437578413</c:v>
                </c:pt>
                <c:pt idx="586">
                  <c:v>77.266038101279477</c:v>
                </c:pt>
                <c:pt idx="587">
                  <c:v>33.538179741600246</c:v>
                </c:pt>
                <c:pt idx="588">
                  <c:v>34.959286431298764</c:v>
                </c:pt>
                <c:pt idx="589">
                  <c:v>34.178582731414963</c:v>
                </c:pt>
                <c:pt idx="590">
                  <c:v>38.82456774973214</c:v>
                </c:pt>
                <c:pt idx="591">
                  <c:v>27.216556166762729</c:v>
                </c:pt>
                <c:pt idx="592">
                  <c:v>40.33749914004683</c:v>
                </c:pt>
                <c:pt idx="593">
                  <c:v>21.875104129788369</c:v>
                </c:pt>
                <c:pt idx="594">
                  <c:v>49.196604206193513</c:v>
                </c:pt>
                <c:pt idx="595">
                  <c:v>22.416876041947923</c:v>
                </c:pt>
                <c:pt idx="596">
                  <c:v>26.873322699793626</c:v>
                </c:pt>
                <c:pt idx="597">
                  <c:v>60.747620148187224</c:v>
                </c:pt>
                <c:pt idx="598">
                  <c:v>28.419695733186643</c:v>
                </c:pt>
                <c:pt idx="599">
                  <c:v>50.5978345282482</c:v>
                </c:pt>
                <c:pt idx="600">
                  <c:v>67.903474173905408</c:v>
                </c:pt>
                <c:pt idx="601">
                  <c:v>56.983600940012821</c:v>
                </c:pt>
                <c:pt idx="602">
                  <c:v>1.2741678628334512</c:v>
                </c:pt>
                <c:pt idx="603">
                  <c:v>-21.530016352344376</c:v>
                </c:pt>
                <c:pt idx="604">
                  <c:v>78.739890720272399</c:v>
                </c:pt>
                <c:pt idx="605">
                  <c:v>63.743422748732655</c:v>
                </c:pt>
                <c:pt idx="606">
                  <c:v>8.4845868221459568</c:v>
                </c:pt>
                <c:pt idx="607">
                  <c:v>54.209452915525958</c:v>
                </c:pt>
                <c:pt idx="608">
                  <c:v>91.731608189587689</c:v>
                </c:pt>
                <c:pt idx="609">
                  <c:v>31.117234107303602</c:v>
                </c:pt>
                <c:pt idx="610">
                  <c:v>50.84287505279292</c:v>
                </c:pt>
                <c:pt idx="611">
                  <c:v>58.640107486840378</c:v>
                </c:pt>
                <c:pt idx="612">
                  <c:v>51.433214075195536</c:v>
                </c:pt>
                <c:pt idx="613">
                  <c:v>63.35768246188546</c:v>
                </c:pt>
                <c:pt idx="614">
                  <c:v>30.752490514293726</c:v>
                </c:pt>
                <c:pt idx="615">
                  <c:v>46.952039898436809</c:v>
                </c:pt>
                <c:pt idx="616">
                  <c:v>14.3473613578076</c:v>
                </c:pt>
                <c:pt idx="617">
                  <c:v>46.283167217135841</c:v>
                </c:pt>
                <c:pt idx="618">
                  <c:v>53.314075378868083</c:v>
                </c:pt>
                <c:pt idx="619">
                  <c:v>14.619704447162547</c:v>
                </c:pt>
                <c:pt idx="620">
                  <c:v>19.244506999063724</c:v>
                </c:pt>
                <c:pt idx="621">
                  <c:v>26.917591519021357</c:v>
                </c:pt>
                <c:pt idx="622">
                  <c:v>22.289487898049615</c:v>
                </c:pt>
                <c:pt idx="623">
                  <c:v>24.760146075994179</c:v>
                </c:pt>
                <c:pt idx="624">
                  <c:v>21.896604112753408</c:v>
                </c:pt>
                <c:pt idx="625">
                  <c:v>28.578168038955738</c:v>
                </c:pt>
                <c:pt idx="626">
                  <c:v>34.653545623859259</c:v>
                </c:pt>
                <c:pt idx="627">
                  <c:v>27.804171418683964</c:v>
                </c:pt>
                <c:pt idx="628">
                  <c:v>26.039183633547964</c:v>
                </c:pt>
                <c:pt idx="629">
                  <c:v>8.9418911734364315</c:v>
                </c:pt>
                <c:pt idx="630">
                  <c:v>18.849531816417382</c:v>
                </c:pt>
                <c:pt idx="631">
                  <c:v>17.782120276771465</c:v>
                </c:pt>
                <c:pt idx="632">
                  <c:v>14.793159999099259</c:v>
                </c:pt>
                <c:pt idx="633">
                  <c:v>22.814137714522289</c:v>
                </c:pt>
                <c:pt idx="634">
                  <c:v>30.274080320074479</c:v>
                </c:pt>
                <c:pt idx="635">
                  <c:v>33.124108526426902</c:v>
                </c:pt>
                <c:pt idx="636">
                  <c:v>7.2320163489484983</c:v>
                </c:pt>
                <c:pt idx="637">
                  <c:v>18.704496972610499</c:v>
                </c:pt>
                <c:pt idx="638">
                  <c:v>39.707831494760569</c:v>
                </c:pt>
                <c:pt idx="639">
                  <c:v>18.617839623653524</c:v>
                </c:pt>
                <c:pt idx="640">
                  <c:v>20.586027188960401</c:v>
                </c:pt>
                <c:pt idx="641">
                  <c:v>24.190059122597788</c:v>
                </c:pt>
                <c:pt idx="643">
                  <c:v>21.608172604086853</c:v>
                </c:pt>
                <c:pt idx="644">
                  <c:v>19.395742077223304</c:v>
                </c:pt>
                <c:pt idx="645">
                  <c:v>22.217761513792354</c:v>
                </c:pt>
                <c:pt idx="646">
                  <c:v>25.6274720090166</c:v>
                </c:pt>
                <c:pt idx="647">
                  <c:v>13.505962743291903</c:v>
                </c:pt>
                <c:pt idx="648">
                  <c:v>32.082307233341211</c:v>
                </c:pt>
                <c:pt idx="649">
                  <c:v>21.798835767785548</c:v>
                </c:pt>
                <c:pt idx="650">
                  <c:v>14.154117434876369</c:v>
                </c:pt>
                <c:pt idx="651">
                  <c:v>9.4728033019699396</c:v>
                </c:pt>
                <c:pt idx="652">
                  <c:v>41.440915322174391</c:v>
                </c:pt>
                <c:pt idx="653">
                  <c:v>15.083943321629455</c:v>
                </c:pt>
                <c:pt idx="654">
                  <c:v>6.5133466641747333</c:v>
                </c:pt>
                <c:pt idx="655">
                  <c:v>4.1829964643486477</c:v>
                </c:pt>
                <c:pt idx="656">
                  <c:v>25.847438640235694</c:v>
                </c:pt>
                <c:pt idx="657">
                  <c:v>17.218179833817373</c:v>
                </c:pt>
                <c:pt idx="658">
                  <c:v>1.0164919737991056</c:v>
                </c:pt>
                <c:pt idx="659">
                  <c:v>17.312872299531364</c:v>
                </c:pt>
                <c:pt idx="660">
                  <c:v>29.55785744147984</c:v>
                </c:pt>
                <c:pt idx="661">
                  <c:v>11.019138873145852</c:v>
                </c:pt>
                <c:pt idx="662">
                  <c:v>28.634904017171067</c:v>
                </c:pt>
                <c:pt idx="664">
                  <c:v>32.344386360180735</c:v>
                </c:pt>
                <c:pt idx="665">
                  <c:v>37.6651078848802</c:v>
                </c:pt>
                <c:pt idx="666">
                  <c:v>39.185144123337665</c:v>
                </c:pt>
                <c:pt idx="667">
                  <c:v>28.423433897773933</c:v>
                </c:pt>
                <c:pt idx="668">
                  <c:v>47.540337424817039</c:v>
                </c:pt>
                <c:pt idx="669">
                  <c:v>23.21496863478886</c:v>
                </c:pt>
                <c:pt idx="670">
                  <c:v>17.067178184458974</c:v>
                </c:pt>
                <c:pt idx="671">
                  <c:v>25.755827658646353</c:v>
                </c:pt>
                <c:pt idx="672">
                  <c:v>61.861067177201903</c:v>
                </c:pt>
                <c:pt idx="673">
                  <c:v>41.348853640637117</c:v>
                </c:pt>
                <c:pt idx="674">
                  <c:v>31.085759489389858</c:v>
                </c:pt>
                <c:pt idx="675">
                  <c:v>69.412571561052488</c:v>
                </c:pt>
                <c:pt idx="676">
                  <c:v>48.809980316661225</c:v>
                </c:pt>
                <c:pt idx="677">
                  <c:v>67.961142857142846</c:v>
                </c:pt>
                <c:pt idx="678">
                  <c:v>64.390857142857115</c:v>
                </c:pt>
                <c:pt idx="679">
                  <c:v>47.322514285714306</c:v>
                </c:pt>
                <c:pt idx="680">
                  <c:v>69.554999999999978</c:v>
                </c:pt>
                <c:pt idx="681">
                  <c:v>18.403268571428569</c:v>
                </c:pt>
                <c:pt idx="682">
                  <c:v>50.368091428571397</c:v>
                </c:pt>
                <c:pt idx="683">
                  <c:v>28.602308571428544</c:v>
                </c:pt>
                <c:pt idx="684">
                  <c:v>14.066965714285704</c:v>
                </c:pt>
                <c:pt idx="685">
                  <c:v>34.151862857142845</c:v>
                </c:pt>
                <c:pt idx="686">
                  <c:v>30.051002911460941</c:v>
                </c:pt>
                <c:pt idx="687">
                  <c:v>27.85782857142857</c:v>
                </c:pt>
                <c:pt idx="688">
                  <c:v>42.490043076923115</c:v>
                </c:pt>
                <c:pt idx="702">
                  <c:v>78.065234285714268</c:v>
                </c:pt>
                <c:pt idx="703">
                  <c:v>75.794022857142835</c:v>
                </c:pt>
                <c:pt idx="704">
                  <c:v>78.988982857142901</c:v>
                </c:pt>
                <c:pt idx="705">
                  <c:v>65.527422857142739</c:v>
                </c:pt>
                <c:pt idx="715">
                  <c:v>55.964219707067997</c:v>
                </c:pt>
                <c:pt idx="717">
                  <c:v>44.286295840450435</c:v>
                </c:pt>
                <c:pt idx="718">
                  <c:v>30.093279014448783</c:v>
                </c:pt>
                <c:pt idx="719">
                  <c:v>41.534767734239992</c:v>
                </c:pt>
                <c:pt idx="720">
                  <c:v>40.391938784525095</c:v>
                </c:pt>
                <c:pt idx="721">
                  <c:v>29.983435484452272</c:v>
                </c:pt>
                <c:pt idx="722">
                  <c:v>53.813699119812526</c:v>
                </c:pt>
                <c:pt idx="723">
                  <c:v>52.20093083685228</c:v>
                </c:pt>
                <c:pt idx="724">
                  <c:v>30.216970489007764</c:v>
                </c:pt>
                <c:pt idx="725">
                  <c:v>105.16896825587007</c:v>
                </c:pt>
                <c:pt idx="726">
                  <c:v>118.83143587940397</c:v>
                </c:pt>
                <c:pt idx="727">
                  <c:v>30.627926666599784</c:v>
                </c:pt>
                <c:pt idx="741">
                  <c:v>23.884881924620089</c:v>
                </c:pt>
                <c:pt idx="742">
                  <c:v>36.234985685057922</c:v>
                </c:pt>
                <c:pt idx="743">
                  <c:v>25.047287396524581</c:v>
                </c:pt>
                <c:pt idx="744">
                  <c:v>53.796863286744468</c:v>
                </c:pt>
                <c:pt idx="745">
                  <c:v>62.612437714285733</c:v>
                </c:pt>
                <c:pt idx="746">
                  <c:v>71.596282890790818</c:v>
                </c:pt>
                <c:pt idx="747">
                  <c:v>68.624604750121009</c:v>
                </c:pt>
                <c:pt idx="748">
                  <c:v>80.303736086779381</c:v>
                </c:pt>
                <c:pt idx="749">
                  <c:v>31.670181878674313</c:v>
                </c:pt>
                <c:pt idx="750">
                  <c:v>44.624444056666633</c:v>
                </c:pt>
                <c:pt idx="751">
                  <c:v>26.957792919362944</c:v>
                </c:pt>
                <c:pt idx="752">
                  <c:v>45.617809496893045</c:v>
                </c:pt>
                <c:pt idx="753">
                  <c:v>41.318124140085814</c:v>
                </c:pt>
              </c:numCache>
            </c:numRef>
          </c:yVal>
          <c:smooth val="0"/>
          <c:extLst>
            <c:ext xmlns:c16="http://schemas.microsoft.com/office/drawing/2014/chart" uri="{C3380CC4-5D6E-409C-BE32-E72D297353CC}">
              <c16:uniqueId val="{00000000-0D56-467E-8FD2-EE3EBC6117BE}"/>
            </c:ext>
          </c:extLst>
        </c:ser>
        <c:dLbls>
          <c:showLegendKey val="0"/>
          <c:showVal val="0"/>
          <c:showCatName val="0"/>
          <c:showSerName val="0"/>
          <c:showPercent val="0"/>
          <c:showBubbleSize val="0"/>
        </c:dLbls>
        <c:axId val="177085936"/>
        <c:axId val="177072496"/>
      </c:scatterChart>
      <c:valAx>
        <c:axId val="177085936"/>
        <c:scaling>
          <c:orientation val="minMax"/>
          <c:max val="46000"/>
          <c:min val="34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7072496"/>
        <c:crosses val="autoZero"/>
        <c:crossBetween val="midCat"/>
      </c:valAx>
      <c:valAx>
        <c:axId val="17707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POP Flux (µmol P/m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7085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sbb_bot_silicaflux_all</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3.8281167403084924E-2"/>
                  <c:y val="-0.66665404883063717"/>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NEW'!$T$8:$T$761</c:f>
              <c:numCache>
                <c:formatCode>0.000</c:formatCode>
                <c:ptCount val="754"/>
                <c:pt idx="0">
                  <c:v>0.42226002844487309</c:v>
                </c:pt>
                <c:pt idx="1">
                  <c:v>0.567050265235716</c:v>
                </c:pt>
                <c:pt idx="2">
                  <c:v>0.29393021249603746</c:v>
                </c:pt>
                <c:pt idx="3">
                  <c:v>0.25597450343339706</c:v>
                </c:pt>
                <c:pt idx="4">
                  <c:v>0.216643125301336</c:v>
                </c:pt>
                <c:pt idx="5">
                  <c:v>0.1740771124741807</c:v>
                </c:pt>
                <c:pt idx="6">
                  <c:v>0.17318366442775027</c:v>
                </c:pt>
                <c:pt idx="7">
                  <c:v>0.19452645519063125</c:v>
                </c:pt>
                <c:pt idx="8">
                  <c:v>0.2149324067009962</c:v>
                </c:pt>
                <c:pt idx="9">
                  <c:v>0.17754850491896548</c:v>
                </c:pt>
                <c:pt idx="10">
                  <c:v>0.19291362986401692</c:v>
                </c:pt>
                <c:pt idx="11">
                  <c:v>0.20945872709983168</c:v>
                </c:pt>
                <c:pt idx="12">
                  <c:v>0.2048006492114271</c:v>
                </c:pt>
                <c:pt idx="13">
                  <c:v>0.3059499024666964</c:v>
                </c:pt>
                <c:pt idx="14">
                  <c:v>0.16182855901310439</c:v>
                </c:pt>
                <c:pt idx="15">
                  <c:v>0.16041445715278468</c:v>
                </c:pt>
                <c:pt idx="16">
                  <c:v>0.22595525217880269</c:v>
                </c:pt>
                <c:pt idx="17">
                  <c:v>0.37702664642354272</c:v>
                </c:pt>
                <c:pt idx="18">
                  <c:v>0.49381993189574963</c:v>
                </c:pt>
                <c:pt idx="19">
                  <c:v>0.69576628476962465</c:v>
                </c:pt>
                <c:pt idx="20">
                  <c:v>0.3118934530166772</c:v>
                </c:pt>
                <c:pt idx="21">
                  <c:v>0.49868149981480309</c:v>
                </c:pt>
                <c:pt idx="22">
                  <c:v>0.97536300123732778</c:v>
                </c:pt>
                <c:pt idx="23">
                  <c:v>0.57298054955179711</c:v>
                </c:pt>
                <c:pt idx="24">
                  <c:v>0.41429619545120255</c:v>
                </c:pt>
                <c:pt idx="25">
                  <c:v>0.55140673557037079</c:v>
                </c:pt>
                <c:pt idx="26">
                  <c:v>0.35203771428571434</c:v>
                </c:pt>
                <c:pt idx="27">
                  <c:v>0.30568817142857141</c:v>
                </c:pt>
                <c:pt idx="28">
                  <c:v>0.21693960000000004</c:v>
                </c:pt>
                <c:pt idx="29">
                  <c:v>0.21058503673469386</c:v>
                </c:pt>
                <c:pt idx="30">
                  <c:v>0.19860239999999993</c:v>
                </c:pt>
                <c:pt idx="39">
                  <c:v>0.19396840083607819</c:v>
                </c:pt>
                <c:pt idx="40">
                  <c:v>0.13473765929227463</c:v>
                </c:pt>
                <c:pt idx="41">
                  <c:v>0.26070333123413725</c:v>
                </c:pt>
                <c:pt idx="42">
                  <c:v>0.6571405013481173</c:v>
                </c:pt>
                <c:pt idx="43">
                  <c:v>0.50107490112931086</c:v>
                </c:pt>
                <c:pt idx="44">
                  <c:v>0.73934341574017282</c:v>
                </c:pt>
                <c:pt idx="52">
                  <c:v>0.47340248952978814</c:v>
                </c:pt>
                <c:pt idx="53">
                  <c:v>0.62021079798139755</c:v>
                </c:pt>
                <c:pt idx="54">
                  <c:v>0.43867298807717892</c:v>
                </c:pt>
                <c:pt idx="55">
                  <c:v>0.30306067902937994</c:v>
                </c:pt>
                <c:pt idx="56">
                  <c:v>0.18559855281589413</c:v>
                </c:pt>
                <c:pt idx="57">
                  <c:v>0.19413556892394346</c:v>
                </c:pt>
                <c:pt idx="58">
                  <c:v>9.1214673653049735E-2</c:v>
                </c:pt>
                <c:pt idx="59">
                  <c:v>0.14976371028063301</c:v>
                </c:pt>
                <c:pt idx="60">
                  <c:v>0.25346722559391727</c:v>
                </c:pt>
                <c:pt idx="61">
                  <c:v>0.11387138764259927</c:v>
                </c:pt>
                <c:pt idx="62">
                  <c:v>5.3904209526811478E-2</c:v>
                </c:pt>
                <c:pt idx="63">
                  <c:v>0.22741462007724103</c:v>
                </c:pt>
                <c:pt idx="64">
                  <c:v>0.29996056513164804</c:v>
                </c:pt>
                <c:pt idx="65">
                  <c:v>0.37596224627049013</c:v>
                </c:pt>
                <c:pt idx="66">
                  <c:v>0.76667076192443828</c:v>
                </c:pt>
                <c:pt idx="67">
                  <c:v>0.96215249924280388</c:v>
                </c:pt>
                <c:pt idx="68">
                  <c:v>0.65477606914382103</c:v>
                </c:pt>
                <c:pt idx="69">
                  <c:v>0.22700004079994632</c:v>
                </c:pt>
                <c:pt idx="70">
                  <c:v>0.8388871323874928</c:v>
                </c:pt>
                <c:pt idx="71">
                  <c:v>0.14559927399141848</c:v>
                </c:pt>
                <c:pt idx="72">
                  <c:v>0.3046590245756749</c:v>
                </c:pt>
                <c:pt idx="73">
                  <c:v>0.31776080264993778</c:v>
                </c:pt>
                <c:pt idx="74">
                  <c:v>0.45008373006721258</c:v>
                </c:pt>
                <c:pt idx="75">
                  <c:v>0.45936199143931317</c:v>
                </c:pt>
                <c:pt idx="76">
                  <c:v>0.21382238144948493</c:v>
                </c:pt>
                <c:pt idx="78">
                  <c:v>0.26250171316735427</c:v>
                </c:pt>
                <c:pt idx="79">
                  <c:v>0.33163091659975308</c:v>
                </c:pt>
                <c:pt idx="80">
                  <c:v>0.29395159536749532</c:v>
                </c:pt>
                <c:pt idx="81">
                  <c:v>0.2552317169392927</c:v>
                </c:pt>
                <c:pt idx="82">
                  <c:v>0.34659837427292189</c:v>
                </c:pt>
                <c:pt idx="83">
                  <c:v>0.16744859012218158</c:v>
                </c:pt>
                <c:pt idx="84">
                  <c:v>0.25691133862350884</c:v>
                </c:pt>
                <c:pt idx="85">
                  <c:v>0.13647345277100695</c:v>
                </c:pt>
                <c:pt idx="86">
                  <c:v>0.14258855116353381</c:v>
                </c:pt>
                <c:pt idx="87">
                  <c:v>0.17017263830260365</c:v>
                </c:pt>
                <c:pt idx="88">
                  <c:v>0.18642394779523183</c:v>
                </c:pt>
                <c:pt idx="89">
                  <c:v>0.5638596543813944</c:v>
                </c:pt>
                <c:pt idx="90">
                  <c:v>1.023241099601629</c:v>
                </c:pt>
                <c:pt idx="91">
                  <c:v>0.42941467181505844</c:v>
                </c:pt>
                <c:pt idx="92">
                  <c:v>0.37798178543512756</c:v>
                </c:pt>
                <c:pt idx="93">
                  <c:v>0.77528870183511056</c:v>
                </c:pt>
                <c:pt idx="94">
                  <c:v>0.8167859129732129</c:v>
                </c:pt>
                <c:pt idx="95">
                  <c:v>0.82080338467613412</c:v>
                </c:pt>
                <c:pt idx="96">
                  <c:v>0.3826621486813479</c:v>
                </c:pt>
                <c:pt idx="97">
                  <c:v>0.59881737217268649</c:v>
                </c:pt>
                <c:pt idx="98">
                  <c:v>0.32791756057692867</c:v>
                </c:pt>
                <c:pt idx="99">
                  <c:v>0.2921231625816787</c:v>
                </c:pt>
                <c:pt idx="100">
                  <c:v>0.23843286782867357</c:v>
                </c:pt>
                <c:pt idx="101">
                  <c:v>0.26252856103708916</c:v>
                </c:pt>
                <c:pt idx="102">
                  <c:v>0.21031645356837689</c:v>
                </c:pt>
                <c:pt idx="103">
                  <c:v>0.44144756533223256</c:v>
                </c:pt>
                <c:pt idx="104">
                  <c:v>0.1286145539945486</c:v>
                </c:pt>
                <c:pt idx="105">
                  <c:v>0.1161121051940068</c:v>
                </c:pt>
                <c:pt idx="106">
                  <c:v>0.11160256257169181</c:v>
                </c:pt>
                <c:pt idx="107">
                  <c:v>0.15162228894250829</c:v>
                </c:pt>
                <c:pt idx="108">
                  <c:v>0.20240276749293545</c:v>
                </c:pt>
                <c:pt idx="109">
                  <c:v>0.16782807942865488</c:v>
                </c:pt>
                <c:pt idx="110">
                  <c:v>9.4076568302100247E-2</c:v>
                </c:pt>
                <c:pt idx="111">
                  <c:v>0.22805408096896404</c:v>
                </c:pt>
                <c:pt idx="112">
                  <c:v>0.35369059849363416</c:v>
                </c:pt>
                <c:pt idx="113">
                  <c:v>0.13957639678290368</c:v>
                </c:pt>
                <c:pt idx="114">
                  <c:v>0.41342616498929563</c:v>
                </c:pt>
                <c:pt idx="115">
                  <c:v>0.22656901014225067</c:v>
                </c:pt>
                <c:pt idx="116">
                  <c:v>0.35637404826266916</c:v>
                </c:pt>
                <c:pt idx="143">
                  <c:v>0.7973253348818452</c:v>
                </c:pt>
                <c:pt idx="144">
                  <c:v>0.44302203971308712</c:v>
                </c:pt>
                <c:pt idx="145">
                  <c:v>0.80452264759333503</c:v>
                </c:pt>
                <c:pt idx="146">
                  <c:v>0.43097342751785594</c:v>
                </c:pt>
                <c:pt idx="147">
                  <c:v>0.50112219696718285</c:v>
                </c:pt>
                <c:pt idx="148">
                  <c:v>0.48217448549621666</c:v>
                </c:pt>
                <c:pt idx="149">
                  <c:v>0.4792422164129973</c:v>
                </c:pt>
                <c:pt idx="150">
                  <c:v>0.25043229501371139</c:v>
                </c:pt>
                <c:pt idx="151">
                  <c:v>0.60038085977777622</c:v>
                </c:pt>
                <c:pt idx="152">
                  <c:v>0.60160123685433575</c:v>
                </c:pt>
                <c:pt idx="153">
                  <c:v>0.22936295465748091</c:v>
                </c:pt>
                <c:pt idx="154">
                  <c:v>8.8334776260270795E-2</c:v>
                </c:pt>
                <c:pt idx="155">
                  <c:v>0.14465596646812931</c:v>
                </c:pt>
                <c:pt idx="156">
                  <c:v>0.38741813073323944</c:v>
                </c:pt>
                <c:pt idx="157">
                  <c:v>0.47008708669695226</c:v>
                </c:pt>
                <c:pt idx="158">
                  <c:v>0.48362689920198393</c:v>
                </c:pt>
                <c:pt idx="159">
                  <c:v>0.39075127843840257</c:v>
                </c:pt>
                <c:pt idx="160">
                  <c:v>0.45310715665570034</c:v>
                </c:pt>
                <c:pt idx="161">
                  <c:v>8.6726456619602918E-2</c:v>
                </c:pt>
                <c:pt idx="162">
                  <c:v>5.4421058860521676E-2</c:v>
                </c:pt>
                <c:pt idx="163">
                  <c:v>4.6448924509557746E-2</c:v>
                </c:pt>
                <c:pt idx="164">
                  <c:v>6.0408565353256158E-2</c:v>
                </c:pt>
                <c:pt idx="165">
                  <c:v>2.5969862432868699E-2</c:v>
                </c:pt>
                <c:pt idx="166">
                  <c:v>0.10620694964928555</c:v>
                </c:pt>
                <c:pt idx="167">
                  <c:v>4.5452286616123015E-2</c:v>
                </c:pt>
                <c:pt idx="168">
                  <c:v>7.5912608624487996E-2</c:v>
                </c:pt>
                <c:pt idx="169">
                  <c:v>0.85115607433882201</c:v>
                </c:pt>
                <c:pt idx="170">
                  <c:v>0.72695652430160951</c:v>
                </c:pt>
                <c:pt idx="171">
                  <c:v>0.69379389785790901</c:v>
                </c:pt>
                <c:pt idx="182">
                  <c:v>0.40852506832362762</c:v>
                </c:pt>
                <c:pt idx="183">
                  <c:v>0.2803752229248615</c:v>
                </c:pt>
                <c:pt idx="184">
                  <c:v>0.30634164373408324</c:v>
                </c:pt>
                <c:pt idx="185">
                  <c:v>0.31684319542214001</c:v>
                </c:pt>
                <c:pt idx="186">
                  <c:v>0.36651713746761438</c:v>
                </c:pt>
                <c:pt idx="187">
                  <c:v>0.23074777026291993</c:v>
                </c:pt>
                <c:pt idx="188">
                  <c:v>0.19383901548400029</c:v>
                </c:pt>
                <c:pt idx="189">
                  <c:v>0.22465094007469755</c:v>
                </c:pt>
                <c:pt idx="190">
                  <c:v>0.43097292752206878</c:v>
                </c:pt>
                <c:pt idx="191">
                  <c:v>0.20047425361714843</c:v>
                </c:pt>
                <c:pt idx="192">
                  <c:v>0.17877012934080988</c:v>
                </c:pt>
                <c:pt idx="193">
                  <c:v>0.10781075275125332</c:v>
                </c:pt>
                <c:pt idx="194">
                  <c:v>9.618004138456987E-2</c:v>
                </c:pt>
                <c:pt idx="208">
                  <c:v>0.2245501236946075</c:v>
                </c:pt>
                <c:pt idx="209">
                  <c:v>0.22877812121493643</c:v>
                </c:pt>
                <c:pt idx="210">
                  <c:v>0.17279879436508733</c:v>
                </c:pt>
                <c:pt idx="211">
                  <c:v>0.18794022232396415</c:v>
                </c:pt>
                <c:pt idx="212">
                  <c:v>6.8921784258518096E-2</c:v>
                </c:pt>
                <c:pt idx="221">
                  <c:v>0.69396035849697724</c:v>
                </c:pt>
                <c:pt idx="222">
                  <c:v>0.98215936685119132</c:v>
                </c:pt>
                <c:pt idx="223">
                  <c:v>1.1492866699357704</c:v>
                </c:pt>
                <c:pt idx="224">
                  <c:v>0.96116630014745208</c:v>
                </c:pt>
                <c:pt idx="225">
                  <c:v>0.21916116350800854</c:v>
                </c:pt>
                <c:pt idx="226">
                  <c:v>0.23885551586480314</c:v>
                </c:pt>
                <c:pt idx="227">
                  <c:v>0.82709677291529005</c:v>
                </c:pt>
                <c:pt idx="228">
                  <c:v>0.13234434285714283</c:v>
                </c:pt>
                <c:pt idx="229">
                  <c:v>0.1811370779672212</c:v>
                </c:pt>
                <c:pt idx="230">
                  <c:v>5.6826197037884489E-2</c:v>
                </c:pt>
                <c:pt idx="231">
                  <c:v>3.7813812062208851E-2</c:v>
                </c:pt>
                <c:pt idx="232">
                  <c:v>5.1880478811511629E-2</c:v>
                </c:pt>
                <c:pt idx="233">
                  <c:v>0.19368930204077148</c:v>
                </c:pt>
                <c:pt idx="247">
                  <c:v>0.34652574437436906</c:v>
                </c:pt>
                <c:pt idx="248">
                  <c:v>0.41712175835890852</c:v>
                </c:pt>
                <c:pt idx="249">
                  <c:v>0.53416736906220397</c:v>
                </c:pt>
                <c:pt idx="250">
                  <c:v>0.57098399240099884</c:v>
                </c:pt>
                <c:pt idx="251">
                  <c:v>0.54805889491892923</c:v>
                </c:pt>
                <c:pt idx="252">
                  <c:v>0.82576044958043116</c:v>
                </c:pt>
                <c:pt idx="253">
                  <c:v>0.68903680139651879</c:v>
                </c:pt>
                <c:pt idx="254">
                  <c:v>0.45040052721044688</c:v>
                </c:pt>
                <c:pt idx="255">
                  <c:v>0.2902785103692449</c:v>
                </c:pt>
                <c:pt idx="256">
                  <c:v>0.62886532588709343</c:v>
                </c:pt>
                <c:pt idx="257">
                  <c:v>0.44186431942561349</c:v>
                </c:pt>
                <c:pt idx="258">
                  <c:v>0.31533551415119432</c:v>
                </c:pt>
                <c:pt idx="259">
                  <c:v>0.21422015418214957</c:v>
                </c:pt>
                <c:pt idx="260">
                  <c:v>0.59823458632561088</c:v>
                </c:pt>
                <c:pt idx="261">
                  <c:v>0.31041728624462561</c:v>
                </c:pt>
                <c:pt idx="262">
                  <c:v>0.65891990918726395</c:v>
                </c:pt>
                <c:pt idx="263">
                  <c:v>0.61041214903407903</c:v>
                </c:pt>
                <c:pt idx="264">
                  <c:v>0.30754610522647374</c:v>
                </c:pt>
                <c:pt idx="265">
                  <c:v>0.58455033464788708</c:v>
                </c:pt>
                <c:pt idx="266">
                  <c:v>0.71496483078779716</c:v>
                </c:pt>
                <c:pt idx="267">
                  <c:v>5.7737339161921974E-2</c:v>
                </c:pt>
                <c:pt idx="268">
                  <c:v>6.5363806143549558E-2</c:v>
                </c:pt>
                <c:pt idx="269">
                  <c:v>5.168749449259822E-2</c:v>
                </c:pt>
                <c:pt idx="270">
                  <c:v>3.517207779597871E-2</c:v>
                </c:pt>
                <c:pt idx="272">
                  <c:v>3.3058415068801762E-3</c:v>
                </c:pt>
                <c:pt idx="273">
                  <c:v>0.90989366347387557</c:v>
                </c:pt>
                <c:pt idx="274">
                  <c:v>0.75049336353479645</c:v>
                </c:pt>
                <c:pt idx="275">
                  <c:v>0.47742034406193812</c:v>
                </c:pt>
                <c:pt idx="277">
                  <c:v>5.3286852519614188E-2</c:v>
                </c:pt>
                <c:pt idx="278">
                  <c:v>1.5143685164966073E-2</c:v>
                </c:pt>
                <c:pt idx="279">
                  <c:v>2.1723535520000153E-2</c:v>
                </c:pt>
                <c:pt idx="280">
                  <c:v>3.5103268205563393E-2</c:v>
                </c:pt>
                <c:pt idx="281">
                  <c:v>6.3562886504585402E-3</c:v>
                </c:pt>
                <c:pt idx="282">
                  <c:v>2.5659526294833625E-2</c:v>
                </c:pt>
                <c:pt idx="283">
                  <c:v>9.8708316850228309E-2</c:v>
                </c:pt>
                <c:pt idx="284">
                  <c:v>2.0615922639523293E-3</c:v>
                </c:pt>
                <c:pt idx="285">
                  <c:v>3.5097064654345824E-3</c:v>
                </c:pt>
                <c:pt idx="286">
                  <c:v>0.29837764398969513</c:v>
                </c:pt>
                <c:pt idx="287">
                  <c:v>0.3526002826038741</c:v>
                </c:pt>
                <c:pt idx="288">
                  <c:v>0.13253394734390445</c:v>
                </c:pt>
                <c:pt idx="289">
                  <c:v>0.22878774970068247</c:v>
                </c:pt>
                <c:pt idx="290">
                  <c:v>0.36951177143126207</c:v>
                </c:pt>
                <c:pt idx="299">
                  <c:v>0.6325097265137245</c:v>
                </c:pt>
                <c:pt idx="302">
                  <c:v>0.11286837728711407</c:v>
                </c:pt>
                <c:pt idx="306">
                  <c:v>6.0083911119131743E-2</c:v>
                </c:pt>
                <c:pt idx="309">
                  <c:v>6.3551496489393081E-2</c:v>
                </c:pt>
                <c:pt idx="310">
                  <c:v>0.25831270321940514</c:v>
                </c:pt>
                <c:pt idx="311">
                  <c:v>0.25630147022084826</c:v>
                </c:pt>
                <c:pt idx="312">
                  <c:v>0.20042688375523007</c:v>
                </c:pt>
                <c:pt idx="313">
                  <c:v>0.22083171837795618</c:v>
                </c:pt>
                <c:pt idx="314">
                  <c:v>0.22107784984659884</c:v>
                </c:pt>
                <c:pt idx="315">
                  <c:v>0.23353598535120404</c:v>
                </c:pt>
                <c:pt idx="316">
                  <c:v>0.203798148445927</c:v>
                </c:pt>
                <c:pt idx="317">
                  <c:v>0.36247323293101724</c:v>
                </c:pt>
                <c:pt idx="318">
                  <c:v>0.3118069002103398</c:v>
                </c:pt>
                <c:pt idx="319">
                  <c:v>0.41226268460586984</c:v>
                </c:pt>
                <c:pt idx="320">
                  <c:v>0.29433616041014354</c:v>
                </c:pt>
                <c:pt idx="321">
                  <c:v>0.38405888242496344</c:v>
                </c:pt>
                <c:pt idx="322">
                  <c:v>0.56696245076860541</c:v>
                </c:pt>
                <c:pt idx="323">
                  <c:v>0.60929353184809143</c:v>
                </c:pt>
                <c:pt idx="324">
                  <c:v>0.21496350775926776</c:v>
                </c:pt>
                <c:pt idx="325">
                  <c:v>0.95908549193378834</c:v>
                </c:pt>
                <c:pt idx="326">
                  <c:v>0.82263166773702212</c:v>
                </c:pt>
                <c:pt idx="327">
                  <c:v>0.4964864420646154</c:v>
                </c:pt>
                <c:pt idx="328">
                  <c:v>0.46707211385222019</c:v>
                </c:pt>
                <c:pt idx="329">
                  <c:v>0.55718595498511414</c:v>
                </c:pt>
                <c:pt idx="330">
                  <c:v>0.44414530053066065</c:v>
                </c:pt>
                <c:pt idx="331">
                  <c:v>0.69181424440962291</c:v>
                </c:pt>
                <c:pt idx="332">
                  <c:v>0.70795459800951899</c:v>
                </c:pt>
                <c:pt idx="333">
                  <c:v>0.30643867305793954</c:v>
                </c:pt>
                <c:pt idx="334">
                  <c:v>0.48411177004660105</c:v>
                </c:pt>
                <c:pt idx="335">
                  <c:v>0.61273085343020905</c:v>
                </c:pt>
                <c:pt idx="336">
                  <c:v>0.27289046730642547</c:v>
                </c:pt>
                <c:pt idx="337">
                  <c:v>0.30187627789878513</c:v>
                </c:pt>
                <c:pt idx="338">
                  <c:v>0.25699204106317575</c:v>
                </c:pt>
                <c:pt idx="339">
                  <c:v>0.24339211706639613</c:v>
                </c:pt>
                <c:pt idx="340">
                  <c:v>0.23058178443246832</c:v>
                </c:pt>
                <c:pt idx="341">
                  <c:v>0.38584416978911379</c:v>
                </c:pt>
                <c:pt idx="342">
                  <c:v>0.3481772843027317</c:v>
                </c:pt>
                <c:pt idx="343">
                  <c:v>0.29022850373750186</c:v>
                </c:pt>
                <c:pt idx="345">
                  <c:v>0.2648716159192237</c:v>
                </c:pt>
                <c:pt idx="346">
                  <c:v>1.1362833428656764</c:v>
                </c:pt>
                <c:pt idx="347">
                  <c:v>0.60402282485301628</c:v>
                </c:pt>
                <c:pt idx="348">
                  <c:v>0.53510469049505793</c:v>
                </c:pt>
                <c:pt idx="349">
                  <c:v>0.18475361485722139</c:v>
                </c:pt>
                <c:pt idx="350">
                  <c:v>1.2506824537956849E-2</c:v>
                </c:pt>
                <c:pt idx="351">
                  <c:v>1.3921984537783032</c:v>
                </c:pt>
                <c:pt idx="352">
                  <c:v>0.9993956286382939</c:v>
                </c:pt>
                <c:pt idx="353">
                  <c:v>0.94886843812358146</c:v>
                </c:pt>
                <c:pt idx="354">
                  <c:v>0.46018727388538094</c:v>
                </c:pt>
                <c:pt idx="356">
                  <c:v>0.48052603151560924</c:v>
                </c:pt>
                <c:pt idx="359">
                  <c:v>0.44997694840810565</c:v>
                </c:pt>
                <c:pt idx="360">
                  <c:v>0.24228255231686638</c:v>
                </c:pt>
                <c:pt idx="361">
                  <c:v>0.23594526107846825</c:v>
                </c:pt>
                <c:pt idx="362">
                  <c:v>0.29673256063094128</c:v>
                </c:pt>
                <c:pt idx="363">
                  <c:v>0.26194321307718199</c:v>
                </c:pt>
                <c:pt idx="364">
                  <c:v>0.32672076002953909</c:v>
                </c:pt>
                <c:pt idx="365">
                  <c:v>0.1720454953368328</c:v>
                </c:pt>
                <c:pt idx="366">
                  <c:v>0.24421168751832739</c:v>
                </c:pt>
                <c:pt idx="367">
                  <c:v>0.26644046544065059</c:v>
                </c:pt>
                <c:pt idx="368">
                  <c:v>0.18313155784327456</c:v>
                </c:pt>
                <c:pt idx="369">
                  <c:v>0.23341806019083919</c:v>
                </c:pt>
                <c:pt idx="370">
                  <c:v>0.40214588633186948</c:v>
                </c:pt>
                <c:pt idx="371">
                  <c:v>0.15694078232743494</c:v>
                </c:pt>
                <c:pt idx="372">
                  <c:v>0.21878710210983182</c:v>
                </c:pt>
                <c:pt idx="373">
                  <c:v>1.0051060829517307</c:v>
                </c:pt>
                <c:pt idx="374">
                  <c:v>1.0136492677655373</c:v>
                </c:pt>
                <c:pt idx="375">
                  <c:v>0.66066415394959366</c:v>
                </c:pt>
                <c:pt idx="376">
                  <c:v>0.49371187093341568</c:v>
                </c:pt>
                <c:pt idx="377">
                  <c:v>2.4334114905804327</c:v>
                </c:pt>
                <c:pt idx="378">
                  <c:v>1.2539891128078244</c:v>
                </c:pt>
                <c:pt idx="379">
                  <c:v>1.040710838978115</c:v>
                </c:pt>
                <c:pt idx="380">
                  <c:v>1.0484662090416195</c:v>
                </c:pt>
                <c:pt idx="381">
                  <c:v>0.64210550694935264</c:v>
                </c:pt>
                <c:pt idx="382">
                  <c:v>0.48262009950878254</c:v>
                </c:pt>
                <c:pt idx="383">
                  <c:v>0.11393733483916511</c:v>
                </c:pt>
                <c:pt idx="384">
                  <c:v>0.10675416252376375</c:v>
                </c:pt>
                <c:pt idx="385">
                  <c:v>8.7114129553324607E-2</c:v>
                </c:pt>
                <c:pt idx="386">
                  <c:v>0.11151359243656458</c:v>
                </c:pt>
                <c:pt idx="387">
                  <c:v>6.1464248601608013E-2</c:v>
                </c:pt>
                <c:pt idx="388">
                  <c:v>0.10289654784134085</c:v>
                </c:pt>
                <c:pt idx="389">
                  <c:v>0.33950228263577809</c:v>
                </c:pt>
                <c:pt idx="390">
                  <c:v>0.29656085565754586</c:v>
                </c:pt>
                <c:pt idx="391">
                  <c:v>0.52703837933718556</c:v>
                </c:pt>
                <c:pt idx="392">
                  <c:v>2.6840158862771899</c:v>
                </c:pt>
                <c:pt idx="393">
                  <c:v>1.1650625664787493</c:v>
                </c:pt>
                <c:pt idx="394">
                  <c:v>0.48664696175955446</c:v>
                </c:pt>
                <c:pt idx="395">
                  <c:v>0.57660086219274365</c:v>
                </c:pt>
                <c:pt idx="396">
                  <c:v>0.25263612077667047</c:v>
                </c:pt>
                <c:pt idx="397">
                  <c:v>0.92818347952083313</c:v>
                </c:pt>
                <c:pt idx="398">
                  <c:v>0.89365301271424202</c:v>
                </c:pt>
                <c:pt idx="399">
                  <c:v>0.21046175292175989</c:v>
                </c:pt>
                <c:pt idx="400">
                  <c:v>0.25281347399310006</c:v>
                </c:pt>
                <c:pt idx="401">
                  <c:v>0.27615986417119726</c:v>
                </c:pt>
                <c:pt idx="402">
                  <c:v>0.38075453163249401</c:v>
                </c:pt>
                <c:pt idx="403">
                  <c:v>0.29242549198183782</c:v>
                </c:pt>
                <c:pt idx="404">
                  <c:v>0.3361269982892417</c:v>
                </c:pt>
                <c:pt idx="405">
                  <c:v>0.34410283678691778</c:v>
                </c:pt>
                <c:pt idx="406">
                  <c:v>0.24668374833761639</c:v>
                </c:pt>
                <c:pt idx="407">
                  <c:v>0.42406335284348623</c:v>
                </c:pt>
                <c:pt idx="408">
                  <c:v>0.28933728471060294</c:v>
                </c:pt>
                <c:pt idx="409">
                  <c:v>0.18422436458379959</c:v>
                </c:pt>
                <c:pt idx="410">
                  <c:v>0.26037759531820198</c:v>
                </c:pt>
                <c:pt idx="411">
                  <c:v>0.27148154232031502</c:v>
                </c:pt>
                <c:pt idx="412">
                  <c:v>0.36709523317564624</c:v>
                </c:pt>
                <c:pt idx="413">
                  <c:v>0.31710576667250678</c:v>
                </c:pt>
                <c:pt idx="414">
                  <c:v>4.4278363014469947E-2</c:v>
                </c:pt>
                <c:pt idx="429">
                  <c:v>0.94291898373814664</c:v>
                </c:pt>
                <c:pt idx="430">
                  <c:v>0.49912861301052813</c:v>
                </c:pt>
                <c:pt idx="431">
                  <c:v>0.90486779193839084</c:v>
                </c:pt>
                <c:pt idx="432">
                  <c:v>0.70097440321702043</c:v>
                </c:pt>
                <c:pt idx="433">
                  <c:v>1.7846874167676898</c:v>
                </c:pt>
                <c:pt idx="434">
                  <c:v>0.41244574336482714</c:v>
                </c:pt>
                <c:pt idx="435">
                  <c:v>0.47325511595789466</c:v>
                </c:pt>
                <c:pt idx="437">
                  <c:v>0.62352672079108074</c:v>
                </c:pt>
                <c:pt idx="438">
                  <c:v>0.47428866735008723</c:v>
                </c:pt>
                <c:pt idx="439">
                  <c:v>0.14551907433185898</c:v>
                </c:pt>
                <c:pt idx="441">
                  <c:v>0.19023042737630727</c:v>
                </c:pt>
                <c:pt idx="442">
                  <c:v>0.25481515335545563</c:v>
                </c:pt>
                <c:pt idx="443">
                  <c:v>0.22249447844622786</c:v>
                </c:pt>
                <c:pt idx="444">
                  <c:v>0.22914041394198473</c:v>
                </c:pt>
                <c:pt idx="445">
                  <c:v>0.44400781422803176</c:v>
                </c:pt>
                <c:pt idx="446">
                  <c:v>9.2846302729514163E-2</c:v>
                </c:pt>
                <c:pt idx="447">
                  <c:v>0.12053696384755408</c:v>
                </c:pt>
                <c:pt idx="455">
                  <c:v>0.24312970496687558</c:v>
                </c:pt>
                <c:pt idx="456">
                  <c:v>0.23868939005596851</c:v>
                </c:pt>
                <c:pt idx="457">
                  <c:v>0.23220850033537338</c:v>
                </c:pt>
                <c:pt idx="458">
                  <c:v>0.21413044385574778</c:v>
                </c:pt>
                <c:pt idx="460">
                  <c:v>0.19497842913273988</c:v>
                </c:pt>
                <c:pt idx="461">
                  <c:v>0.25742194783344341</c:v>
                </c:pt>
                <c:pt idx="462">
                  <c:v>0.10528476668793325</c:v>
                </c:pt>
                <c:pt idx="463">
                  <c:v>6.3881820565094671E-2</c:v>
                </c:pt>
                <c:pt idx="464">
                  <c:v>0.10034267869479363</c:v>
                </c:pt>
                <c:pt idx="465">
                  <c:v>3.2051913603495373E-2</c:v>
                </c:pt>
                <c:pt idx="468">
                  <c:v>0.37866052470846262</c:v>
                </c:pt>
                <c:pt idx="469">
                  <c:v>0.39083260245643769</c:v>
                </c:pt>
                <c:pt idx="481">
                  <c:v>0.31058417437230879</c:v>
                </c:pt>
                <c:pt idx="482">
                  <c:v>1.0937890022108379</c:v>
                </c:pt>
                <c:pt idx="483">
                  <c:v>0.75546595626735136</c:v>
                </c:pt>
                <c:pt idx="484">
                  <c:v>0.6302921474505756</c:v>
                </c:pt>
                <c:pt idx="485">
                  <c:v>0.78735160755960043</c:v>
                </c:pt>
                <c:pt idx="486">
                  <c:v>0.48648682334365878</c:v>
                </c:pt>
                <c:pt idx="487">
                  <c:v>0.34028012192328638</c:v>
                </c:pt>
                <c:pt idx="488">
                  <c:v>0.48061979685118095</c:v>
                </c:pt>
                <c:pt idx="489">
                  <c:v>0.27553615506082041</c:v>
                </c:pt>
                <c:pt idx="490">
                  <c:v>0.19500345060474111</c:v>
                </c:pt>
                <c:pt idx="491">
                  <c:v>0.19295164899899431</c:v>
                </c:pt>
                <c:pt idx="492">
                  <c:v>0.10027940784145667</c:v>
                </c:pt>
                <c:pt idx="493">
                  <c:v>0.13480642211973529</c:v>
                </c:pt>
                <c:pt idx="494">
                  <c:v>0.11870532955507337</c:v>
                </c:pt>
                <c:pt idx="495">
                  <c:v>8.3645398284294764E-2</c:v>
                </c:pt>
                <c:pt idx="496">
                  <c:v>7.5973632723523435E-2</c:v>
                </c:pt>
                <c:pt idx="497">
                  <c:v>0.12773165792258112</c:v>
                </c:pt>
                <c:pt idx="498">
                  <c:v>9.4394229425074444E-2</c:v>
                </c:pt>
                <c:pt idx="499">
                  <c:v>3.9967071206979149E-2</c:v>
                </c:pt>
                <c:pt idx="500">
                  <c:v>4.3694966974737827E-2</c:v>
                </c:pt>
                <c:pt idx="501">
                  <c:v>9.2551307276364042E-2</c:v>
                </c:pt>
                <c:pt idx="502">
                  <c:v>0.22043835233776612</c:v>
                </c:pt>
                <c:pt idx="503">
                  <c:v>7.5913819519693337E-2</c:v>
                </c:pt>
                <c:pt idx="504">
                  <c:v>0.14013369830977448</c:v>
                </c:pt>
                <c:pt idx="505">
                  <c:v>0.49250593941130744</c:v>
                </c:pt>
                <c:pt idx="506">
                  <c:v>0.28977788865839388</c:v>
                </c:pt>
                <c:pt idx="507">
                  <c:v>0.70562357230298389</c:v>
                </c:pt>
                <c:pt idx="508">
                  <c:v>0.66914338969136233</c:v>
                </c:pt>
                <c:pt idx="509">
                  <c:v>0.85093026221264234</c:v>
                </c:pt>
                <c:pt idx="510">
                  <c:v>0.55384526884822838</c:v>
                </c:pt>
                <c:pt idx="511">
                  <c:v>0.35763507589552418</c:v>
                </c:pt>
                <c:pt idx="512">
                  <c:v>0.5128740738616131</c:v>
                </c:pt>
                <c:pt idx="513">
                  <c:v>0.41307452320726151</c:v>
                </c:pt>
                <c:pt idx="514">
                  <c:v>0.47105678099894233</c:v>
                </c:pt>
                <c:pt idx="515">
                  <c:v>0.166706877524432</c:v>
                </c:pt>
                <c:pt idx="516">
                  <c:v>0.26811072915766065</c:v>
                </c:pt>
                <c:pt idx="517">
                  <c:v>0.23118359067045333</c:v>
                </c:pt>
                <c:pt idx="518">
                  <c:v>0.15641184642634151</c:v>
                </c:pt>
                <c:pt idx="520">
                  <c:v>0.12352938681809233</c:v>
                </c:pt>
                <c:pt idx="521">
                  <c:v>7.8544789282236127E-2</c:v>
                </c:pt>
                <c:pt idx="522">
                  <c:v>0.1101781469418643</c:v>
                </c:pt>
                <c:pt idx="523">
                  <c:v>8.1111997579479192E-2</c:v>
                </c:pt>
                <c:pt idx="524">
                  <c:v>4.2196844261040284E-2</c:v>
                </c:pt>
                <c:pt idx="525">
                  <c:v>4.7809712456889343E-2</c:v>
                </c:pt>
                <c:pt idx="526">
                  <c:v>7.375587819247241E-2</c:v>
                </c:pt>
                <c:pt idx="527">
                  <c:v>0.14339788770458667</c:v>
                </c:pt>
                <c:pt idx="528">
                  <c:v>0.12386912386806991</c:v>
                </c:pt>
                <c:pt idx="529">
                  <c:v>0.22706568440753538</c:v>
                </c:pt>
                <c:pt idx="532">
                  <c:v>4.6837538041712097E-2</c:v>
                </c:pt>
                <c:pt idx="533">
                  <c:v>0.45252938362613626</c:v>
                </c:pt>
                <c:pt idx="534">
                  <c:v>0.39848023406039751</c:v>
                </c:pt>
                <c:pt idx="535">
                  <c:v>0.67001322551220699</c:v>
                </c:pt>
                <c:pt idx="536">
                  <c:v>1.9181827420689797E-2</c:v>
                </c:pt>
                <c:pt idx="541">
                  <c:v>4.840369575042483E-2</c:v>
                </c:pt>
                <c:pt idx="542">
                  <c:v>0.27713858063995866</c:v>
                </c:pt>
                <c:pt idx="543">
                  <c:v>7.4073612682166471E-3</c:v>
                </c:pt>
                <c:pt idx="546">
                  <c:v>0.17026052207936979</c:v>
                </c:pt>
                <c:pt idx="547">
                  <c:v>0.13809961674293186</c:v>
                </c:pt>
                <c:pt idx="548">
                  <c:v>0.21668575231620429</c:v>
                </c:pt>
                <c:pt idx="549">
                  <c:v>0.2436449838095015</c:v>
                </c:pt>
                <c:pt idx="551">
                  <c:v>0.23591482516991136</c:v>
                </c:pt>
                <c:pt idx="552">
                  <c:v>0.17338378049950318</c:v>
                </c:pt>
                <c:pt idx="553">
                  <c:v>0.26712320156155889</c:v>
                </c:pt>
                <c:pt idx="554">
                  <c:v>0.11762092263600631</c:v>
                </c:pt>
                <c:pt idx="555">
                  <c:v>0.1711048556043907</c:v>
                </c:pt>
                <c:pt idx="556">
                  <c:v>0.33270239413830766</c:v>
                </c:pt>
                <c:pt idx="557">
                  <c:v>0.40379995324750673</c:v>
                </c:pt>
                <c:pt idx="558">
                  <c:v>0.14741027453591843</c:v>
                </c:pt>
                <c:pt idx="559">
                  <c:v>0.42661057937738966</c:v>
                </c:pt>
                <c:pt idx="560">
                  <c:v>0.54365604440424964</c:v>
                </c:pt>
                <c:pt idx="561">
                  <c:v>0.63802465968688271</c:v>
                </c:pt>
                <c:pt idx="562">
                  <c:v>0.98470723423948558</c:v>
                </c:pt>
                <c:pt idx="563">
                  <c:v>0.26697679198560814</c:v>
                </c:pt>
                <c:pt idx="564">
                  <c:v>0.32151678500030245</c:v>
                </c:pt>
                <c:pt idx="565">
                  <c:v>0.30211207675833385</c:v>
                </c:pt>
                <c:pt idx="566">
                  <c:v>0.30937028487653551</c:v>
                </c:pt>
                <c:pt idx="567">
                  <c:v>0.29393659784795056</c:v>
                </c:pt>
                <c:pt idx="568">
                  <c:v>0.31008021964832527</c:v>
                </c:pt>
                <c:pt idx="569">
                  <c:v>0.24728477703476026</c:v>
                </c:pt>
                <c:pt idx="570">
                  <c:v>0.11971164589151562</c:v>
                </c:pt>
                <c:pt idx="572">
                  <c:v>0.19527057532547573</c:v>
                </c:pt>
                <c:pt idx="573">
                  <c:v>0.34322478834151049</c:v>
                </c:pt>
                <c:pt idx="574">
                  <c:v>0.24061337373225267</c:v>
                </c:pt>
                <c:pt idx="575">
                  <c:v>0.2401912519012096</c:v>
                </c:pt>
                <c:pt idx="576">
                  <c:v>5.9170069549060102E-2</c:v>
                </c:pt>
                <c:pt idx="577">
                  <c:v>0.165862655308396</c:v>
                </c:pt>
                <c:pt idx="578">
                  <c:v>0.35580452660323908</c:v>
                </c:pt>
                <c:pt idx="579">
                  <c:v>0.15724232673123509</c:v>
                </c:pt>
                <c:pt idx="580">
                  <c:v>0.14131427378473171</c:v>
                </c:pt>
                <c:pt idx="581">
                  <c:v>0.62902827907374959</c:v>
                </c:pt>
                <c:pt idx="582">
                  <c:v>0.13905822110349486</c:v>
                </c:pt>
                <c:pt idx="583">
                  <c:v>0.55635511661996273</c:v>
                </c:pt>
                <c:pt idx="584">
                  <c:v>7.3235105352216404E-2</c:v>
                </c:pt>
                <c:pt idx="585">
                  <c:v>1.4081572664376067</c:v>
                </c:pt>
                <c:pt idx="586">
                  <c:v>1.5291473696927007</c:v>
                </c:pt>
                <c:pt idx="587">
                  <c:v>0.59364134454804063</c:v>
                </c:pt>
                <c:pt idx="588">
                  <c:v>0.61073300026341537</c:v>
                </c:pt>
                <c:pt idx="589">
                  <c:v>0.58063929798586345</c:v>
                </c:pt>
                <c:pt idx="590">
                  <c:v>0.23969368442292996</c:v>
                </c:pt>
                <c:pt idx="591">
                  <c:v>0.35577548388993974</c:v>
                </c:pt>
                <c:pt idx="592">
                  <c:v>0.21453202357752008</c:v>
                </c:pt>
                <c:pt idx="593">
                  <c:v>0.21949802566931531</c:v>
                </c:pt>
                <c:pt idx="594">
                  <c:v>0.13852951814260722</c:v>
                </c:pt>
                <c:pt idx="595">
                  <c:v>0.26100625901239971</c:v>
                </c:pt>
                <c:pt idx="596">
                  <c:v>0.23892936752175895</c:v>
                </c:pt>
                <c:pt idx="597">
                  <c:v>0.55365020412789245</c:v>
                </c:pt>
                <c:pt idx="598">
                  <c:v>0.25297986397209365</c:v>
                </c:pt>
                <c:pt idx="599">
                  <c:v>0.31664480596678807</c:v>
                </c:pt>
                <c:pt idx="600">
                  <c:v>0.30425068738865169</c:v>
                </c:pt>
                <c:pt idx="601">
                  <c:v>0.19181898628908528</c:v>
                </c:pt>
                <c:pt idx="602">
                  <c:v>0.17040667672567614</c:v>
                </c:pt>
                <c:pt idx="603">
                  <c:v>0.14125674556028447</c:v>
                </c:pt>
                <c:pt idx="604">
                  <c:v>0.28499144765597673</c:v>
                </c:pt>
                <c:pt idx="605">
                  <c:v>0.29354711628049018</c:v>
                </c:pt>
                <c:pt idx="606">
                  <c:v>0.15894860718490805</c:v>
                </c:pt>
                <c:pt idx="607">
                  <c:v>0.40022292546630206</c:v>
                </c:pt>
                <c:pt idx="608">
                  <c:v>0.23652714041782116</c:v>
                </c:pt>
                <c:pt idx="609">
                  <c:v>0.15084736966530612</c:v>
                </c:pt>
                <c:pt idx="610">
                  <c:v>1.0371908057061718</c:v>
                </c:pt>
                <c:pt idx="611">
                  <c:v>0.63456660905742168</c:v>
                </c:pt>
                <c:pt idx="612">
                  <c:v>0.84441656483975291</c:v>
                </c:pt>
                <c:pt idx="613">
                  <c:v>0.95761205893727763</c:v>
                </c:pt>
                <c:pt idx="614">
                  <c:v>0.34285618506355114</c:v>
                </c:pt>
                <c:pt idx="615">
                  <c:v>0.3661913267430093</c:v>
                </c:pt>
                <c:pt idx="616">
                  <c:v>0.29911493125979244</c:v>
                </c:pt>
                <c:pt idx="617">
                  <c:v>0.30670985994463373</c:v>
                </c:pt>
                <c:pt idx="618">
                  <c:v>0.48479404000882192</c:v>
                </c:pt>
                <c:pt idx="619">
                  <c:v>7.5202391509991195E-2</c:v>
                </c:pt>
                <c:pt idx="620">
                  <c:v>0.10831065791822926</c:v>
                </c:pt>
                <c:pt idx="621">
                  <c:v>0.2020953874560682</c:v>
                </c:pt>
                <c:pt idx="622">
                  <c:v>0.14408985622610079</c:v>
                </c:pt>
                <c:pt idx="623">
                  <c:v>0.13901896560206584</c:v>
                </c:pt>
                <c:pt idx="624">
                  <c:v>9.8204446773280343E-2</c:v>
                </c:pt>
                <c:pt idx="625">
                  <c:v>0.1424941162739137</c:v>
                </c:pt>
                <c:pt idx="626">
                  <c:v>0.21195391338879335</c:v>
                </c:pt>
                <c:pt idx="627">
                  <c:v>0.15984040266190827</c:v>
                </c:pt>
                <c:pt idx="628">
                  <c:v>0.15241108434407902</c:v>
                </c:pt>
                <c:pt idx="629">
                  <c:v>6.832317600030767E-2</c:v>
                </c:pt>
                <c:pt idx="630">
                  <c:v>0.14362963498207884</c:v>
                </c:pt>
                <c:pt idx="631">
                  <c:v>8.5631595575804423E-2</c:v>
                </c:pt>
                <c:pt idx="632">
                  <c:v>0.41546047039635114</c:v>
                </c:pt>
                <c:pt idx="633">
                  <c:v>0.42091910498262441</c:v>
                </c:pt>
                <c:pt idx="634">
                  <c:v>0.22639324459028637</c:v>
                </c:pt>
                <c:pt idx="635">
                  <c:v>0.43396779970579069</c:v>
                </c:pt>
                <c:pt idx="636">
                  <c:v>8.4853131611061505E-2</c:v>
                </c:pt>
                <c:pt idx="637">
                  <c:v>0.42509438408702366</c:v>
                </c:pt>
                <c:pt idx="638">
                  <c:v>0.74684607188592878</c:v>
                </c:pt>
                <c:pt idx="639">
                  <c:v>0.17604984655463643</c:v>
                </c:pt>
                <c:pt idx="640">
                  <c:v>0.27190012497818294</c:v>
                </c:pt>
                <c:pt idx="641">
                  <c:v>0.59512068902270276</c:v>
                </c:pt>
                <c:pt idx="643">
                  <c:v>0.28490510080364784</c:v>
                </c:pt>
                <c:pt idx="644">
                  <c:v>0.28478703770001557</c:v>
                </c:pt>
                <c:pt idx="645">
                  <c:v>0.30896203313224041</c:v>
                </c:pt>
                <c:pt idx="646">
                  <c:v>0.205094545243732</c:v>
                </c:pt>
                <c:pt idx="647">
                  <c:v>0.18003358274299366</c:v>
                </c:pt>
                <c:pt idx="648">
                  <c:v>0.25485111489874329</c:v>
                </c:pt>
                <c:pt idx="649">
                  <c:v>0.10670334832573287</c:v>
                </c:pt>
                <c:pt idx="650">
                  <c:v>0.12085998192163222</c:v>
                </c:pt>
                <c:pt idx="651">
                  <c:v>0.10497641757482691</c:v>
                </c:pt>
                <c:pt idx="652">
                  <c:v>0.17560817875862064</c:v>
                </c:pt>
                <c:pt idx="653">
                  <c:v>0.12604115739321378</c:v>
                </c:pt>
                <c:pt idx="654">
                  <c:v>0.18495754709644707</c:v>
                </c:pt>
                <c:pt idx="655">
                  <c:v>0.18402936391443148</c:v>
                </c:pt>
                <c:pt idx="656">
                  <c:v>0.12869631006613858</c:v>
                </c:pt>
                <c:pt idx="657">
                  <c:v>0.15730533061898211</c:v>
                </c:pt>
                <c:pt idx="658">
                  <c:v>0.14727171790884519</c:v>
                </c:pt>
                <c:pt idx="659">
                  <c:v>9.849551875263271E-2</c:v>
                </c:pt>
                <c:pt idx="660">
                  <c:v>0.30902435831107034</c:v>
                </c:pt>
                <c:pt idx="661">
                  <c:v>0.16520619546974827</c:v>
                </c:pt>
                <c:pt idx="662">
                  <c:v>0.62275816044241372</c:v>
                </c:pt>
                <c:pt idx="664">
                  <c:v>0.20211955182994021</c:v>
                </c:pt>
                <c:pt idx="665">
                  <c:v>0.26120403529442776</c:v>
                </c:pt>
                <c:pt idx="666">
                  <c:v>0.19522946171740027</c:v>
                </c:pt>
                <c:pt idx="667">
                  <c:v>0.1643777260815325</c:v>
                </c:pt>
                <c:pt idx="668">
                  <c:v>0.27688549566009291</c:v>
                </c:pt>
                <c:pt idx="669">
                  <c:v>0.14438030408863567</c:v>
                </c:pt>
                <c:pt idx="670">
                  <c:v>0.1577184028805762</c:v>
                </c:pt>
                <c:pt idx="671">
                  <c:v>0.23031955198926732</c:v>
                </c:pt>
                <c:pt idx="672">
                  <c:v>0.90039445630379789</c:v>
                </c:pt>
                <c:pt idx="673">
                  <c:v>1.2523936386926338</c:v>
                </c:pt>
                <c:pt idx="674">
                  <c:v>0.55800849594049995</c:v>
                </c:pt>
                <c:pt idx="675">
                  <c:v>0.49241130582526915</c:v>
                </c:pt>
                <c:pt idx="676">
                  <c:v>0.50857481264998872</c:v>
                </c:pt>
                <c:pt idx="677">
                  <c:v>0.62838539599303522</c:v>
                </c:pt>
                <c:pt idx="678">
                  <c:v>0.29868145938317475</c:v>
                </c:pt>
                <c:pt idx="679">
                  <c:v>0.28515262571369282</c:v>
                </c:pt>
                <c:pt idx="680">
                  <c:v>0.34357555931682404</c:v>
                </c:pt>
                <c:pt idx="681">
                  <c:v>0.1580527508552515</c:v>
                </c:pt>
                <c:pt idx="682">
                  <c:v>0.3217312437552497</c:v>
                </c:pt>
                <c:pt idx="683">
                  <c:v>8.1713831619620619E-2</c:v>
                </c:pt>
                <c:pt idx="684">
                  <c:v>6.5331452508404345E-2</c:v>
                </c:pt>
                <c:pt idx="685">
                  <c:v>0.2393565393955753</c:v>
                </c:pt>
                <c:pt idx="686">
                  <c:v>0.11956230050962093</c:v>
                </c:pt>
                <c:pt idx="687">
                  <c:v>0.17194799087470217</c:v>
                </c:pt>
                <c:pt idx="688">
                  <c:v>0.26426471149069292</c:v>
                </c:pt>
                <c:pt idx="702">
                  <c:v>0.96434550258883489</c:v>
                </c:pt>
                <c:pt idx="703">
                  <c:v>0.62096178466808272</c:v>
                </c:pt>
                <c:pt idx="704">
                  <c:v>0.81869866717411499</c:v>
                </c:pt>
                <c:pt idx="705">
                  <c:v>0.39116571299451186</c:v>
                </c:pt>
                <c:pt idx="715">
                  <c:v>0.50030415568574083</c:v>
                </c:pt>
                <c:pt idx="717">
                  <c:v>0.13115372396122921</c:v>
                </c:pt>
                <c:pt idx="718">
                  <c:v>0.13609667468797668</c:v>
                </c:pt>
                <c:pt idx="719">
                  <c:v>0.19769794470697677</c:v>
                </c:pt>
                <c:pt idx="720">
                  <c:v>0.18386352325821348</c:v>
                </c:pt>
                <c:pt idx="721">
                  <c:v>0.12530863763566605</c:v>
                </c:pt>
                <c:pt idx="722">
                  <c:v>0.28572099471592782</c:v>
                </c:pt>
                <c:pt idx="723">
                  <c:v>0.50551018207956755</c:v>
                </c:pt>
                <c:pt idx="724">
                  <c:v>0.21903227178265217</c:v>
                </c:pt>
                <c:pt idx="725">
                  <c:v>0.17806649739880384</c:v>
                </c:pt>
                <c:pt idx="726">
                  <c:v>0.74391156161529048</c:v>
                </c:pt>
                <c:pt idx="727">
                  <c:v>0.33452393871228653</c:v>
                </c:pt>
                <c:pt idx="741">
                  <c:v>0.13235298414646535</c:v>
                </c:pt>
                <c:pt idx="742">
                  <c:v>0.13431826317105988</c:v>
                </c:pt>
                <c:pt idx="743">
                  <c:v>0.18294511061356722</c:v>
                </c:pt>
                <c:pt idx="744">
                  <c:v>0.32710221767587855</c:v>
                </c:pt>
                <c:pt idx="745">
                  <c:v>0.30548550217953968</c:v>
                </c:pt>
                <c:pt idx="746">
                  <c:v>0.10188842165513902</c:v>
                </c:pt>
                <c:pt idx="747">
                  <c:v>0.13602003019523892</c:v>
                </c:pt>
                <c:pt idx="748">
                  <c:v>0.41907774512566787</c:v>
                </c:pt>
                <c:pt idx="749">
                  <c:v>0.16398019350668347</c:v>
                </c:pt>
                <c:pt idx="750">
                  <c:v>0.19766744990628068</c:v>
                </c:pt>
                <c:pt idx="751">
                  <c:v>0.1752902744298451</c:v>
                </c:pt>
                <c:pt idx="752">
                  <c:v>0.41696607396030216</c:v>
                </c:pt>
                <c:pt idx="753">
                  <c:v>0.44400723464309272</c:v>
                </c:pt>
              </c:numCache>
            </c:numRef>
          </c:yVal>
          <c:smooth val="0"/>
          <c:extLst>
            <c:ext xmlns:c16="http://schemas.microsoft.com/office/drawing/2014/chart" uri="{C3380CC4-5D6E-409C-BE32-E72D297353CC}">
              <c16:uniqueId val="{00000000-36C5-40BE-9FC7-4BFF8A9781A3}"/>
            </c:ext>
          </c:extLst>
        </c:ser>
        <c:dLbls>
          <c:showLegendKey val="0"/>
          <c:showVal val="0"/>
          <c:showCatName val="0"/>
          <c:showSerName val="0"/>
          <c:showPercent val="0"/>
          <c:showBubbleSize val="0"/>
        </c:dLbls>
        <c:axId val="117078032"/>
        <c:axId val="117080432"/>
      </c:scatterChart>
      <c:valAx>
        <c:axId val="117078032"/>
        <c:scaling>
          <c:orientation val="minMax"/>
          <c:max val="46000"/>
          <c:min val="34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7080432"/>
        <c:crosses val="autoZero"/>
        <c:crossBetween val="midCat"/>
      </c:valAx>
      <c:valAx>
        <c:axId val="11708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rPr>
                  <a:t>Opal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7078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SBB_Bot_PON_all</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3.7583699160494033E-2"/>
                  <c:y val="-0.52675384842783368"/>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NEW'!$Y$8:$Y$761</c:f>
              <c:numCache>
                <c:formatCode>0.000</c:formatCode>
                <c:ptCount val="754"/>
                <c:pt idx="0">
                  <c:v>1.2335142857142857E-2</c:v>
                </c:pt>
                <c:pt idx="1">
                  <c:v>1.2524685714285713E-2</c:v>
                </c:pt>
                <c:pt idx="2">
                  <c:v>9.6287999999999999E-3</c:v>
                </c:pt>
                <c:pt idx="3">
                  <c:v>7.92E-3</c:v>
                </c:pt>
                <c:pt idx="4">
                  <c:v>6.9345142857142848E-3</c:v>
                </c:pt>
                <c:pt idx="5">
                  <c:v>6.6597904761904756E-3</c:v>
                </c:pt>
                <c:pt idx="6">
                  <c:v>6.9898095238095257E-3</c:v>
                </c:pt>
                <c:pt idx="7">
                  <c:v>6.3579428571428568E-3</c:v>
                </c:pt>
                <c:pt idx="8">
                  <c:v>1.0180952380952381E-2</c:v>
                </c:pt>
                <c:pt idx="9">
                  <c:v>8.466857142857144E-3</c:v>
                </c:pt>
                <c:pt idx="10">
                  <c:v>6.9042857142857152E-3</c:v>
                </c:pt>
                <c:pt idx="11">
                  <c:v>8.0264380952380938E-3</c:v>
                </c:pt>
                <c:pt idx="12">
                  <c:v>7.0569714285714279E-3</c:v>
                </c:pt>
                <c:pt idx="13">
                  <c:v>8.7908571428571385E-3</c:v>
                </c:pt>
                <c:pt idx="14">
                  <c:v>5.0464285714285732E-3</c:v>
                </c:pt>
                <c:pt idx="15">
                  <c:v>4.9139999999999948E-3</c:v>
                </c:pt>
                <c:pt idx="16">
                  <c:v>6.1071428571428553E-3</c:v>
                </c:pt>
                <c:pt idx="17">
                  <c:v>9.1536761904761951E-3</c:v>
                </c:pt>
                <c:pt idx="18">
                  <c:v>1.0406057142857146E-2</c:v>
                </c:pt>
                <c:pt idx="19">
                  <c:v>1.5590057142857138E-2</c:v>
                </c:pt>
                <c:pt idx="20">
                  <c:v>1.2102399999999998E-2</c:v>
                </c:pt>
                <c:pt idx="21">
                  <c:v>1.4628971428571431E-2</c:v>
                </c:pt>
                <c:pt idx="22">
                  <c:v>2.5586742857142859E-2</c:v>
                </c:pt>
                <c:pt idx="23">
                  <c:v>1.5083314285714295E-2</c:v>
                </c:pt>
                <c:pt idx="24">
                  <c:v>1.1324028571428571E-2</c:v>
                </c:pt>
                <c:pt idx="25">
                  <c:v>1.5888410256410249E-2</c:v>
                </c:pt>
                <c:pt idx="26">
                  <c:v>1.2619238095238097E-2</c:v>
                </c:pt>
                <c:pt idx="27">
                  <c:v>1.0954342857142857E-2</c:v>
                </c:pt>
                <c:pt idx="28">
                  <c:v>8.388533333333335E-3</c:v>
                </c:pt>
                <c:pt idx="29">
                  <c:v>8.8238693877551004E-3</c:v>
                </c:pt>
                <c:pt idx="30">
                  <c:v>1.0291999999999997E-2</c:v>
                </c:pt>
                <c:pt idx="39">
                  <c:v>8.6943999999999997E-3</c:v>
                </c:pt>
                <c:pt idx="40">
                  <c:v>7.3097142857142874E-3</c:v>
                </c:pt>
                <c:pt idx="41">
                  <c:v>1.0382114285714289E-2</c:v>
                </c:pt>
                <c:pt idx="42">
                  <c:v>1.4424657142857145E-2</c:v>
                </c:pt>
                <c:pt idx="43">
                  <c:v>1.3410552380952378E-2</c:v>
                </c:pt>
                <c:pt idx="44">
                  <c:v>1.3482342857142855E-2</c:v>
                </c:pt>
                <c:pt idx="52">
                  <c:v>1.7481571428571426E-2</c:v>
                </c:pt>
                <c:pt idx="53">
                  <c:v>2.7351628571428557E-2</c:v>
                </c:pt>
                <c:pt idx="54">
                  <c:v>2.45142857142857E-2</c:v>
                </c:pt>
                <c:pt idx="55">
                  <c:v>1.6092533333333336E-2</c:v>
                </c:pt>
                <c:pt idx="56">
                  <c:v>1.1045466666666672E-2</c:v>
                </c:pt>
                <c:pt idx="57">
                  <c:v>1.1508552380952379E-2</c:v>
                </c:pt>
                <c:pt idx="58">
                  <c:v>5.9143428571428571E-3</c:v>
                </c:pt>
                <c:pt idx="59">
                  <c:v>1.0124000000000001E-2</c:v>
                </c:pt>
                <c:pt idx="60">
                  <c:v>1.6256742857142858E-2</c:v>
                </c:pt>
                <c:pt idx="61">
                  <c:v>7.4939999999999981E-3</c:v>
                </c:pt>
                <c:pt idx="62">
                  <c:v>3.3334476190476146E-3</c:v>
                </c:pt>
                <c:pt idx="63">
                  <c:v>9.0365333333333325E-3</c:v>
                </c:pt>
                <c:pt idx="64">
                  <c:v>1.3073169230769234E-2</c:v>
                </c:pt>
                <c:pt idx="65">
                  <c:v>1.0708799999999997E-2</c:v>
                </c:pt>
                <c:pt idx="66">
                  <c:v>1.7209028571428569E-2</c:v>
                </c:pt>
                <c:pt idx="67">
                  <c:v>2.8102285714285719E-2</c:v>
                </c:pt>
                <c:pt idx="68">
                  <c:v>2.060182857142857E-2</c:v>
                </c:pt>
                <c:pt idx="69">
                  <c:v>9.2560000000000038E-3</c:v>
                </c:pt>
                <c:pt idx="70">
                  <c:v>2.357377777777777E-2</c:v>
                </c:pt>
                <c:pt idx="71">
                  <c:v>6.3686857142857189E-3</c:v>
                </c:pt>
                <c:pt idx="72">
                  <c:v>1.3009504761904765E-2</c:v>
                </c:pt>
                <c:pt idx="73">
                  <c:v>1.0129714285714284E-2</c:v>
                </c:pt>
                <c:pt idx="74">
                  <c:v>1.6391666666666676E-2</c:v>
                </c:pt>
                <c:pt idx="75">
                  <c:v>1.6611200000000003E-2</c:v>
                </c:pt>
                <c:pt idx="76">
                  <c:v>8.9799999999999984E-3</c:v>
                </c:pt>
                <c:pt idx="78">
                  <c:v>1.1685800000000003E-2</c:v>
                </c:pt>
                <c:pt idx="79">
                  <c:v>1.3938571428571429E-2</c:v>
                </c:pt>
                <c:pt idx="80">
                  <c:v>1.2599857142857138E-2</c:v>
                </c:pt>
                <c:pt idx="81">
                  <c:v>1.0005714285714284E-2</c:v>
                </c:pt>
                <c:pt idx="82">
                  <c:v>1.1537714285714283E-2</c:v>
                </c:pt>
                <c:pt idx="83">
                  <c:v>8.1199999999999953E-3</c:v>
                </c:pt>
                <c:pt idx="84">
                  <c:v>1.0109371428571426E-2</c:v>
                </c:pt>
                <c:pt idx="85">
                  <c:v>6.7051904761904792E-3</c:v>
                </c:pt>
                <c:pt idx="86">
                  <c:v>6.2514190476190452E-3</c:v>
                </c:pt>
                <c:pt idx="87">
                  <c:v>6.5490857142857153E-3</c:v>
                </c:pt>
                <c:pt idx="88">
                  <c:v>5.657142857142858E-3</c:v>
                </c:pt>
                <c:pt idx="89">
                  <c:v>1.0317628571428573E-2</c:v>
                </c:pt>
                <c:pt idx="90">
                  <c:v>2.1160615384615368E-2</c:v>
                </c:pt>
                <c:pt idx="91">
                  <c:v>2.4756783333333331E-2</c:v>
                </c:pt>
                <c:pt idx="92">
                  <c:v>1.5388096000000004E-2</c:v>
                </c:pt>
                <c:pt idx="93">
                  <c:v>2.6115626666666673E-2</c:v>
                </c:pt>
                <c:pt idx="94">
                  <c:v>1.7051186285714282E-2</c:v>
                </c:pt>
                <c:pt idx="95">
                  <c:v>2.130110171428571E-2</c:v>
                </c:pt>
                <c:pt idx="96">
                  <c:v>1.4684953904761903E-2</c:v>
                </c:pt>
                <c:pt idx="97">
                  <c:v>1.8922422857142858E-2</c:v>
                </c:pt>
                <c:pt idx="98">
                  <c:v>1.7346336457142862E-2</c:v>
                </c:pt>
                <c:pt idx="99">
                  <c:v>1.4684566857142858E-2</c:v>
                </c:pt>
                <c:pt idx="100">
                  <c:v>1.0701435714285713E-2</c:v>
                </c:pt>
                <c:pt idx="101">
                  <c:v>1.0952763428571427E-2</c:v>
                </c:pt>
                <c:pt idx="102">
                  <c:v>1.1349339428571432E-2</c:v>
                </c:pt>
                <c:pt idx="103">
                  <c:v>2.2441951999999991E-2</c:v>
                </c:pt>
                <c:pt idx="104">
                  <c:v>8.9178010485426798E-3</c:v>
                </c:pt>
                <c:pt idx="105">
                  <c:v>8.3836096258529912E-3</c:v>
                </c:pt>
                <c:pt idx="106">
                  <c:v>8.5032136678645891E-3</c:v>
                </c:pt>
                <c:pt idx="107">
                  <c:v>8.2177809683659578E-3</c:v>
                </c:pt>
                <c:pt idx="108">
                  <c:v>1.2523789231787952E-2</c:v>
                </c:pt>
                <c:pt idx="109">
                  <c:v>1.0251476400122601E-2</c:v>
                </c:pt>
                <c:pt idx="110">
                  <c:v>6.7175025751545743E-3</c:v>
                </c:pt>
                <c:pt idx="111">
                  <c:v>1.9202147634415884E-2</c:v>
                </c:pt>
                <c:pt idx="112">
                  <c:v>2.6267278801836314E-2</c:v>
                </c:pt>
                <c:pt idx="113">
                  <c:v>9.2017774276998837E-3</c:v>
                </c:pt>
                <c:pt idx="114">
                  <c:v>1.8200998129707671E-2</c:v>
                </c:pt>
                <c:pt idx="115">
                  <c:v>1.1011635544064908E-2</c:v>
                </c:pt>
                <c:pt idx="116">
                  <c:v>1.2233370656462642E-2</c:v>
                </c:pt>
                <c:pt idx="143">
                  <c:v>1.4768571428571423E-2</c:v>
                </c:pt>
                <c:pt idx="144">
                  <c:v>1.8084571428571453E-2</c:v>
                </c:pt>
                <c:pt idx="145">
                  <c:v>2.7308342857142835E-2</c:v>
                </c:pt>
                <c:pt idx="146">
                  <c:v>1.921165714285716E-2</c:v>
                </c:pt>
                <c:pt idx="147">
                  <c:v>2.051657142857144E-2</c:v>
                </c:pt>
                <c:pt idx="148">
                  <c:v>1.9776342857142869E-2</c:v>
                </c:pt>
                <c:pt idx="149">
                  <c:v>1.7919999999999998E-2</c:v>
                </c:pt>
                <c:pt idx="150">
                  <c:v>9.1689142857142979E-3</c:v>
                </c:pt>
                <c:pt idx="151">
                  <c:v>1.3880914285714269E-2</c:v>
                </c:pt>
                <c:pt idx="152">
                  <c:v>2.0792000000000001E-2</c:v>
                </c:pt>
                <c:pt idx="153">
                  <c:v>8.1928000000000036E-3</c:v>
                </c:pt>
                <c:pt idx="154">
                  <c:v>4.2047999999999886E-3</c:v>
                </c:pt>
                <c:pt idx="155">
                  <c:v>6.364061538461553E-3</c:v>
                </c:pt>
                <c:pt idx="156">
                  <c:v>1.8029316717875162E-2</c:v>
                </c:pt>
                <c:pt idx="157">
                  <c:v>1.690774204101704E-2</c:v>
                </c:pt>
                <c:pt idx="158">
                  <c:v>1.8945270740845583E-2</c:v>
                </c:pt>
                <c:pt idx="159">
                  <c:v>1.2946130749294632E-2</c:v>
                </c:pt>
                <c:pt idx="160">
                  <c:v>1.336494983681135E-2</c:v>
                </c:pt>
                <c:pt idx="161">
                  <c:v>4.8098177585323924E-3</c:v>
                </c:pt>
                <c:pt idx="162">
                  <c:v>2.7517565649162372E-3</c:v>
                </c:pt>
                <c:pt idx="163">
                  <c:v>2.516121143598885E-3</c:v>
                </c:pt>
                <c:pt idx="164">
                  <c:v>2.3999551477787025E-3</c:v>
                </c:pt>
                <c:pt idx="165">
                  <c:v>1.257489488675674E-3</c:v>
                </c:pt>
                <c:pt idx="166">
                  <c:v>3.0785164079774312E-3</c:v>
                </c:pt>
                <c:pt idx="167">
                  <c:v>1.8637411322136562E-3</c:v>
                </c:pt>
                <c:pt idx="168">
                  <c:v>3.0008942441933323E-3</c:v>
                </c:pt>
                <c:pt idx="169">
                  <c:v>2.2710835293528402E-2</c:v>
                </c:pt>
                <c:pt idx="170">
                  <c:v>2.33531664807274E-2</c:v>
                </c:pt>
                <c:pt idx="171">
                  <c:v>1.5600097437603934E-2</c:v>
                </c:pt>
                <c:pt idx="182">
                  <c:v>1.2215423609056593E-2</c:v>
                </c:pt>
                <c:pt idx="183">
                  <c:v>1.0868439850756131E-2</c:v>
                </c:pt>
                <c:pt idx="184">
                  <c:v>1.074630026360371E-2</c:v>
                </c:pt>
                <c:pt idx="185">
                  <c:v>9.8755516845109807E-3</c:v>
                </c:pt>
                <c:pt idx="186">
                  <c:v>1.2260964894425882E-2</c:v>
                </c:pt>
                <c:pt idx="187">
                  <c:v>8.5511472996989239E-3</c:v>
                </c:pt>
                <c:pt idx="188">
                  <c:v>7.6976646197753108E-3</c:v>
                </c:pt>
                <c:pt idx="189">
                  <c:v>8.0147148866607804E-3</c:v>
                </c:pt>
                <c:pt idx="190">
                  <c:v>1.3195996698405316E-2</c:v>
                </c:pt>
                <c:pt idx="191">
                  <c:v>6.6078665834656113E-3</c:v>
                </c:pt>
                <c:pt idx="192">
                  <c:v>8.0967117460895473E-3</c:v>
                </c:pt>
                <c:pt idx="193">
                  <c:v>4.8835478430332355E-3</c:v>
                </c:pt>
                <c:pt idx="194">
                  <c:v>2.5947397233737259E-3</c:v>
                </c:pt>
                <c:pt idx="208">
                  <c:v>9.1758254929991383E-3</c:v>
                </c:pt>
                <c:pt idx="209">
                  <c:v>8.7930747558436998E-3</c:v>
                </c:pt>
                <c:pt idx="210">
                  <c:v>7.6350219677759632E-3</c:v>
                </c:pt>
                <c:pt idx="211">
                  <c:v>7.6968392962435675E-3</c:v>
                </c:pt>
                <c:pt idx="212">
                  <c:v>2.1455492192304043E-3</c:v>
                </c:pt>
                <c:pt idx="221">
                  <c:v>1.9102867823947125E-2</c:v>
                </c:pt>
                <c:pt idx="222">
                  <c:v>1.8604352988144987E-2</c:v>
                </c:pt>
                <c:pt idx="223">
                  <c:v>2.3959633623976111E-2</c:v>
                </c:pt>
                <c:pt idx="224">
                  <c:v>1.6864726625598882E-2</c:v>
                </c:pt>
                <c:pt idx="225">
                  <c:v>1.5485001593609389E-2</c:v>
                </c:pt>
                <c:pt idx="226">
                  <c:v>1.2944077751132276E-2</c:v>
                </c:pt>
                <c:pt idx="227">
                  <c:v>2.477641078375593E-2</c:v>
                </c:pt>
                <c:pt idx="228">
                  <c:v>2.8339758897981002E-2</c:v>
                </c:pt>
                <c:pt idx="229">
                  <c:v>1.6641212629819158E-2</c:v>
                </c:pt>
                <c:pt idx="230">
                  <c:v>1.0336961907994997E-2</c:v>
                </c:pt>
                <c:pt idx="231">
                  <c:v>1.2659915581444425E-2</c:v>
                </c:pt>
                <c:pt idx="232">
                  <c:v>2.888895722470082E-2</c:v>
                </c:pt>
                <c:pt idx="233">
                  <c:v>1.0482633965794503E-2</c:v>
                </c:pt>
                <c:pt idx="247">
                  <c:v>1.0270548572453827E-2</c:v>
                </c:pt>
                <c:pt idx="248">
                  <c:v>1.5077713408601621E-2</c:v>
                </c:pt>
                <c:pt idx="249">
                  <c:v>2.5836223146442818E-2</c:v>
                </c:pt>
                <c:pt idx="250">
                  <c:v>2.014466952518193E-2</c:v>
                </c:pt>
                <c:pt idx="251">
                  <c:v>1.6284819300794361E-2</c:v>
                </c:pt>
                <c:pt idx="252">
                  <c:v>2.3274915960889611E-2</c:v>
                </c:pt>
                <c:pt idx="253">
                  <c:v>2.2739593685452295E-2</c:v>
                </c:pt>
                <c:pt idx="254">
                  <c:v>2.0803966363183855E-2</c:v>
                </c:pt>
                <c:pt idx="255">
                  <c:v>1.5026762559875157E-2</c:v>
                </c:pt>
                <c:pt idx="256">
                  <c:v>2.2823230068941033E-2</c:v>
                </c:pt>
                <c:pt idx="257">
                  <c:v>2.0168703671001497E-2</c:v>
                </c:pt>
                <c:pt idx="258">
                  <c:v>1.6261106338719317E-2</c:v>
                </c:pt>
                <c:pt idx="259">
                  <c:v>1.3577750896003701E-2</c:v>
                </c:pt>
                <c:pt idx="260">
                  <c:v>1.5181472580269657E-2</c:v>
                </c:pt>
                <c:pt idx="261">
                  <c:v>1.1368989020483659E-2</c:v>
                </c:pt>
                <c:pt idx="262">
                  <c:v>1.083158125599833E-2</c:v>
                </c:pt>
                <c:pt idx="263">
                  <c:v>1.3304418175816091E-2</c:v>
                </c:pt>
                <c:pt idx="264">
                  <c:v>1.1974283182477093E-2</c:v>
                </c:pt>
                <c:pt idx="265">
                  <c:v>1.3618731794460244E-2</c:v>
                </c:pt>
                <c:pt idx="266">
                  <c:v>9.3945510736838343E-3</c:v>
                </c:pt>
                <c:pt idx="267">
                  <c:v>9.5705971861882368E-3</c:v>
                </c:pt>
                <c:pt idx="268">
                  <c:v>2.4132395223233183E-2</c:v>
                </c:pt>
                <c:pt idx="269">
                  <c:v>1.1083707983813806E-2</c:v>
                </c:pt>
                <c:pt idx="270">
                  <c:v>8.7169994677935587E-3</c:v>
                </c:pt>
                <c:pt idx="271">
                  <c:v>1.174199630452111E-3</c:v>
                </c:pt>
                <c:pt idx="272">
                  <c:v>7.1188416457027047E-4</c:v>
                </c:pt>
                <c:pt idx="273">
                  <c:v>2.6968002286088186E-2</c:v>
                </c:pt>
                <c:pt idx="274">
                  <c:v>2.7128107377938845E-2</c:v>
                </c:pt>
                <c:pt idx="275">
                  <c:v>2.3091523852329054E-2</c:v>
                </c:pt>
                <c:pt idx="277">
                  <c:v>1.5833458273099622E-3</c:v>
                </c:pt>
                <c:pt idx="278">
                  <c:v>4.268404956084358E-4</c:v>
                </c:pt>
                <c:pt idx="279">
                  <c:v>7.1692015598455927E-4</c:v>
                </c:pt>
                <c:pt idx="280">
                  <c:v>1.6214173094098974E-3</c:v>
                </c:pt>
                <c:pt idx="281">
                  <c:v>3.2904413141355833E-4</c:v>
                </c:pt>
                <c:pt idx="282">
                  <c:v>9.312538757975257E-4</c:v>
                </c:pt>
                <c:pt idx="283">
                  <c:v>4.5054979659898218E-3</c:v>
                </c:pt>
                <c:pt idx="284">
                  <c:v>1.063114350486265E-4</c:v>
                </c:pt>
                <c:pt idx="285">
                  <c:v>2.224530193608425E-4</c:v>
                </c:pt>
                <c:pt idx="286">
                  <c:v>8.8435048052873232E-3</c:v>
                </c:pt>
                <c:pt idx="287">
                  <c:v>1.2745453581250732E-2</c:v>
                </c:pt>
                <c:pt idx="288">
                  <c:v>6.4103066498943529E-3</c:v>
                </c:pt>
                <c:pt idx="289">
                  <c:v>8.0717737633063374E-3</c:v>
                </c:pt>
                <c:pt idx="290">
                  <c:v>1.0979536110192407E-2</c:v>
                </c:pt>
                <c:pt idx="299">
                  <c:v>1.164313902731003E-2</c:v>
                </c:pt>
                <c:pt idx="300">
                  <c:v>2.5137444065261879E-4</c:v>
                </c:pt>
                <c:pt idx="301">
                  <c:v>5.5915118674395952E-4</c:v>
                </c:pt>
                <c:pt idx="302">
                  <c:v>2.3424449754170891E-3</c:v>
                </c:pt>
                <c:pt idx="303">
                  <c:v>6.0763933044577468E-4</c:v>
                </c:pt>
                <c:pt idx="304">
                  <c:v>2.011428571428624E-4</c:v>
                </c:pt>
                <c:pt idx="306">
                  <c:v>1.1193722825832016E-3</c:v>
                </c:pt>
                <c:pt idx="307">
                  <c:v>3.2045129572636161E-4</c:v>
                </c:pt>
                <c:pt idx="309">
                  <c:v>2.1774107413439965E-3</c:v>
                </c:pt>
                <c:pt idx="310">
                  <c:v>6.5796631743775327E-3</c:v>
                </c:pt>
                <c:pt idx="311">
                  <c:v>8.7705792257332695E-3</c:v>
                </c:pt>
                <c:pt idx="312">
                  <c:v>1.1010734848057202E-2</c:v>
                </c:pt>
                <c:pt idx="313">
                  <c:v>1.2558543109565565E-2</c:v>
                </c:pt>
                <c:pt idx="314">
                  <c:v>1.5229697348557092E-2</c:v>
                </c:pt>
                <c:pt idx="315">
                  <c:v>1.4027879750382794E-2</c:v>
                </c:pt>
                <c:pt idx="316">
                  <c:v>8.3192628803081311E-3</c:v>
                </c:pt>
                <c:pt idx="317">
                  <c:v>1.3589358338216838E-2</c:v>
                </c:pt>
                <c:pt idx="318">
                  <c:v>1.1321768175819752E-2</c:v>
                </c:pt>
                <c:pt idx="319">
                  <c:v>1.620658540464244E-2</c:v>
                </c:pt>
                <c:pt idx="320">
                  <c:v>9.6639404601963613E-3</c:v>
                </c:pt>
                <c:pt idx="321">
                  <c:v>1.171671625239735E-2</c:v>
                </c:pt>
                <c:pt idx="322">
                  <c:v>1.6699483960406984E-2</c:v>
                </c:pt>
                <c:pt idx="323">
                  <c:v>2.1551723166931169E-2</c:v>
                </c:pt>
                <c:pt idx="324">
                  <c:v>1.3454049190379725E-2</c:v>
                </c:pt>
                <c:pt idx="325">
                  <c:v>2.8011180051781607E-2</c:v>
                </c:pt>
                <c:pt idx="326">
                  <c:v>1.6910597098971317E-2</c:v>
                </c:pt>
                <c:pt idx="327">
                  <c:v>1.2648345074161087E-2</c:v>
                </c:pt>
                <c:pt idx="328">
                  <c:v>1.5154078402390986E-2</c:v>
                </c:pt>
                <c:pt idx="329">
                  <c:v>2.27044047394485E-2</c:v>
                </c:pt>
                <c:pt idx="330">
                  <c:v>1.7401383013784775E-2</c:v>
                </c:pt>
                <c:pt idx="331">
                  <c:v>2.9622421138267248E-2</c:v>
                </c:pt>
                <c:pt idx="332">
                  <c:v>1.6066140255701192E-2</c:v>
                </c:pt>
                <c:pt idx="333">
                  <c:v>9.5533662534304405E-3</c:v>
                </c:pt>
                <c:pt idx="334">
                  <c:v>9.7331688270795112E-3</c:v>
                </c:pt>
                <c:pt idx="335">
                  <c:v>1.5216356161576764E-2</c:v>
                </c:pt>
                <c:pt idx="336">
                  <c:v>1.2106995937602392E-2</c:v>
                </c:pt>
                <c:pt idx="337">
                  <c:v>9.2725089750582395E-3</c:v>
                </c:pt>
                <c:pt idx="338">
                  <c:v>1.1309560301537522E-2</c:v>
                </c:pt>
                <c:pt idx="339">
                  <c:v>1.1439011918674144E-2</c:v>
                </c:pt>
                <c:pt idx="340">
                  <c:v>1.1782719475550178E-2</c:v>
                </c:pt>
                <c:pt idx="341">
                  <c:v>1.322747684185081E-2</c:v>
                </c:pt>
                <c:pt idx="342">
                  <c:v>1.4409977959119047E-2</c:v>
                </c:pt>
                <c:pt idx="343">
                  <c:v>9.3989227705611605E-3</c:v>
                </c:pt>
                <c:pt idx="345">
                  <c:v>6.7915720171781461E-3</c:v>
                </c:pt>
                <c:pt idx="346">
                  <c:v>1.7149989725362785E-2</c:v>
                </c:pt>
                <c:pt idx="347">
                  <c:v>1.0600276168001986E-2</c:v>
                </c:pt>
                <c:pt idx="348">
                  <c:v>8.0485614710454605E-3</c:v>
                </c:pt>
                <c:pt idx="349">
                  <c:v>2.3528673802063744E-3</c:v>
                </c:pt>
                <c:pt idx="350">
                  <c:v>7.2829397350913244E-4</c:v>
                </c:pt>
                <c:pt idx="351">
                  <c:v>2.4725798584312109E-2</c:v>
                </c:pt>
                <c:pt idx="352">
                  <c:v>2.4967288117032079E-2</c:v>
                </c:pt>
                <c:pt idx="353">
                  <c:v>1.8254713088285048E-2</c:v>
                </c:pt>
                <c:pt idx="354">
                  <c:v>1.2641563136832125E-2</c:v>
                </c:pt>
                <c:pt idx="356">
                  <c:v>1.6530515465292675E-2</c:v>
                </c:pt>
                <c:pt idx="359">
                  <c:v>1.1212540537260984E-2</c:v>
                </c:pt>
                <c:pt idx="360">
                  <c:v>1.2100981151942324E-2</c:v>
                </c:pt>
                <c:pt idx="361">
                  <c:v>8.1728785181956146E-3</c:v>
                </c:pt>
                <c:pt idx="362">
                  <c:v>1.529181219230537E-2</c:v>
                </c:pt>
                <c:pt idx="363">
                  <c:v>1.1359645835576204E-2</c:v>
                </c:pt>
                <c:pt idx="364">
                  <c:v>1.0676506249066253E-2</c:v>
                </c:pt>
                <c:pt idx="365">
                  <c:v>8.7085627813657581E-3</c:v>
                </c:pt>
                <c:pt idx="366">
                  <c:v>1.0716930596918441E-2</c:v>
                </c:pt>
                <c:pt idx="367">
                  <c:v>1.0960000528808946E-2</c:v>
                </c:pt>
                <c:pt idx="368">
                  <c:v>1.1750667432446545E-2</c:v>
                </c:pt>
                <c:pt idx="369">
                  <c:v>1.0465745826084772E-2</c:v>
                </c:pt>
                <c:pt idx="370">
                  <c:v>1.2477922829606358E-2</c:v>
                </c:pt>
                <c:pt idx="371">
                  <c:v>7.092874087271047E-3</c:v>
                </c:pt>
                <c:pt idx="372">
                  <c:v>7.4082341415056992E-3</c:v>
                </c:pt>
                <c:pt idx="373">
                  <c:v>1.8042127551816466E-2</c:v>
                </c:pt>
                <c:pt idx="374">
                  <c:v>2.0071737093341677E-2</c:v>
                </c:pt>
                <c:pt idx="375">
                  <c:v>1.538630599697925E-2</c:v>
                </c:pt>
                <c:pt idx="376">
                  <c:v>1.3585332564169045E-2</c:v>
                </c:pt>
                <c:pt idx="377">
                  <c:v>3.8731180613800091E-2</c:v>
                </c:pt>
                <c:pt idx="378">
                  <c:v>2.8678063141604083E-2</c:v>
                </c:pt>
                <c:pt idx="379">
                  <c:v>3.5828272543754307E-2</c:v>
                </c:pt>
                <c:pt idx="380">
                  <c:v>3.7112863064220764E-2</c:v>
                </c:pt>
                <c:pt idx="381">
                  <c:v>2.1836486162887837E-2</c:v>
                </c:pt>
                <c:pt idx="382">
                  <c:v>1.7822427448874946E-2</c:v>
                </c:pt>
                <c:pt idx="383">
                  <c:v>4.589865339109391E-3</c:v>
                </c:pt>
                <c:pt idx="384">
                  <c:v>4.1616087311039229E-3</c:v>
                </c:pt>
                <c:pt idx="385">
                  <c:v>3.4930158445555426E-3</c:v>
                </c:pt>
                <c:pt idx="386">
                  <c:v>4.8364959945521348E-3</c:v>
                </c:pt>
                <c:pt idx="387">
                  <c:v>3.0282321069653373E-3</c:v>
                </c:pt>
                <c:pt idx="388">
                  <c:v>3.0662166170311506E-3</c:v>
                </c:pt>
                <c:pt idx="389">
                  <c:v>1.07646019891477E-2</c:v>
                </c:pt>
                <c:pt idx="390">
                  <c:v>1.2711851230240774E-2</c:v>
                </c:pt>
                <c:pt idx="391">
                  <c:v>1.2054369464482139E-2</c:v>
                </c:pt>
                <c:pt idx="392">
                  <c:v>2.6226302940946914E-2</c:v>
                </c:pt>
                <c:pt idx="393">
                  <c:v>2.16600899805235E-2</c:v>
                </c:pt>
                <c:pt idx="394">
                  <c:v>1.2846003256671663E-2</c:v>
                </c:pt>
                <c:pt idx="395">
                  <c:v>1.3023127300520066E-2</c:v>
                </c:pt>
                <c:pt idx="396">
                  <c:v>7.284474882984753E-3</c:v>
                </c:pt>
                <c:pt idx="397">
                  <c:v>1.621660421628239E-2</c:v>
                </c:pt>
                <c:pt idx="398">
                  <c:v>1.8987485040826625E-2</c:v>
                </c:pt>
                <c:pt idx="399">
                  <c:v>5.977931153772216E-3</c:v>
                </c:pt>
                <c:pt idx="400">
                  <c:v>1.0228383054600634E-2</c:v>
                </c:pt>
                <c:pt idx="401">
                  <c:v>1.0723921110483552E-2</c:v>
                </c:pt>
                <c:pt idx="402">
                  <c:v>1.4382488475514545E-2</c:v>
                </c:pt>
                <c:pt idx="403">
                  <c:v>9.1389103841574906E-3</c:v>
                </c:pt>
                <c:pt idx="404">
                  <c:v>1.1605923398248676E-2</c:v>
                </c:pt>
                <c:pt idx="405">
                  <c:v>1.1346739466511517E-2</c:v>
                </c:pt>
                <c:pt idx="406">
                  <c:v>7.8047251532869207E-3</c:v>
                </c:pt>
                <c:pt idx="407">
                  <c:v>1.2031744000701455E-2</c:v>
                </c:pt>
                <c:pt idx="408">
                  <c:v>9.3983120259034311E-3</c:v>
                </c:pt>
                <c:pt idx="409">
                  <c:v>7.0816213859015188E-3</c:v>
                </c:pt>
                <c:pt idx="410">
                  <c:v>8.501065951228591E-3</c:v>
                </c:pt>
                <c:pt idx="411">
                  <c:v>9.9701651271907107E-3</c:v>
                </c:pt>
                <c:pt idx="412">
                  <c:v>1.1365484372803585E-2</c:v>
                </c:pt>
                <c:pt idx="413">
                  <c:v>8.7119335086984079E-3</c:v>
                </c:pt>
                <c:pt idx="414">
                  <c:v>9.7275221663888729E-4</c:v>
                </c:pt>
                <c:pt idx="429">
                  <c:v>1.7091839999999973E-2</c:v>
                </c:pt>
                <c:pt idx="430">
                  <c:v>1.0119826455924694E-2</c:v>
                </c:pt>
                <c:pt idx="431">
                  <c:v>1.3134038984952391E-2</c:v>
                </c:pt>
                <c:pt idx="432">
                  <c:v>1.2634212844846372E-2</c:v>
                </c:pt>
                <c:pt idx="433">
                  <c:v>1.8773134331462004E-2</c:v>
                </c:pt>
                <c:pt idx="434">
                  <c:v>7.3648551079753578E-3</c:v>
                </c:pt>
                <c:pt idx="435">
                  <c:v>8.7271379731049138E-3</c:v>
                </c:pt>
                <c:pt idx="436">
                  <c:v>1.4337005112072931E-2</c:v>
                </c:pt>
                <c:pt idx="437">
                  <c:v>9.8452668800835131E-3</c:v>
                </c:pt>
                <c:pt idx="438">
                  <c:v>5.2672795126552626E-3</c:v>
                </c:pt>
                <c:pt idx="439">
                  <c:v>1.4915339664587344E-3</c:v>
                </c:pt>
                <c:pt idx="441">
                  <c:v>1.8404541839751364E-3</c:v>
                </c:pt>
                <c:pt idx="442">
                  <c:v>7.973475645022406E-3</c:v>
                </c:pt>
                <c:pt idx="443">
                  <c:v>1.0141018605324272E-2</c:v>
                </c:pt>
                <c:pt idx="444">
                  <c:v>1.6923723081116906E-2</c:v>
                </c:pt>
                <c:pt idx="445">
                  <c:v>1.7951199744488756E-2</c:v>
                </c:pt>
                <c:pt idx="446">
                  <c:v>9.1407134212941367E-3</c:v>
                </c:pt>
                <c:pt idx="447">
                  <c:v>8.4765878933667251E-3</c:v>
                </c:pt>
                <c:pt idx="455">
                  <c:v>1.0783913693993487E-2</c:v>
                </c:pt>
                <c:pt idx="456">
                  <c:v>1.1677656960198558E-2</c:v>
                </c:pt>
                <c:pt idx="457">
                  <c:v>8.8498343273766891E-3</c:v>
                </c:pt>
                <c:pt idx="458">
                  <c:v>8.6820898140769938E-3</c:v>
                </c:pt>
                <c:pt idx="459">
                  <c:v>1.0463958483146543E-2</c:v>
                </c:pt>
                <c:pt idx="460">
                  <c:v>8.5757752319485722E-3</c:v>
                </c:pt>
                <c:pt idx="461">
                  <c:v>1.2678840281255677E-2</c:v>
                </c:pt>
                <c:pt idx="462">
                  <c:v>4.962589772811438E-3</c:v>
                </c:pt>
                <c:pt idx="463">
                  <c:v>3.9600714941840746E-3</c:v>
                </c:pt>
                <c:pt idx="464">
                  <c:v>7.1322618804217815E-3</c:v>
                </c:pt>
                <c:pt idx="465">
                  <c:v>6.3659187172051472E-4</c:v>
                </c:pt>
                <c:pt idx="466">
                  <c:v>7.9644214395574318E-5</c:v>
                </c:pt>
                <c:pt idx="467">
                  <c:v>5.9775325059544605E-5</c:v>
                </c:pt>
                <c:pt idx="468">
                  <c:v>1.2689987985799376E-2</c:v>
                </c:pt>
                <c:pt idx="469">
                  <c:v>1.3724614900300938E-2</c:v>
                </c:pt>
                <c:pt idx="481">
                  <c:v>1.2581374950163631E-2</c:v>
                </c:pt>
                <c:pt idx="482">
                  <c:v>4.1828275109618486E-2</c:v>
                </c:pt>
                <c:pt idx="483">
                  <c:v>2.9161356228748835E-2</c:v>
                </c:pt>
                <c:pt idx="484">
                  <c:v>2.3682766833860548E-2</c:v>
                </c:pt>
                <c:pt idx="485">
                  <c:v>3.6688687026251221E-2</c:v>
                </c:pt>
                <c:pt idx="486">
                  <c:v>3.0842216342467404E-2</c:v>
                </c:pt>
                <c:pt idx="487">
                  <c:v>1.9797508014029137E-2</c:v>
                </c:pt>
                <c:pt idx="488">
                  <c:v>2.096377969461484E-2</c:v>
                </c:pt>
                <c:pt idx="489">
                  <c:v>1.5130156130998985E-2</c:v>
                </c:pt>
                <c:pt idx="490">
                  <c:v>1.1487921269780536E-2</c:v>
                </c:pt>
                <c:pt idx="491">
                  <c:v>1.7686046032271988E-2</c:v>
                </c:pt>
                <c:pt idx="492">
                  <c:v>5.8813993350948328E-3</c:v>
                </c:pt>
                <c:pt idx="493">
                  <c:v>9.2417457514617739E-3</c:v>
                </c:pt>
                <c:pt idx="494">
                  <c:v>5.8409307857120582E-3</c:v>
                </c:pt>
                <c:pt idx="495">
                  <c:v>4.0296043339318934E-3</c:v>
                </c:pt>
                <c:pt idx="496">
                  <c:v>3.3787994290484123E-3</c:v>
                </c:pt>
                <c:pt idx="497">
                  <c:v>4.6495470445481572E-3</c:v>
                </c:pt>
                <c:pt idx="498">
                  <c:v>4.3626569010870838E-3</c:v>
                </c:pt>
                <c:pt idx="499">
                  <c:v>2.5383142691838933E-3</c:v>
                </c:pt>
                <c:pt idx="500">
                  <c:v>2.6606502569406503E-3</c:v>
                </c:pt>
                <c:pt idx="501">
                  <c:v>3.5508607931484448E-3</c:v>
                </c:pt>
                <c:pt idx="502">
                  <c:v>7.6926949976735444E-3</c:v>
                </c:pt>
                <c:pt idx="503">
                  <c:v>3.8685960591376524E-3</c:v>
                </c:pt>
                <c:pt idx="504">
                  <c:v>3.7540684826173395E-3</c:v>
                </c:pt>
                <c:pt idx="505">
                  <c:v>1.3152409165780895E-2</c:v>
                </c:pt>
                <c:pt idx="506">
                  <c:v>6.9308334313288762E-3</c:v>
                </c:pt>
                <c:pt idx="507">
                  <c:v>1.994163288964982E-2</c:v>
                </c:pt>
                <c:pt idx="508">
                  <c:v>1.8050988918397227E-2</c:v>
                </c:pt>
                <c:pt idx="509">
                  <c:v>2.5755330258479394E-2</c:v>
                </c:pt>
                <c:pt idx="510">
                  <c:v>2.0923269760927895E-2</c:v>
                </c:pt>
                <c:pt idx="511">
                  <c:v>1.7832934762879123E-2</c:v>
                </c:pt>
                <c:pt idx="512">
                  <c:v>1.8603192397414176E-2</c:v>
                </c:pt>
                <c:pt idx="513">
                  <c:v>1.3763955365627906E-2</c:v>
                </c:pt>
                <c:pt idx="514">
                  <c:v>7.5418097229040196E-3</c:v>
                </c:pt>
                <c:pt idx="515">
                  <c:v>1.403068376513124E-2</c:v>
                </c:pt>
                <c:pt idx="516">
                  <c:v>1.1539492995078386E-2</c:v>
                </c:pt>
                <c:pt idx="517">
                  <c:v>1.0149039754998401E-2</c:v>
                </c:pt>
                <c:pt idx="518">
                  <c:v>8.625423382856573E-3</c:v>
                </c:pt>
                <c:pt idx="519">
                  <c:v>8.8544557416570021E-3</c:v>
                </c:pt>
                <c:pt idx="520">
                  <c:v>1.1067001229568402E-2</c:v>
                </c:pt>
                <c:pt idx="521">
                  <c:v>8.518845978574047E-3</c:v>
                </c:pt>
                <c:pt idx="522">
                  <c:v>6.5747129768219236E-3</c:v>
                </c:pt>
                <c:pt idx="523">
                  <c:v>6.6782885202268773E-3</c:v>
                </c:pt>
                <c:pt idx="524">
                  <c:v>4.99510017353737E-3</c:v>
                </c:pt>
                <c:pt idx="525">
                  <c:v>5.8572517345254075E-3</c:v>
                </c:pt>
                <c:pt idx="526">
                  <c:v>4.6672576307000618E-3</c:v>
                </c:pt>
                <c:pt idx="527">
                  <c:v>7.998148013835896E-3</c:v>
                </c:pt>
                <c:pt idx="528">
                  <c:v>5.8052200638702596E-3</c:v>
                </c:pt>
                <c:pt idx="529">
                  <c:v>7.778873488534066E-3</c:v>
                </c:pt>
                <c:pt idx="530">
                  <c:v>3.5918126728568076E-4</c:v>
                </c:pt>
                <c:pt idx="531">
                  <c:v>5.2630472999777567E-4</c:v>
                </c:pt>
                <c:pt idx="532">
                  <c:v>3.1441321364377435E-3</c:v>
                </c:pt>
                <c:pt idx="533">
                  <c:v>2.1237000028069542E-2</c:v>
                </c:pt>
                <c:pt idx="534">
                  <c:v>2.6661623457490555E-2</c:v>
                </c:pt>
                <c:pt idx="535">
                  <c:v>2.7504160711346821E-2</c:v>
                </c:pt>
                <c:pt idx="536">
                  <c:v>1.1831067418783599E-3</c:v>
                </c:pt>
                <c:pt idx="541">
                  <c:v>2.4364226788301784E-3</c:v>
                </c:pt>
                <c:pt idx="542">
                  <c:v>1.0278197296191871E-2</c:v>
                </c:pt>
                <c:pt idx="543">
                  <c:v>5.6681291639271722E-4</c:v>
                </c:pt>
                <c:pt idx="546">
                  <c:v>9.8244315896374688E-3</c:v>
                </c:pt>
                <c:pt idx="547">
                  <c:v>1.0333958734672036E-2</c:v>
                </c:pt>
                <c:pt idx="548">
                  <c:v>9.6927598825696914E-3</c:v>
                </c:pt>
                <c:pt idx="549">
                  <c:v>1.3514933656870594E-2</c:v>
                </c:pt>
                <c:pt idx="551">
                  <c:v>1.1748798174093491E-2</c:v>
                </c:pt>
                <c:pt idx="552">
                  <c:v>8.9649014494691641E-3</c:v>
                </c:pt>
                <c:pt idx="553">
                  <c:v>1.3522804701001988E-2</c:v>
                </c:pt>
                <c:pt idx="554">
                  <c:v>7.6175456222504169E-3</c:v>
                </c:pt>
                <c:pt idx="555">
                  <c:v>7.5768320519629187E-3</c:v>
                </c:pt>
                <c:pt idx="556">
                  <c:v>9.4746692527464035E-3</c:v>
                </c:pt>
                <c:pt idx="557">
                  <c:v>1.4076151104124898E-2</c:v>
                </c:pt>
                <c:pt idx="558">
                  <c:v>5.13089576610864E-3</c:v>
                </c:pt>
                <c:pt idx="559">
                  <c:v>1.247352561394487E-2</c:v>
                </c:pt>
                <c:pt idx="560">
                  <c:v>1.6941768761099853E-2</c:v>
                </c:pt>
                <c:pt idx="561">
                  <c:v>1.7963426502391439E-2</c:v>
                </c:pt>
                <c:pt idx="562">
                  <c:v>2.3783144452000856E-2</c:v>
                </c:pt>
                <c:pt idx="563">
                  <c:v>1.0725817346954228E-2</c:v>
                </c:pt>
                <c:pt idx="564">
                  <c:v>1.8587520033661306E-2</c:v>
                </c:pt>
                <c:pt idx="565">
                  <c:v>1.4992073893524567E-2</c:v>
                </c:pt>
                <c:pt idx="566">
                  <c:v>1.2606594902963142E-2</c:v>
                </c:pt>
                <c:pt idx="567">
                  <c:v>1.236375294706708E-2</c:v>
                </c:pt>
                <c:pt idx="568">
                  <c:v>1.6162616420722965E-2</c:v>
                </c:pt>
                <c:pt idx="569">
                  <c:v>1.1354227525150253E-2</c:v>
                </c:pt>
                <c:pt idx="570">
                  <c:v>4.1328568825827342E-3</c:v>
                </c:pt>
                <c:pt idx="572">
                  <c:v>1.1930348089533502E-2</c:v>
                </c:pt>
                <c:pt idx="573">
                  <c:v>1.5924254156182295E-2</c:v>
                </c:pt>
                <c:pt idx="574">
                  <c:v>1.4598262182907086E-2</c:v>
                </c:pt>
                <c:pt idx="575">
                  <c:v>1.2525348345524838E-2</c:v>
                </c:pt>
                <c:pt idx="576">
                  <c:v>9.3121058752438975E-3</c:v>
                </c:pt>
                <c:pt idx="577">
                  <c:v>8.4518272896364592E-3</c:v>
                </c:pt>
                <c:pt idx="578">
                  <c:v>1.8782147941942381E-2</c:v>
                </c:pt>
                <c:pt idx="579">
                  <c:v>9.3436252115587752E-3</c:v>
                </c:pt>
                <c:pt idx="580">
                  <c:v>1.1022364734449253E-2</c:v>
                </c:pt>
                <c:pt idx="581">
                  <c:v>2.4925341283825432E-2</c:v>
                </c:pt>
                <c:pt idx="582">
                  <c:v>4.6549111307103326E-3</c:v>
                </c:pt>
                <c:pt idx="583">
                  <c:v>2.1105913108287178E-2</c:v>
                </c:pt>
                <c:pt idx="584">
                  <c:v>5.4391554956563382E-3</c:v>
                </c:pt>
                <c:pt idx="585">
                  <c:v>2.4543873231931586E-2</c:v>
                </c:pt>
                <c:pt idx="586">
                  <c:v>3.5800491684638648E-2</c:v>
                </c:pt>
                <c:pt idx="587">
                  <c:v>1.7497403291597574E-2</c:v>
                </c:pt>
                <c:pt idx="588">
                  <c:v>1.7344280949312899E-2</c:v>
                </c:pt>
                <c:pt idx="589">
                  <c:v>1.68836828016816E-2</c:v>
                </c:pt>
                <c:pt idx="590">
                  <c:v>1.3740935573214924E-2</c:v>
                </c:pt>
                <c:pt idx="591">
                  <c:v>1.1787771798488222E-2</c:v>
                </c:pt>
                <c:pt idx="592">
                  <c:v>1.3665484103410118E-2</c:v>
                </c:pt>
                <c:pt idx="593">
                  <c:v>9.9032871764076248E-3</c:v>
                </c:pt>
                <c:pt idx="594">
                  <c:v>1.6581986065337936E-2</c:v>
                </c:pt>
                <c:pt idx="595">
                  <c:v>9.7633472709833559E-3</c:v>
                </c:pt>
                <c:pt idx="596">
                  <c:v>1.3630848533838108E-2</c:v>
                </c:pt>
                <c:pt idx="597">
                  <c:v>3.4558414414516084E-2</c:v>
                </c:pt>
                <c:pt idx="598">
                  <c:v>1.0157828028169655E-2</c:v>
                </c:pt>
                <c:pt idx="599">
                  <c:v>9.9678215617123485E-3</c:v>
                </c:pt>
                <c:pt idx="600">
                  <c:v>1.2856859931856654E-2</c:v>
                </c:pt>
                <c:pt idx="601">
                  <c:v>9.4899930535992764E-3</c:v>
                </c:pt>
                <c:pt idx="602">
                  <c:v>1.0671838097473203E-2</c:v>
                </c:pt>
                <c:pt idx="603">
                  <c:v>8.1817307154619327E-3</c:v>
                </c:pt>
                <c:pt idx="604">
                  <c:v>9.4513422705949073E-3</c:v>
                </c:pt>
                <c:pt idx="605">
                  <c:v>8.1626383274826207E-3</c:v>
                </c:pt>
                <c:pt idx="606">
                  <c:v>5.4024905119383218E-3</c:v>
                </c:pt>
                <c:pt idx="607">
                  <c:v>1.2589010645755518E-2</c:v>
                </c:pt>
                <c:pt idx="608">
                  <c:v>5.4134547851652911E-3</c:v>
                </c:pt>
                <c:pt idx="609">
                  <c:v>4.291059350128937E-3</c:v>
                </c:pt>
                <c:pt idx="610">
                  <c:v>2.239730103710931E-2</c:v>
                </c:pt>
                <c:pt idx="611">
                  <c:v>2.3333976582404454E-2</c:v>
                </c:pt>
                <c:pt idx="612">
                  <c:v>1.5804989981562542E-2</c:v>
                </c:pt>
                <c:pt idx="613">
                  <c:v>2.6092857933626094E-2</c:v>
                </c:pt>
                <c:pt idx="614">
                  <c:v>1.1735731824986422E-2</c:v>
                </c:pt>
                <c:pt idx="615">
                  <c:v>1.630392742225803E-2</c:v>
                </c:pt>
                <c:pt idx="616">
                  <c:v>1.412838006211792E-2</c:v>
                </c:pt>
                <c:pt idx="617">
                  <c:v>1.2769730085040388E-2</c:v>
                </c:pt>
                <c:pt idx="618">
                  <c:v>1.5000866167420763E-2</c:v>
                </c:pt>
                <c:pt idx="619">
                  <c:v>4.0328308576949778E-3</c:v>
                </c:pt>
                <c:pt idx="620">
                  <c:v>7.0496376252711622E-3</c:v>
                </c:pt>
                <c:pt idx="621">
                  <c:v>1.0585274054318831E-2</c:v>
                </c:pt>
                <c:pt idx="622">
                  <c:v>1.0302644866301698E-2</c:v>
                </c:pt>
                <c:pt idx="623">
                  <c:v>9.2309139419692616E-3</c:v>
                </c:pt>
                <c:pt idx="624">
                  <c:v>6.48276378192255E-3</c:v>
                </c:pt>
                <c:pt idx="625">
                  <c:v>1.0028615191264394E-2</c:v>
                </c:pt>
                <c:pt idx="626">
                  <c:v>1.2023658547377998E-2</c:v>
                </c:pt>
                <c:pt idx="627">
                  <c:v>1.10283176605377E-2</c:v>
                </c:pt>
                <c:pt idx="628">
                  <c:v>8.8125461978604599E-3</c:v>
                </c:pt>
                <c:pt idx="629">
                  <c:v>4.8763598315239107E-3</c:v>
                </c:pt>
                <c:pt idx="630">
                  <c:v>9.0652144085371592E-3</c:v>
                </c:pt>
                <c:pt idx="631">
                  <c:v>4.8424411466892678E-3</c:v>
                </c:pt>
                <c:pt idx="632">
                  <c:v>1.4032401765666327E-2</c:v>
                </c:pt>
                <c:pt idx="633">
                  <c:v>1.3338716549700813E-2</c:v>
                </c:pt>
                <c:pt idx="634">
                  <c:v>1.0271857530063256E-2</c:v>
                </c:pt>
                <c:pt idx="635">
                  <c:v>1.5013713659393189E-2</c:v>
                </c:pt>
                <c:pt idx="636">
                  <c:v>3.1774874171652157E-3</c:v>
                </c:pt>
                <c:pt idx="637">
                  <c:v>1.1304028839820677E-2</c:v>
                </c:pt>
                <c:pt idx="638">
                  <c:v>2.1505430026042646E-2</c:v>
                </c:pt>
                <c:pt idx="639">
                  <c:v>1.0376795532166083E-2</c:v>
                </c:pt>
                <c:pt idx="640">
                  <c:v>9.610356207574831E-3</c:v>
                </c:pt>
                <c:pt idx="641">
                  <c:v>1.5623179768109986E-2</c:v>
                </c:pt>
                <c:pt idx="643">
                  <c:v>8.807487033652743E-3</c:v>
                </c:pt>
                <c:pt idx="644">
                  <c:v>1.300374960142193E-2</c:v>
                </c:pt>
                <c:pt idx="645">
                  <c:v>1.1459650046259958E-2</c:v>
                </c:pt>
                <c:pt idx="646">
                  <c:v>9.9028055375495819E-3</c:v>
                </c:pt>
                <c:pt idx="647">
                  <c:v>1.0459615340266702E-2</c:v>
                </c:pt>
                <c:pt idx="648">
                  <c:v>1.2069236466696292E-2</c:v>
                </c:pt>
                <c:pt idx="649">
                  <c:v>7.4630495752129791E-3</c:v>
                </c:pt>
                <c:pt idx="650">
                  <c:v>9.8142931167678697E-3</c:v>
                </c:pt>
                <c:pt idx="651">
                  <c:v>6.8829503916091493E-3</c:v>
                </c:pt>
                <c:pt idx="652">
                  <c:v>8.8393374274329146E-3</c:v>
                </c:pt>
                <c:pt idx="653">
                  <c:v>6.6961230023315811E-3</c:v>
                </c:pt>
                <c:pt idx="654">
                  <c:v>8.5507892389322382E-3</c:v>
                </c:pt>
                <c:pt idx="655">
                  <c:v>8.6031745046538256E-3</c:v>
                </c:pt>
                <c:pt idx="656">
                  <c:v>6.8734604980789683E-3</c:v>
                </c:pt>
                <c:pt idx="657">
                  <c:v>6.5458666715211304E-3</c:v>
                </c:pt>
                <c:pt idx="658">
                  <c:v>7.5215557778070732E-3</c:v>
                </c:pt>
                <c:pt idx="659">
                  <c:v>5.4860421531016225E-3</c:v>
                </c:pt>
                <c:pt idx="660">
                  <c:v>8.6589462582683657E-3</c:v>
                </c:pt>
                <c:pt idx="661">
                  <c:v>3.4042261908565118E-3</c:v>
                </c:pt>
                <c:pt idx="662">
                  <c:v>1.4811329275114183E-2</c:v>
                </c:pt>
                <c:pt idx="664">
                  <c:v>1.2525006313290333E-2</c:v>
                </c:pt>
                <c:pt idx="665">
                  <c:v>1.5448667067759041E-2</c:v>
                </c:pt>
                <c:pt idx="666">
                  <c:v>1.7479286502906088E-2</c:v>
                </c:pt>
                <c:pt idx="667">
                  <c:v>1.2079344666636184E-2</c:v>
                </c:pt>
                <c:pt idx="668">
                  <c:v>1.7909110726317144E-2</c:v>
                </c:pt>
                <c:pt idx="669">
                  <c:v>9.4304613620623239E-3</c:v>
                </c:pt>
                <c:pt idx="670">
                  <c:v>6.6846749981709632E-3</c:v>
                </c:pt>
                <c:pt idx="671">
                  <c:v>1.1051856881418269E-2</c:v>
                </c:pt>
                <c:pt idx="672">
                  <c:v>2.2148157717659753E-2</c:v>
                </c:pt>
                <c:pt idx="673">
                  <c:v>2.6187847344942262E-2</c:v>
                </c:pt>
                <c:pt idx="674">
                  <c:v>1.3925371574283417E-2</c:v>
                </c:pt>
                <c:pt idx="675">
                  <c:v>2.2899921650439116E-2</c:v>
                </c:pt>
                <c:pt idx="676">
                  <c:v>1.6992423672363352E-2</c:v>
                </c:pt>
                <c:pt idx="677">
                  <c:v>2.1389941293941384E-2</c:v>
                </c:pt>
                <c:pt idx="678">
                  <c:v>2.7110428956860062E-2</c:v>
                </c:pt>
                <c:pt idx="679">
                  <c:v>1.9124177724284375E-2</c:v>
                </c:pt>
                <c:pt idx="680">
                  <c:v>2.5833304796470311E-2</c:v>
                </c:pt>
                <c:pt idx="681">
                  <c:v>1.1667327932310605E-2</c:v>
                </c:pt>
                <c:pt idx="682">
                  <c:v>1.7954315077806218E-2</c:v>
                </c:pt>
                <c:pt idx="683">
                  <c:v>7.1942662991156744E-3</c:v>
                </c:pt>
                <c:pt idx="684">
                  <c:v>6.8061720639814695E-3</c:v>
                </c:pt>
                <c:pt idx="685">
                  <c:v>1.0660699273795269E-2</c:v>
                </c:pt>
                <c:pt idx="686">
                  <c:v>1.2636863982328907E-2</c:v>
                </c:pt>
                <c:pt idx="687">
                  <c:v>1.1579493501767468E-2</c:v>
                </c:pt>
                <c:pt idx="688">
                  <c:v>2.0949848343549765E-2</c:v>
                </c:pt>
                <c:pt idx="702">
                  <c:v>3.6059426663194276E-2</c:v>
                </c:pt>
                <c:pt idx="703">
                  <c:v>3.1393366125557771E-2</c:v>
                </c:pt>
                <c:pt idx="704">
                  <c:v>3.0053854615741633E-2</c:v>
                </c:pt>
                <c:pt idx="705">
                  <c:v>2.3261138621643248E-2</c:v>
                </c:pt>
                <c:pt idx="715">
                  <c:v>2.2925980174099959E-2</c:v>
                </c:pt>
                <c:pt idx="717">
                  <c:v>4.6681497955802361E-3</c:v>
                </c:pt>
                <c:pt idx="718">
                  <c:v>1.1012540758199525E-2</c:v>
                </c:pt>
                <c:pt idx="719">
                  <c:v>1.9710646505887473E-2</c:v>
                </c:pt>
                <c:pt idx="720">
                  <c:v>1.2483243171016324E-2</c:v>
                </c:pt>
                <c:pt idx="721">
                  <c:v>9.0115576808795471E-3</c:v>
                </c:pt>
                <c:pt idx="722">
                  <c:v>1.7815114525772915E-2</c:v>
                </c:pt>
                <c:pt idx="723">
                  <c:v>1.852491798197459E-2</c:v>
                </c:pt>
                <c:pt idx="724">
                  <c:v>1.0212299326299017E-2</c:v>
                </c:pt>
                <c:pt idx="725">
                  <c:v>3.4607786135368003E-2</c:v>
                </c:pt>
                <c:pt idx="726">
                  <c:v>3.8474209632231526E-2</c:v>
                </c:pt>
                <c:pt idx="727">
                  <c:v>1.1776767360866462E-2</c:v>
                </c:pt>
                <c:pt idx="741">
                  <c:v>1.4198488656649364E-2</c:v>
                </c:pt>
                <c:pt idx="742">
                  <c:v>1.3107398021369142E-2</c:v>
                </c:pt>
                <c:pt idx="743">
                  <c:v>1.496817924275297E-2</c:v>
                </c:pt>
                <c:pt idx="744">
                  <c:v>2.0978616912783035E-2</c:v>
                </c:pt>
                <c:pt idx="745">
                  <c:v>1.9912505217605209E-2</c:v>
                </c:pt>
                <c:pt idx="746">
                  <c:v>1.9409363785980766E-2</c:v>
                </c:pt>
                <c:pt idx="747">
                  <c:v>2.0712529721117673E-2</c:v>
                </c:pt>
                <c:pt idx="748">
                  <c:v>1.7454549608651303E-2</c:v>
                </c:pt>
                <c:pt idx="749">
                  <c:v>1.2187115489094586E-2</c:v>
                </c:pt>
                <c:pt idx="750">
                  <c:v>1.9803280211210059E-2</c:v>
                </c:pt>
                <c:pt idx="751">
                  <c:v>1.2720793785860994E-2</c:v>
                </c:pt>
                <c:pt idx="752">
                  <c:v>2.0083949355150635E-2</c:v>
                </c:pt>
                <c:pt idx="753">
                  <c:v>2.0364757301172546E-2</c:v>
                </c:pt>
              </c:numCache>
            </c:numRef>
          </c:yVal>
          <c:smooth val="0"/>
          <c:extLst>
            <c:ext xmlns:c16="http://schemas.microsoft.com/office/drawing/2014/chart" uri="{C3380CC4-5D6E-409C-BE32-E72D297353CC}">
              <c16:uniqueId val="{00000000-6C43-49DA-B8D1-71FCA9891C59}"/>
            </c:ext>
          </c:extLst>
        </c:ser>
        <c:dLbls>
          <c:showLegendKey val="0"/>
          <c:showVal val="0"/>
          <c:showCatName val="0"/>
          <c:showSerName val="0"/>
          <c:showPercent val="0"/>
          <c:showBubbleSize val="0"/>
        </c:dLbls>
        <c:axId val="530100272"/>
        <c:axId val="530104592"/>
      </c:scatterChart>
      <c:valAx>
        <c:axId val="530100272"/>
        <c:scaling>
          <c:orientation val="minMax"/>
          <c:max val="46000"/>
          <c:min val="34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0104592"/>
        <c:crosses val="autoZero"/>
        <c:crossBetween val="midCat"/>
      </c:valAx>
      <c:valAx>
        <c:axId val="53010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PON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0100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SBB_Bot_POCFlux_all</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3.1871822161487019E-2"/>
                  <c:y val="-0.54291742871994297"/>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NEW'!$P$8:$P$761</c:f>
              <c:numCache>
                <c:formatCode>0.000</c:formatCode>
                <c:ptCount val="754"/>
                <c:pt idx="0">
                  <c:v>0.100143085714286</c:v>
                </c:pt>
                <c:pt idx="1">
                  <c:v>9.4906885714285683E-2</c:v>
                </c:pt>
                <c:pt idx="2">
                  <c:v>7.778560000000001E-2</c:v>
                </c:pt>
                <c:pt idx="3">
                  <c:v>6.369000000000001E-2</c:v>
                </c:pt>
                <c:pt idx="4">
                  <c:v>5.7689257142857144E-2</c:v>
                </c:pt>
                <c:pt idx="5">
                  <c:v>5.3363161904761904E-2</c:v>
                </c:pt>
                <c:pt idx="6">
                  <c:v>5.98692380952381E-2</c:v>
                </c:pt>
                <c:pt idx="7">
                  <c:v>5.1856971428571423E-2</c:v>
                </c:pt>
                <c:pt idx="8">
                  <c:v>8.3809599999999998E-2</c:v>
                </c:pt>
                <c:pt idx="9">
                  <c:v>6.7478285714285727E-2</c:v>
                </c:pt>
                <c:pt idx="10">
                  <c:v>5.3913095238095246E-2</c:v>
                </c:pt>
                <c:pt idx="11">
                  <c:v>6.3189028571428565E-2</c:v>
                </c:pt>
                <c:pt idx="12">
                  <c:v>5.4468857142857138E-2</c:v>
                </c:pt>
                <c:pt idx="13">
                  <c:v>6.2708114285714253E-2</c:v>
                </c:pt>
                <c:pt idx="14">
                  <c:v>3.5849828571428578E-2</c:v>
                </c:pt>
                <c:pt idx="15">
                  <c:v>3.7589999999999957E-2</c:v>
                </c:pt>
                <c:pt idx="16">
                  <c:v>4.4166857142857126E-2</c:v>
                </c:pt>
                <c:pt idx="17">
                  <c:v>6.4147809523809551E-2</c:v>
                </c:pt>
                <c:pt idx="18">
                  <c:v>7.2609428571428589E-2</c:v>
                </c:pt>
                <c:pt idx="19">
                  <c:v>0.10958228571428569</c:v>
                </c:pt>
                <c:pt idx="20">
                  <c:v>8.7526285714285681E-2</c:v>
                </c:pt>
                <c:pt idx="21">
                  <c:v>0.10404037142857143</c:v>
                </c:pt>
                <c:pt idx="22">
                  <c:v>0.18052868571428571</c:v>
                </c:pt>
                <c:pt idx="23">
                  <c:v>0.10803577142857151</c:v>
                </c:pt>
                <c:pt idx="24">
                  <c:v>7.9268199999999997E-2</c:v>
                </c:pt>
                <c:pt idx="25">
                  <c:v>0.11515241025641021</c:v>
                </c:pt>
                <c:pt idx="26">
                  <c:v>8.8464761904761921E-2</c:v>
                </c:pt>
                <c:pt idx="27">
                  <c:v>7.9573999999999992E-2</c:v>
                </c:pt>
                <c:pt idx="28">
                  <c:v>6.2711866666666685E-2</c:v>
                </c:pt>
                <c:pt idx="29">
                  <c:v>6.7084032653061218E-2</c:v>
                </c:pt>
                <c:pt idx="30">
                  <c:v>7.9746399999999967E-2</c:v>
                </c:pt>
                <c:pt idx="39">
                  <c:v>7.0470400000000002E-2</c:v>
                </c:pt>
                <c:pt idx="40">
                  <c:v>6.4010761904761904E-2</c:v>
                </c:pt>
                <c:pt idx="41">
                  <c:v>7.9929771428571439E-2</c:v>
                </c:pt>
                <c:pt idx="42">
                  <c:v>0.10533354285714287</c:v>
                </c:pt>
                <c:pt idx="43">
                  <c:v>9.323904761904761E-2</c:v>
                </c:pt>
                <c:pt idx="44">
                  <c:v>9.0404857142857134E-2</c:v>
                </c:pt>
                <c:pt idx="52">
                  <c:v>0.11632252380952381</c:v>
                </c:pt>
                <c:pt idx="53">
                  <c:v>0.1733133999999999</c:v>
                </c:pt>
                <c:pt idx="54">
                  <c:v>0.16473599999999991</c:v>
                </c:pt>
                <c:pt idx="55">
                  <c:v>0.11233706666666667</c:v>
                </c:pt>
                <c:pt idx="56">
                  <c:v>7.5554704761904803E-2</c:v>
                </c:pt>
                <c:pt idx="57">
                  <c:v>8.3071885714285726E-2</c:v>
                </c:pt>
                <c:pt idx="58">
                  <c:v>4.0402800000000003E-2</c:v>
                </c:pt>
                <c:pt idx="59">
                  <c:v>6.8192371428571444E-2</c:v>
                </c:pt>
                <c:pt idx="60">
                  <c:v>0.12199880000000002</c:v>
                </c:pt>
                <c:pt idx="61">
                  <c:v>5.0887828571428553E-2</c:v>
                </c:pt>
                <c:pt idx="62">
                  <c:v>2.1667409523809501E-2</c:v>
                </c:pt>
                <c:pt idx="63">
                  <c:v>5.8460838095238089E-2</c:v>
                </c:pt>
                <c:pt idx="64">
                  <c:v>8.6925107692307713E-2</c:v>
                </c:pt>
                <c:pt idx="65">
                  <c:v>8.0016685714285704E-2</c:v>
                </c:pt>
                <c:pt idx="66">
                  <c:v>0.12534971428571426</c:v>
                </c:pt>
                <c:pt idx="67">
                  <c:v>0.19768171428571432</c:v>
                </c:pt>
                <c:pt idx="68">
                  <c:v>0.15897942857142855</c:v>
                </c:pt>
                <c:pt idx="69">
                  <c:v>7.2929142857142887E-2</c:v>
                </c:pt>
                <c:pt idx="70">
                  <c:v>0.18359676190476182</c:v>
                </c:pt>
                <c:pt idx="71">
                  <c:v>4.8514400000000027E-2</c:v>
                </c:pt>
                <c:pt idx="72">
                  <c:v>9.9519409523809554E-2</c:v>
                </c:pt>
                <c:pt idx="73">
                  <c:v>8.1481999999999999E-2</c:v>
                </c:pt>
                <c:pt idx="74">
                  <c:v>0.12654366666666672</c:v>
                </c:pt>
                <c:pt idx="75">
                  <c:v>0.12630240000000004</c:v>
                </c:pt>
                <c:pt idx="76">
                  <c:v>6.7478285714285699E-2</c:v>
                </c:pt>
                <c:pt idx="78">
                  <c:v>8.9460200000000031E-2</c:v>
                </c:pt>
                <c:pt idx="79">
                  <c:v>0.10542628571428571</c:v>
                </c:pt>
                <c:pt idx="80">
                  <c:v>9.4711285714285692E-2</c:v>
                </c:pt>
                <c:pt idx="81">
                  <c:v>7.524297142857142E-2</c:v>
                </c:pt>
                <c:pt idx="82">
                  <c:v>8.2655428571428546E-2</c:v>
                </c:pt>
                <c:pt idx="83">
                  <c:v>6.5871428571428539E-2</c:v>
                </c:pt>
                <c:pt idx="84">
                  <c:v>7.7632342857142836E-2</c:v>
                </c:pt>
                <c:pt idx="85">
                  <c:v>4.8983180952380981E-2</c:v>
                </c:pt>
                <c:pt idx="86">
                  <c:v>4.6853419047619027E-2</c:v>
                </c:pt>
                <c:pt idx="87">
                  <c:v>4.9118142857142867E-2</c:v>
                </c:pt>
                <c:pt idx="88">
                  <c:v>4.0260000000000004E-2</c:v>
                </c:pt>
                <c:pt idx="89">
                  <c:v>7.44005142857143E-2</c:v>
                </c:pt>
                <c:pt idx="90">
                  <c:v>0.1494708923076922</c:v>
                </c:pt>
                <c:pt idx="91">
                  <c:v>0.17408853369610999</c:v>
                </c:pt>
                <c:pt idx="92">
                  <c:v>0.11811224849015377</c:v>
                </c:pt>
                <c:pt idx="93">
                  <c:v>0.18192289040823464</c:v>
                </c:pt>
                <c:pt idx="94">
                  <c:v>0.11777631519158531</c:v>
                </c:pt>
                <c:pt idx="95">
                  <c:v>0.15458056652253357</c:v>
                </c:pt>
                <c:pt idx="96">
                  <c:v>0.10967639914540865</c:v>
                </c:pt>
                <c:pt idx="97">
                  <c:v>0.1402863166354279</c:v>
                </c:pt>
                <c:pt idx="98">
                  <c:v>0.13612984144077189</c:v>
                </c:pt>
                <c:pt idx="99">
                  <c:v>0.11548327928320512</c:v>
                </c:pt>
                <c:pt idx="100">
                  <c:v>8.1628434134511887E-2</c:v>
                </c:pt>
                <c:pt idx="101">
                  <c:v>8.8345891658160744E-2</c:v>
                </c:pt>
                <c:pt idx="102">
                  <c:v>8.9008646714901246E-2</c:v>
                </c:pt>
                <c:pt idx="103">
                  <c:v>0.17275470086658459</c:v>
                </c:pt>
                <c:pt idx="104">
                  <c:v>6.8245886689938071E-2</c:v>
                </c:pt>
                <c:pt idx="105">
                  <c:v>6.2408197568490614E-2</c:v>
                </c:pt>
                <c:pt idx="106">
                  <c:v>6.4537085355029916E-2</c:v>
                </c:pt>
                <c:pt idx="107">
                  <c:v>6.5116148267000892E-2</c:v>
                </c:pt>
                <c:pt idx="108">
                  <c:v>9.6260354945144358E-2</c:v>
                </c:pt>
                <c:pt idx="109">
                  <c:v>7.7786435114926208E-2</c:v>
                </c:pt>
                <c:pt idx="110">
                  <c:v>5.1473950304216316E-2</c:v>
                </c:pt>
                <c:pt idx="111">
                  <c:v>0.13738260911459946</c:v>
                </c:pt>
                <c:pt idx="112">
                  <c:v>0.18275221677543763</c:v>
                </c:pt>
                <c:pt idx="113">
                  <c:v>6.6277327324725965E-2</c:v>
                </c:pt>
                <c:pt idx="114">
                  <c:v>0.13366373645281304</c:v>
                </c:pt>
                <c:pt idx="115">
                  <c:v>8.0193828854018198E-2</c:v>
                </c:pt>
                <c:pt idx="116">
                  <c:v>8.9563129345609588E-2</c:v>
                </c:pt>
                <c:pt idx="143">
                  <c:v>0.1055460571428571</c:v>
                </c:pt>
                <c:pt idx="144">
                  <c:v>0.11912228571428585</c:v>
                </c:pt>
                <c:pt idx="145">
                  <c:v>0.18349874285714271</c:v>
                </c:pt>
                <c:pt idx="146">
                  <c:v>0.13419051428571441</c:v>
                </c:pt>
                <c:pt idx="147">
                  <c:v>0.1469348571428572</c:v>
                </c:pt>
                <c:pt idx="148">
                  <c:v>0.1547208000000001</c:v>
                </c:pt>
                <c:pt idx="149">
                  <c:v>0.13593599999999997</c:v>
                </c:pt>
                <c:pt idx="150">
                  <c:v>6.7140114285714383E-2</c:v>
                </c:pt>
                <c:pt idx="151">
                  <c:v>0.1003007999999999</c:v>
                </c:pt>
                <c:pt idx="152">
                  <c:v>0.14940537142857147</c:v>
                </c:pt>
                <c:pt idx="153">
                  <c:v>6.8050400000000039E-2</c:v>
                </c:pt>
                <c:pt idx="154">
                  <c:v>2.9000000000000001E-2</c:v>
                </c:pt>
                <c:pt idx="155">
                  <c:v>4.6806646153846249E-2</c:v>
                </c:pt>
                <c:pt idx="156">
                  <c:v>0.14605250143108145</c:v>
                </c:pt>
                <c:pt idx="157">
                  <c:v>0.14220049384190112</c:v>
                </c:pt>
                <c:pt idx="158">
                  <c:v>0.14678521159587979</c:v>
                </c:pt>
                <c:pt idx="159">
                  <c:v>0.10593228365402464</c:v>
                </c:pt>
                <c:pt idx="160">
                  <c:v>0.1001529335209195</c:v>
                </c:pt>
                <c:pt idx="161">
                  <c:v>3.9725393323165041E-2</c:v>
                </c:pt>
                <c:pt idx="162">
                  <c:v>2.30251632373367E-2</c:v>
                </c:pt>
                <c:pt idx="163">
                  <c:v>2.1778858613819362E-2</c:v>
                </c:pt>
                <c:pt idx="164">
                  <c:v>1.9358318380548179E-2</c:v>
                </c:pt>
                <c:pt idx="165">
                  <c:v>1.0322308194676239E-2</c:v>
                </c:pt>
                <c:pt idx="166">
                  <c:v>2.4986596957612218E-2</c:v>
                </c:pt>
                <c:pt idx="167">
                  <c:v>1.4645945047325342E-2</c:v>
                </c:pt>
                <c:pt idx="168">
                  <c:v>2.2388575024994979E-2</c:v>
                </c:pt>
                <c:pt idx="169">
                  <c:v>0.14865881131660033</c:v>
                </c:pt>
                <c:pt idx="170">
                  <c:v>0.15243925077629511</c:v>
                </c:pt>
                <c:pt idx="171">
                  <c:v>0.10171303522739651</c:v>
                </c:pt>
                <c:pt idx="182">
                  <c:v>9.5293607423056703E-2</c:v>
                </c:pt>
                <c:pt idx="183">
                  <c:v>8.4762806767086238E-2</c:v>
                </c:pt>
                <c:pt idx="184">
                  <c:v>8.0620630003815558E-2</c:v>
                </c:pt>
                <c:pt idx="185">
                  <c:v>8.2001040980191481E-2</c:v>
                </c:pt>
                <c:pt idx="186">
                  <c:v>9.4562365709841847E-2</c:v>
                </c:pt>
                <c:pt idx="187">
                  <c:v>6.7167711048236822E-2</c:v>
                </c:pt>
                <c:pt idx="188">
                  <c:v>5.8427169931764188E-2</c:v>
                </c:pt>
                <c:pt idx="189">
                  <c:v>6.2147147738897346E-2</c:v>
                </c:pt>
                <c:pt idx="190">
                  <c:v>9.3716263505271333E-2</c:v>
                </c:pt>
                <c:pt idx="191">
                  <c:v>5.1134041568434457E-2</c:v>
                </c:pt>
                <c:pt idx="192">
                  <c:v>5.534404545745697E-2</c:v>
                </c:pt>
                <c:pt idx="193">
                  <c:v>3.2262440446742285E-2</c:v>
                </c:pt>
                <c:pt idx="194">
                  <c:v>1.6673164073082714E-2</c:v>
                </c:pt>
                <c:pt idx="208">
                  <c:v>7.2404923150812289E-2</c:v>
                </c:pt>
                <c:pt idx="209">
                  <c:v>7.9164320863052806E-2</c:v>
                </c:pt>
                <c:pt idx="210">
                  <c:v>6.4613250578258605E-2</c:v>
                </c:pt>
                <c:pt idx="211">
                  <c:v>6.4697811816091202E-2</c:v>
                </c:pt>
                <c:pt idx="212">
                  <c:v>1.6038687520414881E-2</c:v>
                </c:pt>
                <c:pt idx="221">
                  <c:v>0.11419365444593821</c:v>
                </c:pt>
                <c:pt idx="222">
                  <c:v>0.12695478566440793</c:v>
                </c:pt>
                <c:pt idx="223">
                  <c:v>0.173437382063513</c:v>
                </c:pt>
                <c:pt idx="224">
                  <c:v>0.11845721146048742</c:v>
                </c:pt>
                <c:pt idx="225">
                  <c:v>9.012190685708299E-2</c:v>
                </c:pt>
                <c:pt idx="226">
                  <c:v>8.6442632243841966E-2</c:v>
                </c:pt>
                <c:pt idx="227">
                  <c:v>0.19664163010050487</c:v>
                </c:pt>
                <c:pt idx="228">
                  <c:v>7.0978327706053473E-2</c:v>
                </c:pt>
                <c:pt idx="229">
                  <c:v>7.9227618040084213E-2</c:v>
                </c:pt>
                <c:pt idx="230">
                  <c:v>5.2290664350523743E-2</c:v>
                </c:pt>
                <c:pt idx="231">
                  <c:v>2.533112139066087E-2</c:v>
                </c:pt>
                <c:pt idx="232">
                  <c:v>2.65757364466595E-2</c:v>
                </c:pt>
                <c:pt idx="233">
                  <c:v>8.7042081491081974E-2</c:v>
                </c:pt>
                <c:pt idx="247">
                  <c:v>6.9738701549129894E-2</c:v>
                </c:pt>
                <c:pt idx="248">
                  <c:v>9.8361451549517989E-2</c:v>
                </c:pt>
                <c:pt idx="249">
                  <c:v>0.14960810870846322</c:v>
                </c:pt>
                <c:pt idx="250">
                  <c:v>0.14334788924830022</c:v>
                </c:pt>
                <c:pt idx="251">
                  <c:v>0.11333412225811564</c:v>
                </c:pt>
                <c:pt idx="252">
                  <c:v>0.17530572738405051</c:v>
                </c:pt>
                <c:pt idx="253">
                  <c:v>0.16394739728505506</c:v>
                </c:pt>
                <c:pt idx="254">
                  <c:v>0.1622228694977931</c:v>
                </c:pt>
                <c:pt idx="255">
                  <c:v>0.12358020759382712</c:v>
                </c:pt>
                <c:pt idx="256">
                  <c:v>0.17109886442177932</c:v>
                </c:pt>
                <c:pt idx="257">
                  <c:v>0.1574909552747159</c:v>
                </c:pt>
                <c:pt idx="258">
                  <c:v>0.13422649958932362</c:v>
                </c:pt>
                <c:pt idx="259">
                  <c:v>0.11000434236485791</c:v>
                </c:pt>
                <c:pt idx="260">
                  <c:v>0.13031642442649716</c:v>
                </c:pt>
                <c:pt idx="261">
                  <c:v>9.3874197396907763E-2</c:v>
                </c:pt>
                <c:pt idx="262">
                  <c:v>9.0853472529186158E-2</c:v>
                </c:pt>
                <c:pt idx="263">
                  <c:v>0.10458342614555421</c:v>
                </c:pt>
                <c:pt idx="264">
                  <c:v>0.10027508912613273</c:v>
                </c:pt>
                <c:pt idx="265">
                  <c:v>0.12716617082083528</c:v>
                </c:pt>
                <c:pt idx="266">
                  <c:v>8.5550488201698777E-2</c:v>
                </c:pt>
                <c:pt idx="267">
                  <c:v>9.2414447755196041E-2</c:v>
                </c:pt>
                <c:pt idx="268">
                  <c:v>0.30416934781134591</c:v>
                </c:pt>
                <c:pt idx="269">
                  <c:v>8.9277778126576807E-2</c:v>
                </c:pt>
                <c:pt idx="270">
                  <c:v>7.4597431451252388E-2</c:v>
                </c:pt>
                <c:pt idx="271">
                  <c:v>7.7450050841779182E-3</c:v>
                </c:pt>
                <c:pt idx="272">
                  <c:v>4.7962875680691982E-3</c:v>
                </c:pt>
                <c:pt idx="273">
                  <c:v>0.18311713824614326</c:v>
                </c:pt>
                <c:pt idx="274">
                  <c:v>0.17697378555842505</c:v>
                </c:pt>
                <c:pt idx="275">
                  <c:v>0.13371456002534812</c:v>
                </c:pt>
                <c:pt idx="277">
                  <c:v>1.1019287733851073E-2</c:v>
                </c:pt>
                <c:pt idx="278">
                  <c:v>3.2149453809132218E-3</c:v>
                </c:pt>
                <c:pt idx="279">
                  <c:v>5.1688343802756189E-3</c:v>
                </c:pt>
                <c:pt idx="280">
                  <c:v>1.2643308684220065E-2</c:v>
                </c:pt>
                <c:pt idx="281">
                  <c:v>2.7060613958324168E-3</c:v>
                </c:pt>
                <c:pt idx="282">
                  <c:v>6.981329117571761E-3</c:v>
                </c:pt>
                <c:pt idx="283">
                  <c:v>3.518199236930887E-2</c:v>
                </c:pt>
                <c:pt idx="284">
                  <c:v>8.7754249284484548E-4</c:v>
                </c:pt>
                <c:pt idx="285">
                  <c:v>1.8022718408443404E-3</c:v>
                </c:pt>
                <c:pt idx="286">
                  <c:v>6.0048841394737623E-2</c:v>
                </c:pt>
                <c:pt idx="287">
                  <c:v>8.3146647036919305E-2</c:v>
                </c:pt>
                <c:pt idx="288">
                  <c:v>3.7119738775132111E-2</c:v>
                </c:pt>
                <c:pt idx="289">
                  <c:v>5.743810937247544E-2</c:v>
                </c:pt>
                <c:pt idx="290">
                  <c:v>7.6412029195143921E-2</c:v>
                </c:pt>
                <c:pt idx="299">
                  <c:v>8.9111194693128629E-2</c:v>
                </c:pt>
                <c:pt idx="300">
                  <c:v>1.7624044713336958E-3</c:v>
                </c:pt>
                <c:pt idx="301">
                  <c:v>4.0452962182102739E-3</c:v>
                </c:pt>
                <c:pt idx="302">
                  <c:v>1.7288386015190383E-2</c:v>
                </c:pt>
                <c:pt idx="303">
                  <c:v>4.3049605535806562E-3</c:v>
                </c:pt>
                <c:pt idx="304">
                  <c:v>1.4331428571428947E-3</c:v>
                </c:pt>
                <c:pt idx="306">
                  <c:v>8.1348895646540659E-3</c:v>
                </c:pt>
                <c:pt idx="307">
                  <c:v>2.308881746151987E-3</c:v>
                </c:pt>
                <c:pt idx="309">
                  <c:v>1.7251480685872313E-2</c:v>
                </c:pt>
                <c:pt idx="310">
                  <c:v>5.4386754389936794E-2</c:v>
                </c:pt>
                <c:pt idx="311">
                  <c:v>6.9533533009916854E-2</c:v>
                </c:pt>
                <c:pt idx="312">
                  <c:v>9.3376451015962758E-2</c:v>
                </c:pt>
                <c:pt idx="313">
                  <c:v>0.10640979421017321</c:v>
                </c:pt>
                <c:pt idx="314">
                  <c:v>0.13520902934850079</c:v>
                </c:pt>
                <c:pt idx="315">
                  <c:v>0.12714320364199067</c:v>
                </c:pt>
                <c:pt idx="316">
                  <c:v>6.47989749765812E-2</c:v>
                </c:pt>
                <c:pt idx="317">
                  <c:v>0.10770354406833839</c:v>
                </c:pt>
                <c:pt idx="318">
                  <c:v>9.0314567311296765E-2</c:v>
                </c:pt>
                <c:pt idx="319">
                  <c:v>0.1275283123435266</c:v>
                </c:pt>
                <c:pt idx="320">
                  <c:v>7.6481485872002292E-2</c:v>
                </c:pt>
                <c:pt idx="321">
                  <c:v>8.6955531263011837E-2</c:v>
                </c:pt>
                <c:pt idx="322">
                  <c:v>0.12343032785610278</c:v>
                </c:pt>
                <c:pt idx="323">
                  <c:v>0.16694702369468428</c:v>
                </c:pt>
                <c:pt idx="324">
                  <c:v>0.10119420767163312</c:v>
                </c:pt>
                <c:pt idx="325">
                  <c:v>0.2289752004008111</c:v>
                </c:pt>
                <c:pt idx="326">
                  <c:v>0.13424104050264224</c:v>
                </c:pt>
                <c:pt idx="327">
                  <c:v>0.101932355646845</c:v>
                </c:pt>
                <c:pt idx="328">
                  <c:v>0.1222596890621795</c:v>
                </c:pt>
                <c:pt idx="329">
                  <c:v>0.19039635185583784</c:v>
                </c:pt>
                <c:pt idx="330">
                  <c:v>0.14181825004220397</c:v>
                </c:pt>
                <c:pt idx="331">
                  <c:v>0.23148517858793904</c:v>
                </c:pt>
                <c:pt idx="332">
                  <c:v>0.12688778322380792</c:v>
                </c:pt>
                <c:pt idx="333">
                  <c:v>7.6543198966350243E-2</c:v>
                </c:pt>
                <c:pt idx="334">
                  <c:v>7.6596763875011645E-2</c:v>
                </c:pt>
                <c:pt idx="335">
                  <c:v>0.11917405823804246</c:v>
                </c:pt>
                <c:pt idx="336">
                  <c:v>9.2308629036822867E-2</c:v>
                </c:pt>
                <c:pt idx="337">
                  <c:v>8.1783995538818016E-2</c:v>
                </c:pt>
                <c:pt idx="338">
                  <c:v>0.10530644444444442</c:v>
                </c:pt>
                <c:pt idx="339">
                  <c:v>0.10096960597033076</c:v>
                </c:pt>
                <c:pt idx="340">
                  <c:v>9.5691093683304015E-2</c:v>
                </c:pt>
                <c:pt idx="341">
                  <c:v>0.11938138366676415</c:v>
                </c:pt>
                <c:pt idx="342">
                  <c:v>0.11735946070117492</c:v>
                </c:pt>
                <c:pt idx="343">
                  <c:v>7.7496620726841936E-2</c:v>
                </c:pt>
                <c:pt idx="345">
                  <c:v>5.4301373367318793E-2</c:v>
                </c:pt>
                <c:pt idx="346">
                  <c:v>0.13968130423331046</c:v>
                </c:pt>
                <c:pt idx="347">
                  <c:v>8.4449743150534551E-2</c:v>
                </c:pt>
                <c:pt idx="348">
                  <c:v>6.0066132673599011E-2</c:v>
                </c:pt>
                <c:pt idx="349">
                  <c:v>1.7136839172994828E-2</c:v>
                </c:pt>
                <c:pt idx="350">
                  <c:v>5.1117496808473191E-3</c:v>
                </c:pt>
                <c:pt idx="351">
                  <c:v>0.17151734256675621</c:v>
                </c:pt>
                <c:pt idx="352">
                  <c:v>0.16796280655370358</c:v>
                </c:pt>
                <c:pt idx="353">
                  <c:v>0.1323421199210664</c:v>
                </c:pt>
                <c:pt idx="354">
                  <c:v>9.4914549075869145E-2</c:v>
                </c:pt>
                <c:pt idx="356">
                  <c:v>0.13221050370474585</c:v>
                </c:pt>
                <c:pt idx="359">
                  <c:v>8.453090447651089E-2</c:v>
                </c:pt>
                <c:pt idx="360">
                  <c:v>8.4748260270884987E-2</c:v>
                </c:pt>
                <c:pt idx="361">
                  <c:v>6.3773610998339766E-2</c:v>
                </c:pt>
                <c:pt idx="362">
                  <c:v>0.11244871927881234</c:v>
                </c:pt>
                <c:pt idx="363">
                  <c:v>8.1989129826841922E-2</c:v>
                </c:pt>
                <c:pt idx="364">
                  <c:v>8.2991976746621815E-2</c:v>
                </c:pt>
                <c:pt idx="365">
                  <c:v>6.6551262717760448E-2</c:v>
                </c:pt>
                <c:pt idx="366">
                  <c:v>7.9845883141992133E-2</c:v>
                </c:pt>
                <c:pt idx="367">
                  <c:v>8.1712689687988393E-2</c:v>
                </c:pt>
                <c:pt idx="368">
                  <c:v>9.1407881621423645E-2</c:v>
                </c:pt>
                <c:pt idx="369">
                  <c:v>7.9676777778565203E-2</c:v>
                </c:pt>
                <c:pt idx="370">
                  <c:v>9.8099018872121968E-2</c:v>
                </c:pt>
                <c:pt idx="371">
                  <c:v>5.9294399460037048E-2</c:v>
                </c:pt>
                <c:pt idx="372">
                  <c:v>5.5856570088181387E-2</c:v>
                </c:pt>
                <c:pt idx="373">
                  <c:v>0.13303325570269606</c:v>
                </c:pt>
                <c:pt idx="374">
                  <c:v>0.14724257937705726</c:v>
                </c:pt>
                <c:pt idx="375">
                  <c:v>0.11601717624574949</c:v>
                </c:pt>
                <c:pt idx="376">
                  <c:v>9.9298010574110473E-2</c:v>
                </c:pt>
                <c:pt idx="377">
                  <c:v>0.29633596351853631</c:v>
                </c:pt>
                <c:pt idx="378">
                  <c:v>0.22359692320444155</c:v>
                </c:pt>
                <c:pt idx="379">
                  <c:v>0.28589397455326587</c:v>
                </c:pt>
                <c:pt idx="380">
                  <c:v>0.30226092479594008</c:v>
                </c:pt>
                <c:pt idx="381">
                  <c:v>0.18191304002835068</c:v>
                </c:pt>
                <c:pt idx="382">
                  <c:v>0.15136780214038789</c:v>
                </c:pt>
                <c:pt idx="383">
                  <c:v>3.9171973947636635E-2</c:v>
                </c:pt>
                <c:pt idx="384">
                  <c:v>3.5352400937932321E-2</c:v>
                </c:pt>
                <c:pt idx="385">
                  <c:v>2.719764913551817E-2</c:v>
                </c:pt>
                <c:pt idx="386">
                  <c:v>3.7850973494768791E-2</c:v>
                </c:pt>
                <c:pt idx="387">
                  <c:v>2.3928882008653046E-2</c:v>
                </c:pt>
                <c:pt idx="388">
                  <c:v>2.4420626465280811E-2</c:v>
                </c:pt>
                <c:pt idx="389">
                  <c:v>7.8999397735334348E-2</c:v>
                </c:pt>
                <c:pt idx="390">
                  <c:v>8.2155756633978574E-2</c:v>
                </c:pt>
                <c:pt idx="391">
                  <c:v>7.8630156100263776E-2</c:v>
                </c:pt>
                <c:pt idx="392">
                  <c:v>0.17245772591592101</c:v>
                </c:pt>
                <c:pt idx="393">
                  <c:v>0.14635984312552236</c:v>
                </c:pt>
                <c:pt idx="394">
                  <c:v>9.3866498822883421E-2</c:v>
                </c:pt>
                <c:pt idx="395">
                  <c:v>9.367536141411556E-2</c:v>
                </c:pt>
                <c:pt idx="396">
                  <c:v>5.1368323540282895E-2</c:v>
                </c:pt>
                <c:pt idx="397">
                  <c:v>0.10797881536992576</c:v>
                </c:pt>
                <c:pt idx="398">
                  <c:v>0.17894202044008389</c:v>
                </c:pt>
                <c:pt idx="399">
                  <c:v>3.9353612090668504E-2</c:v>
                </c:pt>
                <c:pt idx="400">
                  <c:v>6.9845975008691358E-2</c:v>
                </c:pt>
                <c:pt idx="401">
                  <c:v>6.3786992596626554E-2</c:v>
                </c:pt>
                <c:pt idx="402">
                  <c:v>9.9248673419762776E-2</c:v>
                </c:pt>
                <c:pt idx="403">
                  <c:v>6.7675281661283809E-2</c:v>
                </c:pt>
                <c:pt idx="404">
                  <c:v>9.0665919344358303E-2</c:v>
                </c:pt>
                <c:pt idx="405">
                  <c:v>8.9046667517614753E-2</c:v>
                </c:pt>
                <c:pt idx="406">
                  <c:v>5.9036724917485718E-2</c:v>
                </c:pt>
                <c:pt idx="407">
                  <c:v>9.5417124183556329E-2</c:v>
                </c:pt>
                <c:pt idx="408">
                  <c:v>7.9671542566680506E-2</c:v>
                </c:pt>
                <c:pt idx="409">
                  <c:v>5.4195618838587138E-2</c:v>
                </c:pt>
                <c:pt idx="410">
                  <c:v>6.3745173796015908E-2</c:v>
                </c:pt>
                <c:pt idx="411">
                  <c:v>6.5138994586243948E-2</c:v>
                </c:pt>
                <c:pt idx="412">
                  <c:v>9.2809638842562145E-2</c:v>
                </c:pt>
                <c:pt idx="413">
                  <c:v>7.0469167413655859E-2</c:v>
                </c:pt>
                <c:pt idx="414">
                  <c:v>7.5478884120423039E-3</c:v>
                </c:pt>
                <c:pt idx="429">
                  <c:v>0.12700186666666646</c:v>
                </c:pt>
                <c:pt idx="430">
                  <c:v>7.4506974270583046E-2</c:v>
                </c:pt>
                <c:pt idx="431">
                  <c:v>9.9389998687642839E-2</c:v>
                </c:pt>
                <c:pt idx="432">
                  <c:v>8.8876807675222491E-2</c:v>
                </c:pt>
                <c:pt idx="433">
                  <c:v>0.1546984367902744</c:v>
                </c:pt>
                <c:pt idx="434">
                  <c:v>6.4696716956330017E-2</c:v>
                </c:pt>
                <c:pt idx="435">
                  <c:v>7.3922962653387839E-2</c:v>
                </c:pt>
                <c:pt idx="436">
                  <c:v>0.12925014055646492</c:v>
                </c:pt>
                <c:pt idx="437">
                  <c:v>7.7395262178100666E-2</c:v>
                </c:pt>
                <c:pt idx="438">
                  <c:v>4.9225638167093348E-2</c:v>
                </c:pt>
                <c:pt idx="439">
                  <c:v>1.1347606568229734E-2</c:v>
                </c:pt>
                <c:pt idx="441">
                  <c:v>1.2981678174234399E-2</c:v>
                </c:pt>
                <c:pt idx="442">
                  <c:v>7.3319423745975151E-2</c:v>
                </c:pt>
                <c:pt idx="443">
                  <c:v>8.2889004121360424E-2</c:v>
                </c:pt>
                <c:pt idx="444">
                  <c:v>0.14534370693804477</c:v>
                </c:pt>
                <c:pt idx="445">
                  <c:v>0.15117803342778546</c:v>
                </c:pt>
                <c:pt idx="446">
                  <c:v>6.342788353990389E-2</c:v>
                </c:pt>
                <c:pt idx="447">
                  <c:v>6.8257688122365365E-2</c:v>
                </c:pt>
                <c:pt idx="455">
                  <c:v>0.11841872248452584</c:v>
                </c:pt>
                <c:pt idx="456">
                  <c:v>9.117755310476533E-2</c:v>
                </c:pt>
                <c:pt idx="457">
                  <c:v>6.8228389583449997E-2</c:v>
                </c:pt>
                <c:pt idx="458">
                  <c:v>6.4294291395751713E-2</c:v>
                </c:pt>
                <c:pt idx="459">
                  <c:v>7.7303630447943444E-2</c:v>
                </c:pt>
                <c:pt idx="460">
                  <c:v>6.4357081715625986E-2</c:v>
                </c:pt>
                <c:pt idx="461">
                  <c:v>9.3832581165437953E-2</c:v>
                </c:pt>
                <c:pt idx="462">
                  <c:v>3.5009811003134668E-2</c:v>
                </c:pt>
                <c:pt idx="463">
                  <c:v>2.6494574830986561E-2</c:v>
                </c:pt>
                <c:pt idx="464">
                  <c:v>5.2229424945197396E-2</c:v>
                </c:pt>
                <c:pt idx="465">
                  <c:v>5.4657979346788279E-3</c:v>
                </c:pt>
                <c:pt idx="466">
                  <c:v>2.2513073074904039E-3</c:v>
                </c:pt>
                <c:pt idx="467">
                  <c:v>3.7752610417849162E-4</c:v>
                </c:pt>
                <c:pt idx="468">
                  <c:v>9.5716683404266104E-2</c:v>
                </c:pt>
                <c:pt idx="469">
                  <c:v>9.359367119716501E-2</c:v>
                </c:pt>
                <c:pt idx="481">
                  <c:v>8.0480726156415633E-2</c:v>
                </c:pt>
                <c:pt idx="482">
                  <c:v>0.25584050080516357</c:v>
                </c:pt>
                <c:pt idx="483">
                  <c:v>0.20035994961949469</c:v>
                </c:pt>
                <c:pt idx="484">
                  <c:v>0.16323896989948675</c:v>
                </c:pt>
                <c:pt idx="485">
                  <c:v>0.21919259924637091</c:v>
                </c:pt>
                <c:pt idx="486">
                  <c:v>0.16941394132092891</c:v>
                </c:pt>
                <c:pt idx="487">
                  <c:v>0.12038528167363785</c:v>
                </c:pt>
                <c:pt idx="488">
                  <c:v>0.12319793701319501</c:v>
                </c:pt>
                <c:pt idx="489">
                  <c:v>9.1979484697225514E-2</c:v>
                </c:pt>
                <c:pt idx="490">
                  <c:v>6.1439609042904159E-2</c:v>
                </c:pt>
                <c:pt idx="491">
                  <c:v>9.2510642536007423E-2</c:v>
                </c:pt>
                <c:pt idx="492">
                  <c:v>3.4567301602442584E-2</c:v>
                </c:pt>
                <c:pt idx="493">
                  <c:v>5.4265801154781405E-2</c:v>
                </c:pt>
                <c:pt idx="494">
                  <c:v>4.3586180209182118E-2</c:v>
                </c:pt>
                <c:pt idx="495">
                  <c:v>3.1723079274863598E-2</c:v>
                </c:pt>
                <c:pt idx="496">
                  <c:v>2.5707175295469811E-2</c:v>
                </c:pt>
                <c:pt idx="497">
                  <c:v>3.6797437714212664E-2</c:v>
                </c:pt>
                <c:pt idx="498">
                  <c:v>3.4067125399295191E-2</c:v>
                </c:pt>
                <c:pt idx="499">
                  <c:v>2.0719840331020697E-2</c:v>
                </c:pt>
                <c:pt idx="500">
                  <c:v>2.0475094697776194E-2</c:v>
                </c:pt>
                <c:pt idx="501">
                  <c:v>2.6949267553665363E-2</c:v>
                </c:pt>
                <c:pt idx="502">
                  <c:v>5.3014716627197415E-2</c:v>
                </c:pt>
                <c:pt idx="503">
                  <c:v>2.9191746591013909E-2</c:v>
                </c:pt>
                <c:pt idx="504">
                  <c:v>2.6238829657211721E-2</c:v>
                </c:pt>
                <c:pt idx="505">
                  <c:v>9.4280255422666867E-2</c:v>
                </c:pt>
                <c:pt idx="506">
                  <c:v>4.7888080419048532E-2</c:v>
                </c:pt>
                <c:pt idx="507">
                  <c:v>0.13999316583438776</c:v>
                </c:pt>
                <c:pt idx="508">
                  <c:v>0.13364746319317816</c:v>
                </c:pt>
                <c:pt idx="509">
                  <c:v>0.19472488477149416</c:v>
                </c:pt>
                <c:pt idx="510">
                  <c:v>0.16412328811798971</c:v>
                </c:pt>
                <c:pt idx="511">
                  <c:v>0.13670422018388215</c:v>
                </c:pt>
                <c:pt idx="512">
                  <c:v>0.1446567309174237</c:v>
                </c:pt>
                <c:pt idx="513">
                  <c:v>0.10441754723312771</c:v>
                </c:pt>
                <c:pt idx="514">
                  <c:v>5.8392342540116028E-2</c:v>
                </c:pt>
                <c:pt idx="515">
                  <c:v>0.10746970670315571</c:v>
                </c:pt>
                <c:pt idx="516">
                  <c:v>9.0155812614510861E-2</c:v>
                </c:pt>
                <c:pt idx="517">
                  <c:v>7.8929258131062469E-2</c:v>
                </c:pt>
                <c:pt idx="518">
                  <c:v>6.773495167158719E-2</c:v>
                </c:pt>
                <c:pt idx="519">
                  <c:v>6.8923891112714186E-2</c:v>
                </c:pt>
                <c:pt idx="520">
                  <c:v>8.4941281043333927E-2</c:v>
                </c:pt>
                <c:pt idx="521">
                  <c:v>7.8517565601903233E-2</c:v>
                </c:pt>
                <c:pt idx="522">
                  <c:v>5.0680448753880843E-2</c:v>
                </c:pt>
                <c:pt idx="523">
                  <c:v>5.5260333809606842E-2</c:v>
                </c:pt>
                <c:pt idx="524">
                  <c:v>4.0666505737762239E-2</c:v>
                </c:pt>
                <c:pt idx="525">
                  <c:v>4.5559442069808942E-2</c:v>
                </c:pt>
                <c:pt idx="526">
                  <c:v>3.4860365797411107E-2</c:v>
                </c:pt>
                <c:pt idx="527">
                  <c:v>6.1527361053340252E-2</c:v>
                </c:pt>
                <c:pt idx="528">
                  <c:v>4.1919464390473643E-2</c:v>
                </c:pt>
                <c:pt idx="529">
                  <c:v>5.2494941916657559E-2</c:v>
                </c:pt>
                <c:pt idx="530">
                  <c:v>2.3680674902636068E-3</c:v>
                </c:pt>
                <c:pt idx="531">
                  <c:v>3.3337598811455258E-3</c:v>
                </c:pt>
                <c:pt idx="532">
                  <c:v>2.1041611870944412E-2</c:v>
                </c:pt>
                <c:pt idx="533">
                  <c:v>0.14530503802088643</c:v>
                </c:pt>
                <c:pt idx="534">
                  <c:v>0.15973762774603975</c:v>
                </c:pt>
                <c:pt idx="535">
                  <c:v>0.17356963380977958</c:v>
                </c:pt>
                <c:pt idx="536">
                  <c:v>7.2649935265295127E-3</c:v>
                </c:pt>
                <c:pt idx="541">
                  <c:v>1.5300755831893055E-2</c:v>
                </c:pt>
                <c:pt idx="542">
                  <c:v>7.1659348786241819E-2</c:v>
                </c:pt>
                <c:pt idx="543">
                  <c:v>4.6094075963412518E-3</c:v>
                </c:pt>
                <c:pt idx="546">
                  <c:v>7.3187367317447474E-2</c:v>
                </c:pt>
                <c:pt idx="547">
                  <c:v>6.9701140536885808E-2</c:v>
                </c:pt>
                <c:pt idx="548">
                  <c:v>6.9168691152931533E-2</c:v>
                </c:pt>
                <c:pt idx="549">
                  <c:v>0.10548768794689706</c:v>
                </c:pt>
                <c:pt idx="551">
                  <c:v>8.39822842928441E-2</c:v>
                </c:pt>
                <c:pt idx="552">
                  <c:v>6.3924586698593119E-2</c:v>
                </c:pt>
                <c:pt idx="553">
                  <c:v>0.10427572391440133</c:v>
                </c:pt>
                <c:pt idx="554">
                  <c:v>6.175971224372849E-2</c:v>
                </c:pt>
                <c:pt idx="555">
                  <c:v>5.9957209238627393E-2</c:v>
                </c:pt>
                <c:pt idx="556">
                  <c:v>7.5272192697633591E-2</c:v>
                </c:pt>
                <c:pt idx="557">
                  <c:v>9.6160106455343342E-2</c:v>
                </c:pt>
                <c:pt idx="558">
                  <c:v>3.7094105839898826E-2</c:v>
                </c:pt>
                <c:pt idx="559">
                  <c:v>9.4594717831727224E-2</c:v>
                </c:pt>
                <c:pt idx="560">
                  <c:v>0.12984303202894959</c:v>
                </c:pt>
                <c:pt idx="561">
                  <c:v>0.13754559061284555</c:v>
                </c:pt>
                <c:pt idx="562">
                  <c:v>0.17651354129929303</c:v>
                </c:pt>
                <c:pt idx="563">
                  <c:v>7.9133502196046576E-2</c:v>
                </c:pt>
                <c:pt idx="564">
                  <c:v>0.14722225239420217</c:v>
                </c:pt>
                <c:pt idx="565">
                  <c:v>0.1241602876401509</c:v>
                </c:pt>
                <c:pt idx="566">
                  <c:v>0.10067527844924848</c:v>
                </c:pt>
                <c:pt idx="567">
                  <c:v>9.4037167846291514E-2</c:v>
                </c:pt>
                <c:pt idx="568">
                  <c:v>0.13925558679847483</c:v>
                </c:pt>
                <c:pt idx="569">
                  <c:v>9.8331622215732856E-2</c:v>
                </c:pt>
                <c:pt idx="570">
                  <c:v>3.3267749993540409E-2</c:v>
                </c:pt>
                <c:pt idx="572">
                  <c:v>9.5036223811458195E-2</c:v>
                </c:pt>
                <c:pt idx="573">
                  <c:v>0.13093865468063171</c:v>
                </c:pt>
                <c:pt idx="574">
                  <c:v>0.1025097341799155</c:v>
                </c:pt>
                <c:pt idx="575">
                  <c:v>0.10083712590296916</c:v>
                </c:pt>
                <c:pt idx="576">
                  <c:v>7.463031487112208E-2</c:v>
                </c:pt>
                <c:pt idx="577">
                  <c:v>6.2343077982776184E-2</c:v>
                </c:pt>
                <c:pt idx="578">
                  <c:v>0.13727627508235751</c:v>
                </c:pt>
                <c:pt idx="579">
                  <c:v>6.7295523441492089E-2</c:v>
                </c:pt>
                <c:pt idx="580">
                  <c:v>6.8559976341630705E-2</c:v>
                </c:pt>
                <c:pt idx="581">
                  <c:v>0.17925238440092017</c:v>
                </c:pt>
                <c:pt idx="582">
                  <c:v>3.3383255137040047E-2</c:v>
                </c:pt>
                <c:pt idx="583">
                  <c:v>0.13315429113525895</c:v>
                </c:pt>
                <c:pt idx="584">
                  <c:v>3.2877609518924288E-2</c:v>
                </c:pt>
                <c:pt idx="585">
                  <c:v>0.17827179146900515</c:v>
                </c:pt>
                <c:pt idx="586">
                  <c:v>0.24832269255808792</c:v>
                </c:pt>
                <c:pt idx="587">
                  <c:v>0.13062858629323698</c:v>
                </c:pt>
                <c:pt idx="588">
                  <c:v>0.12567612089739089</c:v>
                </c:pt>
                <c:pt idx="589">
                  <c:v>0.12020198208009146</c:v>
                </c:pt>
                <c:pt idx="590">
                  <c:v>8.6949393825172597E-2</c:v>
                </c:pt>
                <c:pt idx="591">
                  <c:v>8.3458639387818015E-2</c:v>
                </c:pt>
                <c:pt idx="592">
                  <c:v>8.7429197998367611E-2</c:v>
                </c:pt>
                <c:pt idx="593">
                  <c:v>7.2426704620892679E-2</c:v>
                </c:pt>
                <c:pt idx="594">
                  <c:v>9.3616865380959424E-2</c:v>
                </c:pt>
                <c:pt idx="595">
                  <c:v>6.7910735194290806E-2</c:v>
                </c:pt>
                <c:pt idx="596">
                  <c:v>0.10061537253143861</c:v>
                </c:pt>
                <c:pt idx="597">
                  <c:v>0.25888599005551344</c:v>
                </c:pt>
                <c:pt idx="598">
                  <c:v>8.3316190661058193E-2</c:v>
                </c:pt>
                <c:pt idx="599">
                  <c:v>8.1422187399571577E-2</c:v>
                </c:pt>
                <c:pt idx="600">
                  <c:v>0.11779744268340102</c:v>
                </c:pt>
                <c:pt idx="601">
                  <c:v>8.6982298267329117E-2</c:v>
                </c:pt>
                <c:pt idx="602">
                  <c:v>7.7831904330767698E-2</c:v>
                </c:pt>
                <c:pt idx="603">
                  <c:v>6.6383459592686433E-2</c:v>
                </c:pt>
                <c:pt idx="604">
                  <c:v>7.1177550265984144E-2</c:v>
                </c:pt>
                <c:pt idx="605">
                  <c:v>5.935761580316555E-2</c:v>
                </c:pt>
                <c:pt idx="606">
                  <c:v>4.1897374294422092E-2</c:v>
                </c:pt>
                <c:pt idx="607">
                  <c:v>7.7925641017197067E-2</c:v>
                </c:pt>
                <c:pt idx="608">
                  <c:v>4.1414412245199407E-2</c:v>
                </c:pt>
                <c:pt idx="609">
                  <c:v>2.8743715283607741E-2</c:v>
                </c:pt>
                <c:pt idx="610">
                  <c:v>0.15538401468124205</c:v>
                </c:pt>
                <c:pt idx="611">
                  <c:v>0.15773109520105486</c:v>
                </c:pt>
                <c:pt idx="612">
                  <c:v>0.11484572389912301</c:v>
                </c:pt>
                <c:pt idx="613">
                  <c:v>0.18328991549277468</c:v>
                </c:pt>
                <c:pt idx="614">
                  <c:v>9.4843828557976656E-2</c:v>
                </c:pt>
                <c:pt idx="615">
                  <c:v>0.12186599138850215</c:v>
                </c:pt>
                <c:pt idx="616">
                  <c:v>0.11965856510469294</c:v>
                </c:pt>
                <c:pt idx="617">
                  <c:v>0.1095963692743553</c:v>
                </c:pt>
                <c:pt idx="618">
                  <c:v>0.12525459648109311</c:v>
                </c:pt>
                <c:pt idx="619">
                  <c:v>3.1722579866278577E-2</c:v>
                </c:pt>
                <c:pt idx="620">
                  <c:v>5.5566016606443468E-2</c:v>
                </c:pt>
                <c:pt idx="621">
                  <c:v>8.429393128735424E-2</c:v>
                </c:pt>
                <c:pt idx="622">
                  <c:v>8.3897515216079951E-2</c:v>
                </c:pt>
                <c:pt idx="623">
                  <c:v>7.7666190990189621E-2</c:v>
                </c:pt>
                <c:pt idx="624">
                  <c:v>5.6318430571607382E-2</c:v>
                </c:pt>
                <c:pt idx="625">
                  <c:v>8.3875857297671566E-2</c:v>
                </c:pt>
                <c:pt idx="626">
                  <c:v>9.7913084489190977E-2</c:v>
                </c:pt>
                <c:pt idx="627">
                  <c:v>8.8913067610081317E-2</c:v>
                </c:pt>
                <c:pt idx="628">
                  <c:v>7.4504979136867933E-2</c:v>
                </c:pt>
                <c:pt idx="629">
                  <c:v>4.2878258742475736E-2</c:v>
                </c:pt>
                <c:pt idx="630">
                  <c:v>6.3540361138368417E-2</c:v>
                </c:pt>
                <c:pt idx="631">
                  <c:v>3.6843185806968076E-2</c:v>
                </c:pt>
                <c:pt idx="632">
                  <c:v>9.7112691427058917E-2</c:v>
                </c:pt>
                <c:pt idx="633">
                  <c:v>9.8435398997883367E-2</c:v>
                </c:pt>
                <c:pt idx="634">
                  <c:v>7.4473140015343761E-2</c:v>
                </c:pt>
                <c:pt idx="635">
                  <c:v>0.10041343332077507</c:v>
                </c:pt>
                <c:pt idx="636">
                  <c:v>2.2357872621111288E-2</c:v>
                </c:pt>
                <c:pt idx="637">
                  <c:v>8.1126228113000673E-2</c:v>
                </c:pt>
                <c:pt idx="638">
                  <c:v>0.16356157636939414</c:v>
                </c:pt>
                <c:pt idx="639">
                  <c:v>7.7860467074174655E-2</c:v>
                </c:pt>
                <c:pt idx="640">
                  <c:v>7.6936176277271298E-2</c:v>
                </c:pt>
                <c:pt idx="641">
                  <c:v>0.11856209865013961</c:v>
                </c:pt>
                <c:pt idx="643">
                  <c:v>6.9230391762805474E-2</c:v>
                </c:pt>
                <c:pt idx="644">
                  <c:v>0.10217448431998154</c:v>
                </c:pt>
                <c:pt idx="645">
                  <c:v>9.1002828011730069E-2</c:v>
                </c:pt>
                <c:pt idx="646">
                  <c:v>8.387297433056147E-2</c:v>
                </c:pt>
                <c:pt idx="647">
                  <c:v>8.8629384148110099E-2</c:v>
                </c:pt>
                <c:pt idx="648">
                  <c:v>0.10080293963707777</c:v>
                </c:pt>
                <c:pt idx="649">
                  <c:v>5.9647966293275331E-2</c:v>
                </c:pt>
                <c:pt idx="650">
                  <c:v>7.9764386327449019E-2</c:v>
                </c:pt>
                <c:pt idx="651">
                  <c:v>5.3190016891042073E-2</c:v>
                </c:pt>
                <c:pt idx="652">
                  <c:v>7.0722621116494036E-2</c:v>
                </c:pt>
                <c:pt idx="653">
                  <c:v>5.0094123579451519E-2</c:v>
                </c:pt>
                <c:pt idx="654">
                  <c:v>6.7136350948253473E-2</c:v>
                </c:pt>
                <c:pt idx="655">
                  <c:v>7.3346924033461616E-2</c:v>
                </c:pt>
                <c:pt idx="656">
                  <c:v>5.1756323366580023E-2</c:v>
                </c:pt>
                <c:pt idx="657">
                  <c:v>5.105977894506112E-2</c:v>
                </c:pt>
                <c:pt idx="658">
                  <c:v>5.0735467428061606E-2</c:v>
                </c:pt>
                <c:pt idx="659">
                  <c:v>4.2286149129058544E-2</c:v>
                </c:pt>
                <c:pt idx="660">
                  <c:v>6.6440060319052641E-2</c:v>
                </c:pt>
                <c:pt idx="661">
                  <c:v>2.667900487205202E-2</c:v>
                </c:pt>
                <c:pt idx="662">
                  <c:v>0.10969309674894037</c:v>
                </c:pt>
                <c:pt idx="664">
                  <c:v>9.8152310508175661E-2</c:v>
                </c:pt>
                <c:pt idx="665">
                  <c:v>0.11863414894422615</c:v>
                </c:pt>
                <c:pt idx="666">
                  <c:v>0.13059544790414068</c:v>
                </c:pt>
                <c:pt idx="667">
                  <c:v>9.028905018351116E-2</c:v>
                </c:pt>
                <c:pt idx="668">
                  <c:v>0.14101399450937063</c:v>
                </c:pt>
                <c:pt idx="669">
                  <c:v>7.8376812541121499E-2</c:v>
                </c:pt>
                <c:pt idx="670">
                  <c:v>4.9857307709137072E-2</c:v>
                </c:pt>
                <c:pt idx="671">
                  <c:v>8.2365792177948774E-2</c:v>
                </c:pt>
                <c:pt idx="672">
                  <c:v>0.16804297790723449</c:v>
                </c:pt>
                <c:pt idx="673">
                  <c:v>0.18946537245909173</c:v>
                </c:pt>
                <c:pt idx="674">
                  <c:v>9.8409448501560526E-2</c:v>
                </c:pt>
                <c:pt idx="675">
                  <c:v>0.14449605699531803</c:v>
                </c:pt>
                <c:pt idx="676">
                  <c:v>0.11300208622491253</c:v>
                </c:pt>
                <c:pt idx="677">
                  <c:v>0.15647994813263766</c:v>
                </c:pt>
                <c:pt idx="678">
                  <c:v>0.15962793153764018</c:v>
                </c:pt>
                <c:pt idx="679">
                  <c:v>0.13299952458461647</c:v>
                </c:pt>
                <c:pt idx="680">
                  <c:v>0.16704559971112354</c:v>
                </c:pt>
                <c:pt idx="681">
                  <c:v>8.1856619470107556E-2</c:v>
                </c:pt>
                <c:pt idx="682">
                  <c:v>0.12199065568369395</c:v>
                </c:pt>
                <c:pt idx="683">
                  <c:v>4.7089255654681389E-2</c:v>
                </c:pt>
                <c:pt idx="684">
                  <c:v>4.272002427029091E-2</c:v>
                </c:pt>
                <c:pt idx="685">
                  <c:v>8.8161057116208322E-2</c:v>
                </c:pt>
                <c:pt idx="686">
                  <c:v>8.0936833416584988E-2</c:v>
                </c:pt>
                <c:pt idx="687">
                  <c:v>9.2782941173854591E-2</c:v>
                </c:pt>
                <c:pt idx="688">
                  <c:v>0.15281534662835347</c:v>
                </c:pt>
                <c:pt idx="702">
                  <c:v>0.22269555958086634</c:v>
                </c:pt>
                <c:pt idx="703">
                  <c:v>0.20353386856522537</c:v>
                </c:pt>
                <c:pt idx="704">
                  <c:v>0.2183856532135543</c:v>
                </c:pt>
                <c:pt idx="705">
                  <c:v>0.14861448624175277</c:v>
                </c:pt>
                <c:pt idx="715">
                  <c:v>0.14496687817939577</c:v>
                </c:pt>
                <c:pt idx="717">
                  <c:v>3.1847401571616904E-2</c:v>
                </c:pt>
                <c:pt idx="718">
                  <c:v>6.9229288642788725E-2</c:v>
                </c:pt>
                <c:pt idx="719">
                  <c:v>0.12065270593866623</c:v>
                </c:pt>
                <c:pt idx="720">
                  <c:v>8.2984255490822709E-2</c:v>
                </c:pt>
                <c:pt idx="721">
                  <c:v>5.3887009605344371E-2</c:v>
                </c:pt>
                <c:pt idx="722">
                  <c:v>0.10930206184110582</c:v>
                </c:pt>
                <c:pt idx="723">
                  <c:v>0.12295925705740883</c:v>
                </c:pt>
                <c:pt idx="724">
                  <c:v>6.4223886882679965E-2</c:v>
                </c:pt>
                <c:pt idx="725">
                  <c:v>0.17085237620582874</c:v>
                </c:pt>
                <c:pt idx="726">
                  <c:v>0.22923547358306287</c:v>
                </c:pt>
                <c:pt idx="727">
                  <c:v>7.9807912752706323E-2</c:v>
                </c:pt>
                <c:pt idx="741">
                  <c:v>8.181606530514493E-2</c:v>
                </c:pt>
                <c:pt idx="742">
                  <c:v>8.0671830590411456E-2</c:v>
                </c:pt>
                <c:pt idx="743">
                  <c:v>9.1971484884575821E-2</c:v>
                </c:pt>
                <c:pt idx="744">
                  <c:v>0.1278106069188312</c:v>
                </c:pt>
                <c:pt idx="745">
                  <c:v>0.12334518605619171</c:v>
                </c:pt>
                <c:pt idx="746">
                  <c:v>9.3450894958141989E-2</c:v>
                </c:pt>
                <c:pt idx="747">
                  <c:v>9.9858663257591546E-2</c:v>
                </c:pt>
                <c:pt idx="748">
                  <c:v>0.10081333548441376</c:v>
                </c:pt>
                <c:pt idx="749">
                  <c:v>6.6159830723049956E-2</c:v>
                </c:pt>
                <c:pt idx="750">
                  <c:v>0.1113358897504123</c:v>
                </c:pt>
                <c:pt idx="751">
                  <c:v>8.142852131691436E-2</c:v>
                </c:pt>
                <c:pt idx="752">
                  <c:v>0.12590543978417923</c:v>
                </c:pt>
                <c:pt idx="753">
                  <c:v>0.12487961764744573</c:v>
                </c:pt>
              </c:numCache>
            </c:numRef>
          </c:yVal>
          <c:smooth val="0"/>
          <c:extLst>
            <c:ext xmlns:c16="http://schemas.microsoft.com/office/drawing/2014/chart" uri="{C3380CC4-5D6E-409C-BE32-E72D297353CC}">
              <c16:uniqueId val="{00000000-DE1F-4DAB-9BF3-22EAAD1D19DB}"/>
            </c:ext>
          </c:extLst>
        </c:ser>
        <c:dLbls>
          <c:showLegendKey val="0"/>
          <c:showVal val="0"/>
          <c:showCatName val="0"/>
          <c:showSerName val="0"/>
          <c:showPercent val="0"/>
          <c:showBubbleSize val="0"/>
        </c:dLbls>
        <c:axId val="177084016"/>
        <c:axId val="177081616"/>
      </c:scatterChart>
      <c:valAx>
        <c:axId val="177084016"/>
        <c:scaling>
          <c:orientation val="minMax"/>
          <c:max val="46000"/>
          <c:min val="34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7081616"/>
        <c:crosses val="autoZero"/>
        <c:crossBetween val="midCat"/>
      </c:valAx>
      <c:valAx>
        <c:axId val="17708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POC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7084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SBB_CaCO3Flux_all</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3.2483546240744232E-2"/>
                  <c:y val="-0.60955858007768471"/>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NEW'!$R$8:$R$761</c:f>
              <c:numCache>
                <c:formatCode>0.000</c:formatCode>
                <c:ptCount val="754"/>
                <c:pt idx="0">
                  <c:v>0.20764157142857143</c:v>
                </c:pt>
                <c:pt idx="1">
                  <c:v>0.17268230476190474</c:v>
                </c:pt>
                <c:pt idx="2">
                  <c:v>0.16450773333333335</c:v>
                </c:pt>
                <c:pt idx="3">
                  <c:v>0.13112000000000001</c:v>
                </c:pt>
                <c:pt idx="4">
                  <c:v>0.11176371428571429</c:v>
                </c:pt>
                <c:pt idx="5">
                  <c:v>0.12687537142857142</c:v>
                </c:pt>
                <c:pt idx="6">
                  <c:v>0.134022</c:v>
                </c:pt>
                <c:pt idx="7">
                  <c:v>0.12775491428571428</c:v>
                </c:pt>
                <c:pt idx="8">
                  <c:v>0.26908257142857139</c:v>
                </c:pt>
                <c:pt idx="9">
                  <c:v>0.19180317857142856</c:v>
                </c:pt>
                <c:pt idx="10">
                  <c:v>0.14750452380952386</c:v>
                </c:pt>
                <c:pt idx="11">
                  <c:v>0.17595537142857143</c:v>
                </c:pt>
                <c:pt idx="12">
                  <c:v>0.18275043809523811</c:v>
                </c:pt>
                <c:pt idx="13">
                  <c:v>0.15321975619047618</c:v>
                </c:pt>
                <c:pt idx="14">
                  <c:v>0.12032838857142863</c:v>
                </c:pt>
                <c:pt idx="15">
                  <c:v>0.13534639999999987</c:v>
                </c:pt>
                <c:pt idx="16">
                  <c:v>0.12399942857142854</c:v>
                </c:pt>
                <c:pt idx="17">
                  <c:v>0.13287485968253976</c:v>
                </c:pt>
                <c:pt idx="18">
                  <c:v>8.7328045714285721E-2</c:v>
                </c:pt>
                <c:pt idx="19">
                  <c:v>0.13623224571428566</c:v>
                </c:pt>
                <c:pt idx="20">
                  <c:v>0.18834359999999994</c:v>
                </c:pt>
                <c:pt idx="21">
                  <c:v>0.16992168952380954</c:v>
                </c:pt>
                <c:pt idx="22">
                  <c:v>0.2195307</c:v>
                </c:pt>
                <c:pt idx="23">
                  <c:v>0.1786943542857144</c:v>
                </c:pt>
                <c:pt idx="24">
                  <c:v>0.10666904285714285</c:v>
                </c:pt>
                <c:pt idx="25">
                  <c:v>0.13633952820512815</c:v>
                </c:pt>
                <c:pt idx="26">
                  <c:v>0.13620320952380957</c:v>
                </c:pt>
                <c:pt idx="27">
                  <c:v>0.13741844190476188</c:v>
                </c:pt>
                <c:pt idx="28">
                  <c:v>0.18686216000000005</c:v>
                </c:pt>
                <c:pt idx="29">
                  <c:v>0.15607501795918369</c:v>
                </c:pt>
                <c:pt idx="30">
                  <c:v>0.11846423999999996</c:v>
                </c:pt>
                <c:pt idx="39">
                  <c:v>0.14608880000000002</c:v>
                </c:pt>
                <c:pt idx="40">
                  <c:v>9.941592142857146E-2</c:v>
                </c:pt>
                <c:pt idx="41">
                  <c:v>0.13849490285714289</c:v>
                </c:pt>
                <c:pt idx="42">
                  <c:v>0.18731088214285715</c:v>
                </c:pt>
                <c:pt idx="43">
                  <c:v>0.13467844799999998</c:v>
                </c:pt>
                <c:pt idx="44">
                  <c:v>0.13694715885714284</c:v>
                </c:pt>
                <c:pt idx="52">
                  <c:v>0.18640370952380952</c:v>
                </c:pt>
                <c:pt idx="53">
                  <c:v>0.20175390857142847</c:v>
                </c:pt>
                <c:pt idx="54">
                  <c:v>0.26891190857142844</c:v>
                </c:pt>
                <c:pt idx="55">
                  <c:v>0.15299712000000001</c:v>
                </c:pt>
                <c:pt idx="56">
                  <c:v>0.11087699333333338</c:v>
                </c:pt>
                <c:pt idx="57">
                  <c:v>0.1239009580952381</c:v>
                </c:pt>
                <c:pt idx="58">
                  <c:v>5.8623251428571423E-2</c:v>
                </c:pt>
                <c:pt idx="59">
                  <c:v>9.5223451428571443E-2</c:v>
                </c:pt>
                <c:pt idx="60">
                  <c:v>0.24032152571428575</c:v>
                </c:pt>
                <c:pt idx="61">
                  <c:v>8.0202453333333312E-2</c:v>
                </c:pt>
                <c:pt idx="62">
                  <c:v>3.0398840952380921E-2</c:v>
                </c:pt>
                <c:pt idx="63">
                  <c:v>0.10456559999999998</c:v>
                </c:pt>
                <c:pt idx="64">
                  <c:v>0.16063178871794878</c:v>
                </c:pt>
                <c:pt idx="65">
                  <c:v>0.16101113142857146</c:v>
                </c:pt>
                <c:pt idx="66">
                  <c:v>0.13238204571428569</c:v>
                </c:pt>
                <c:pt idx="67">
                  <c:v>0.17820325714285715</c:v>
                </c:pt>
                <c:pt idx="68">
                  <c:v>0.2418452228571428</c:v>
                </c:pt>
                <c:pt idx="69">
                  <c:v>0.12289628571428576</c:v>
                </c:pt>
                <c:pt idx="70">
                  <c:v>0.24414537142857134</c:v>
                </c:pt>
                <c:pt idx="71">
                  <c:v>8.0793334285714349E-2</c:v>
                </c:pt>
                <c:pt idx="72">
                  <c:v>0.21822288571428575</c:v>
                </c:pt>
                <c:pt idx="73">
                  <c:v>0.15153697142857139</c:v>
                </c:pt>
                <c:pt idx="74">
                  <c:v>0.21419225000000008</c:v>
                </c:pt>
                <c:pt idx="75">
                  <c:v>0.17258106000000006</c:v>
                </c:pt>
                <c:pt idx="76">
                  <c:v>9.5091785714285712E-2</c:v>
                </c:pt>
                <c:pt idx="78">
                  <c:v>0.12174836000000004</c:v>
                </c:pt>
                <c:pt idx="79">
                  <c:v>0.17207799999999998</c:v>
                </c:pt>
                <c:pt idx="80">
                  <c:v>0.17224995714285707</c:v>
                </c:pt>
                <c:pt idx="81">
                  <c:v>0.12324038285714284</c:v>
                </c:pt>
                <c:pt idx="82">
                  <c:v>0.16334377142857137</c:v>
                </c:pt>
                <c:pt idx="83">
                  <c:v>0.10357971428571423</c:v>
                </c:pt>
                <c:pt idx="84">
                  <c:v>0.11636267999999995</c:v>
                </c:pt>
                <c:pt idx="85">
                  <c:v>6.2181819047619075E-2</c:v>
                </c:pt>
                <c:pt idx="86">
                  <c:v>7.8104069523809508E-2</c:v>
                </c:pt>
                <c:pt idx="87">
                  <c:v>8.1286967142857158E-2</c:v>
                </c:pt>
                <c:pt idx="88">
                  <c:v>6.1620428571428583E-2</c:v>
                </c:pt>
                <c:pt idx="89">
                  <c:v>9.1552388571428583E-2</c:v>
                </c:pt>
                <c:pt idx="90">
                  <c:v>0.1734978092307691</c:v>
                </c:pt>
                <c:pt idx="91">
                  <c:v>0.17463885086666667</c:v>
                </c:pt>
                <c:pt idx="92">
                  <c:v>0.15773682773333339</c:v>
                </c:pt>
                <c:pt idx="93">
                  <c:v>0.23591116088888892</c:v>
                </c:pt>
                <c:pt idx="94">
                  <c:v>0.21735775360000001</c:v>
                </c:pt>
                <c:pt idx="95">
                  <c:v>0.29441827108571422</c:v>
                </c:pt>
                <c:pt idx="96">
                  <c:v>0.25017934605714287</c:v>
                </c:pt>
                <c:pt idx="97">
                  <c:v>0.28436196571428574</c:v>
                </c:pt>
                <c:pt idx="98">
                  <c:v>0.24097189366857152</c:v>
                </c:pt>
                <c:pt idx="99">
                  <c:v>0.23057962262857143</c:v>
                </c:pt>
                <c:pt idx="100">
                  <c:v>0.15733964216190471</c:v>
                </c:pt>
                <c:pt idx="101">
                  <c:v>0.16422911862857142</c:v>
                </c:pt>
                <c:pt idx="102">
                  <c:v>0.1597971228571429</c:v>
                </c:pt>
                <c:pt idx="103">
                  <c:v>0.33748421150476177</c:v>
                </c:pt>
                <c:pt idx="104">
                  <c:v>0.15091748571428576</c:v>
                </c:pt>
                <c:pt idx="105">
                  <c:v>0.15445081523809528</c:v>
                </c:pt>
                <c:pt idx="106">
                  <c:v>0.15970640000000005</c:v>
                </c:pt>
                <c:pt idx="107">
                  <c:v>0.15906268000000001</c:v>
                </c:pt>
                <c:pt idx="108">
                  <c:v>0.21359643428571432</c:v>
                </c:pt>
                <c:pt idx="109">
                  <c:v>0.20163163428571429</c:v>
                </c:pt>
                <c:pt idx="110">
                  <c:v>0.12356027999999998</c:v>
                </c:pt>
                <c:pt idx="111">
                  <c:v>0.44529959428571414</c:v>
                </c:pt>
                <c:pt idx="112">
                  <c:v>0.544617495238095</c:v>
                </c:pt>
                <c:pt idx="113">
                  <c:v>0.1313704729251701</c:v>
                </c:pt>
                <c:pt idx="114">
                  <c:v>0.31754999999999994</c:v>
                </c:pt>
                <c:pt idx="115">
                  <c:v>0.18113146857142851</c:v>
                </c:pt>
                <c:pt idx="116">
                  <c:v>0.1831828715789473</c:v>
                </c:pt>
                <c:pt idx="143">
                  <c:v>0.12799428571428556</c:v>
                </c:pt>
                <c:pt idx="144">
                  <c:v>0.21786666666666693</c:v>
                </c:pt>
                <c:pt idx="145">
                  <c:v>0.36633142857142842</c:v>
                </c:pt>
                <c:pt idx="146">
                  <c:v>0.20861142857142861</c:v>
                </c:pt>
                <c:pt idx="147">
                  <c:v>0.24891428571428587</c:v>
                </c:pt>
                <c:pt idx="148">
                  <c:v>0.28113428571428595</c:v>
                </c:pt>
                <c:pt idx="149">
                  <c:v>0.22613333333333344</c:v>
                </c:pt>
                <c:pt idx="150">
                  <c:v>0.17623047619047638</c:v>
                </c:pt>
                <c:pt idx="151">
                  <c:v>0.22761714285714252</c:v>
                </c:pt>
                <c:pt idx="152">
                  <c:v>0.22524666666666676</c:v>
                </c:pt>
                <c:pt idx="153">
                  <c:v>0.13654666666666665</c:v>
                </c:pt>
                <c:pt idx="154">
                  <c:v>5.4506666666666488E-2</c:v>
                </c:pt>
                <c:pt idx="155">
                  <c:v>8.2972307692307942E-2</c:v>
                </c:pt>
                <c:pt idx="156">
                  <c:v>0.27900934285714279</c:v>
                </c:pt>
                <c:pt idx="157">
                  <c:v>0.25393248000000002</c:v>
                </c:pt>
                <c:pt idx="158">
                  <c:v>0.23473518857142855</c:v>
                </c:pt>
                <c:pt idx="159">
                  <c:v>0.21073931428571446</c:v>
                </c:pt>
                <c:pt idx="160">
                  <c:v>0.2991202514285714</c:v>
                </c:pt>
                <c:pt idx="161">
                  <c:v>6.8115291428571437E-2</c:v>
                </c:pt>
                <c:pt idx="162">
                  <c:v>4.7583085714285656E-2</c:v>
                </c:pt>
                <c:pt idx="163">
                  <c:v>4.1370666666666625E-2</c:v>
                </c:pt>
                <c:pt idx="164">
                  <c:v>3.5733879999999926E-2</c:v>
                </c:pt>
                <c:pt idx="165">
                  <c:v>2.0606811428571476E-2</c:v>
                </c:pt>
                <c:pt idx="166">
                  <c:v>5.0254034285714289E-2</c:v>
                </c:pt>
                <c:pt idx="167">
                  <c:v>2.6384400000000016E-2</c:v>
                </c:pt>
                <c:pt idx="168">
                  <c:v>2.5996209230769254E-2</c:v>
                </c:pt>
                <c:pt idx="169">
                  <c:v>0.21464345156424933</c:v>
                </c:pt>
                <c:pt idx="170">
                  <c:v>0.17182647136213636</c:v>
                </c:pt>
                <c:pt idx="171">
                  <c:v>0.11825453949209676</c:v>
                </c:pt>
                <c:pt idx="182">
                  <c:v>0.13315469780893188</c:v>
                </c:pt>
                <c:pt idx="183">
                  <c:v>0.14455861203198339</c:v>
                </c:pt>
                <c:pt idx="184">
                  <c:v>0.15568992483576788</c:v>
                </c:pt>
                <c:pt idx="185">
                  <c:v>0.1305855272892065</c:v>
                </c:pt>
                <c:pt idx="186">
                  <c:v>0.14926612983446566</c:v>
                </c:pt>
                <c:pt idx="187">
                  <c:v>0.11364136470677737</c:v>
                </c:pt>
                <c:pt idx="188">
                  <c:v>0.1764897441794091</c:v>
                </c:pt>
                <c:pt idx="189">
                  <c:v>0.17692853457977586</c:v>
                </c:pt>
                <c:pt idx="190">
                  <c:v>0.17066883889898699</c:v>
                </c:pt>
                <c:pt idx="191">
                  <c:v>0.10507061042650891</c:v>
                </c:pt>
                <c:pt idx="192">
                  <c:v>0.16957815310169846</c:v>
                </c:pt>
                <c:pt idx="193">
                  <c:v>7.9461168826785208E-2</c:v>
                </c:pt>
                <c:pt idx="194">
                  <c:v>2.9480303217591475E-2</c:v>
                </c:pt>
                <c:pt idx="208">
                  <c:v>0.16607314285714292</c:v>
                </c:pt>
                <c:pt idx="209">
                  <c:v>0.16827066666666668</c:v>
                </c:pt>
                <c:pt idx="210">
                  <c:v>0.13604828571428573</c:v>
                </c:pt>
                <c:pt idx="211">
                  <c:v>0.19201914285714308</c:v>
                </c:pt>
                <c:pt idx="212">
                  <c:v>3.1371428571428564E-2</c:v>
                </c:pt>
                <c:pt idx="221">
                  <c:v>9.1627788503407789E-2</c:v>
                </c:pt>
                <c:pt idx="222">
                  <c:v>8.6803238174720562E-2</c:v>
                </c:pt>
                <c:pt idx="223">
                  <c:v>0.15415335339434677</c:v>
                </c:pt>
                <c:pt idx="224">
                  <c:v>0.1026394204474901</c:v>
                </c:pt>
                <c:pt idx="225">
                  <c:v>8.2511056758544671E-2</c:v>
                </c:pt>
                <c:pt idx="226">
                  <c:v>6.6544378334749923E-2</c:v>
                </c:pt>
                <c:pt idx="227">
                  <c:v>0.23213525631631629</c:v>
                </c:pt>
                <c:pt idx="228">
                  <c:v>9.4268548505005642E-2</c:v>
                </c:pt>
                <c:pt idx="229">
                  <c:v>9.9219622509397865E-2</c:v>
                </c:pt>
                <c:pt idx="230">
                  <c:v>4.2209597920746224E-2</c:v>
                </c:pt>
                <c:pt idx="231">
                  <c:v>2.6770186184407418E-2</c:v>
                </c:pt>
                <c:pt idx="232">
                  <c:v>5.1890866440437548E-2</c:v>
                </c:pt>
                <c:pt idx="233">
                  <c:v>0.16377972490479739</c:v>
                </c:pt>
                <c:pt idx="234">
                  <c:v>0.12764265648103951</c:v>
                </c:pt>
                <c:pt idx="235">
                  <c:v>0.20883626645485287</c:v>
                </c:pt>
                <c:pt idx="247">
                  <c:v>0.13664930748010229</c:v>
                </c:pt>
                <c:pt idx="248">
                  <c:v>0.31522851855033429</c:v>
                </c:pt>
                <c:pt idx="249">
                  <c:v>0.63652798359734797</c:v>
                </c:pt>
                <c:pt idx="250">
                  <c:v>0.48407931259654924</c:v>
                </c:pt>
                <c:pt idx="251">
                  <c:v>0.29314328515478294</c:v>
                </c:pt>
                <c:pt idx="252">
                  <c:v>0.39254603179627151</c:v>
                </c:pt>
                <c:pt idx="253">
                  <c:v>0.35219802758521529</c:v>
                </c:pt>
                <c:pt idx="254">
                  <c:v>0.28783669254323779</c:v>
                </c:pt>
                <c:pt idx="255">
                  <c:v>0.24806862482679573</c:v>
                </c:pt>
                <c:pt idx="256">
                  <c:v>0.47357656335009124</c:v>
                </c:pt>
                <c:pt idx="257">
                  <c:v>0.21934933746689153</c:v>
                </c:pt>
                <c:pt idx="258">
                  <c:v>0.22933931103230418</c:v>
                </c:pt>
                <c:pt idx="259">
                  <c:v>0.2505825072674378</c:v>
                </c:pt>
                <c:pt idx="260">
                  <c:v>0.19493939629993903</c:v>
                </c:pt>
                <c:pt idx="261">
                  <c:v>0.18740383144903691</c:v>
                </c:pt>
                <c:pt idx="262">
                  <c:v>0.20574742530401824</c:v>
                </c:pt>
                <c:pt idx="263">
                  <c:v>0.30789679724784552</c:v>
                </c:pt>
                <c:pt idx="264">
                  <c:v>0.25962953797701738</c:v>
                </c:pt>
                <c:pt idx="265">
                  <c:v>0.1768764014716174</c:v>
                </c:pt>
                <c:pt idx="266">
                  <c:v>0.16571735713045016</c:v>
                </c:pt>
                <c:pt idx="267">
                  <c:v>0.12950838185706678</c:v>
                </c:pt>
                <c:pt idx="268">
                  <c:v>0.32404390510867648</c:v>
                </c:pt>
                <c:pt idx="269">
                  <c:v>0.1860842192185303</c:v>
                </c:pt>
                <c:pt idx="270">
                  <c:v>9.6941527353809925E-2</c:v>
                </c:pt>
                <c:pt idx="271">
                  <c:v>5.5529576038965255E-3</c:v>
                </c:pt>
                <c:pt idx="272">
                  <c:v>3.8454983131711324E-3</c:v>
                </c:pt>
                <c:pt idx="273">
                  <c:v>0.3588083743062726</c:v>
                </c:pt>
                <c:pt idx="274">
                  <c:v>0.56716511768578359</c:v>
                </c:pt>
                <c:pt idx="275">
                  <c:v>0.5689067257470557</c:v>
                </c:pt>
                <c:pt idx="277">
                  <c:v>2.8501832828511597E-2</c:v>
                </c:pt>
                <c:pt idx="278">
                  <c:v>7.198932234281679E-3</c:v>
                </c:pt>
                <c:pt idx="279">
                  <c:v>1.1103886391575358E-2</c:v>
                </c:pt>
                <c:pt idx="280">
                  <c:v>2.2433385414370371E-2</c:v>
                </c:pt>
                <c:pt idx="281">
                  <c:v>5.4320100461990014E-3</c:v>
                </c:pt>
                <c:pt idx="282">
                  <c:v>1.9323295115304756E-2</c:v>
                </c:pt>
                <c:pt idx="283">
                  <c:v>4.9000570880479447E-2</c:v>
                </c:pt>
                <c:pt idx="284">
                  <c:v>1.4993685399407927E-3</c:v>
                </c:pt>
                <c:pt idx="285">
                  <c:v>4.1054542661449487E-3</c:v>
                </c:pt>
                <c:pt idx="286">
                  <c:v>0.11766253757668041</c:v>
                </c:pt>
                <c:pt idx="287">
                  <c:v>0.26646815347860792</c:v>
                </c:pt>
                <c:pt idx="288">
                  <c:v>0.15793096161811532</c:v>
                </c:pt>
                <c:pt idx="289">
                  <c:v>0.1939658870994016</c:v>
                </c:pt>
                <c:pt idx="290">
                  <c:v>0.19764280004386478</c:v>
                </c:pt>
                <c:pt idx="299">
                  <c:v>0.11445671497192957</c:v>
                </c:pt>
                <c:pt idx="300">
                  <c:v>2.5479701288828576E-3</c:v>
                </c:pt>
                <c:pt idx="301">
                  <c:v>5.8221142857143027E-3</c:v>
                </c:pt>
                <c:pt idx="302">
                  <c:v>2.5047677850475725E-2</c:v>
                </c:pt>
                <c:pt idx="303">
                  <c:v>5.5906106487468169E-3</c:v>
                </c:pt>
                <c:pt idx="304">
                  <c:v>1.7097634302064946E-3</c:v>
                </c:pt>
                <c:pt idx="306">
                  <c:v>9.9396800000000323E-3</c:v>
                </c:pt>
                <c:pt idx="307">
                  <c:v>2.7643158449032691E-3</c:v>
                </c:pt>
                <c:pt idx="309">
                  <c:v>1.7371427876146203E-2</c:v>
                </c:pt>
                <c:pt idx="310">
                  <c:v>6.0142524315584485E-2</c:v>
                </c:pt>
                <c:pt idx="311">
                  <c:v>8.6052476419311172E-2</c:v>
                </c:pt>
                <c:pt idx="312">
                  <c:v>0.13763270592822935</c:v>
                </c:pt>
                <c:pt idx="313">
                  <c:v>0.10279758747116581</c:v>
                </c:pt>
                <c:pt idx="314">
                  <c:v>0.13609617254299256</c:v>
                </c:pt>
                <c:pt idx="315">
                  <c:v>0.19964541856958476</c:v>
                </c:pt>
                <c:pt idx="316">
                  <c:v>7.7738541641999948E-2</c:v>
                </c:pt>
                <c:pt idx="317">
                  <c:v>0.15276593596652902</c:v>
                </c:pt>
                <c:pt idx="318">
                  <c:v>0.21055600844565803</c:v>
                </c:pt>
                <c:pt idx="319">
                  <c:v>0.18188915369049441</c:v>
                </c:pt>
                <c:pt idx="320">
                  <c:v>8.5451810936518088E-2</c:v>
                </c:pt>
                <c:pt idx="321">
                  <c:v>0.13589945712084334</c:v>
                </c:pt>
                <c:pt idx="322">
                  <c:v>0.14523962441440308</c:v>
                </c:pt>
                <c:pt idx="323">
                  <c:v>0.13512734678988333</c:v>
                </c:pt>
                <c:pt idx="324">
                  <c:v>0.11125816011951098</c:v>
                </c:pt>
                <c:pt idx="325">
                  <c:v>0.21931334354585716</c:v>
                </c:pt>
                <c:pt idx="326">
                  <c:v>0.17577669792145692</c:v>
                </c:pt>
                <c:pt idx="327">
                  <c:v>0.1357217268351813</c:v>
                </c:pt>
                <c:pt idx="328">
                  <c:v>0.18517628359018481</c:v>
                </c:pt>
                <c:pt idx="329">
                  <c:v>0.28740821885351936</c:v>
                </c:pt>
                <c:pt idx="330">
                  <c:v>0.2109642612095711</c:v>
                </c:pt>
                <c:pt idx="331">
                  <c:v>0.30983585556442439</c:v>
                </c:pt>
                <c:pt idx="332">
                  <c:v>0.16481777127144792</c:v>
                </c:pt>
                <c:pt idx="333">
                  <c:v>0.11665373240942889</c:v>
                </c:pt>
                <c:pt idx="334">
                  <c:v>9.878465674882253E-2</c:v>
                </c:pt>
                <c:pt idx="335">
                  <c:v>0.12836263220630936</c:v>
                </c:pt>
                <c:pt idx="336">
                  <c:v>9.3599869458601451E-2</c:v>
                </c:pt>
                <c:pt idx="337">
                  <c:v>0.10124941556061938</c:v>
                </c:pt>
                <c:pt idx="338">
                  <c:v>0.14788973721778131</c:v>
                </c:pt>
                <c:pt idx="339">
                  <c:v>0.20843217848358375</c:v>
                </c:pt>
                <c:pt idx="340">
                  <c:v>0.20138018614909342</c:v>
                </c:pt>
                <c:pt idx="341">
                  <c:v>0.26861826148188866</c:v>
                </c:pt>
                <c:pt idx="342">
                  <c:v>0.29340643065826572</c:v>
                </c:pt>
                <c:pt idx="343">
                  <c:v>0.15231330503848414</c:v>
                </c:pt>
                <c:pt idx="345">
                  <c:v>8.5164038560058747E-2</c:v>
                </c:pt>
                <c:pt idx="346">
                  <c:v>9.3699562206187165E-2</c:v>
                </c:pt>
                <c:pt idx="347">
                  <c:v>0.11560062576733816</c:v>
                </c:pt>
                <c:pt idx="348">
                  <c:v>6.9762187294632225E-2</c:v>
                </c:pt>
                <c:pt idx="349">
                  <c:v>1.372420696113358E-2</c:v>
                </c:pt>
                <c:pt idx="350">
                  <c:v>2.3401191306298185E-3</c:v>
                </c:pt>
                <c:pt idx="351">
                  <c:v>0.32285486906785743</c:v>
                </c:pt>
                <c:pt idx="352">
                  <c:v>0.23888775367213036</c:v>
                </c:pt>
                <c:pt idx="353">
                  <c:v>0.16330397292510646</c:v>
                </c:pt>
                <c:pt idx="354">
                  <c:v>0.16555621233818982</c:v>
                </c:pt>
                <c:pt idx="356">
                  <c:v>0.25832197683415759</c:v>
                </c:pt>
                <c:pt idx="359">
                  <c:v>0.12145658410561756</c:v>
                </c:pt>
                <c:pt idx="360">
                  <c:v>9.0995390380392227E-2</c:v>
                </c:pt>
                <c:pt idx="361">
                  <c:v>0.11634660418566786</c:v>
                </c:pt>
                <c:pt idx="362">
                  <c:v>0.1515522981337859</c:v>
                </c:pt>
                <c:pt idx="363">
                  <c:v>0.14766450236736289</c:v>
                </c:pt>
                <c:pt idx="364">
                  <c:v>0.18316504143511161</c:v>
                </c:pt>
                <c:pt idx="365">
                  <c:v>0.15846701008989217</c:v>
                </c:pt>
                <c:pt idx="366">
                  <c:v>0.22018672227373115</c:v>
                </c:pt>
                <c:pt idx="367">
                  <c:v>0.20148125175202466</c:v>
                </c:pt>
                <c:pt idx="368">
                  <c:v>0.19883575898567149</c:v>
                </c:pt>
                <c:pt idx="369">
                  <c:v>0.19412500166622013</c:v>
                </c:pt>
                <c:pt idx="370">
                  <c:v>0.16590175445861241</c:v>
                </c:pt>
                <c:pt idx="371">
                  <c:v>9.9064565109158093E-2</c:v>
                </c:pt>
                <c:pt idx="372">
                  <c:v>9.7963678089119821E-2</c:v>
                </c:pt>
                <c:pt idx="373">
                  <c:v>0.16790219290797176</c:v>
                </c:pt>
                <c:pt idx="374">
                  <c:v>0.10711307849119482</c:v>
                </c:pt>
                <c:pt idx="375">
                  <c:v>0.13926976273199951</c:v>
                </c:pt>
                <c:pt idx="376">
                  <c:v>0.12298059019487143</c:v>
                </c:pt>
                <c:pt idx="377">
                  <c:v>0.39093858387048214</c:v>
                </c:pt>
                <c:pt idx="378">
                  <c:v>0.33478168874963637</c:v>
                </c:pt>
                <c:pt idx="379">
                  <c:v>0.46634230955912054</c:v>
                </c:pt>
                <c:pt idx="380">
                  <c:v>0.51698890323070734</c:v>
                </c:pt>
                <c:pt idx="381">
                  <c:v>0.37359250575815733</c:v>
                </c:pt>
                <c:pt idx="382">
                  <c:v>0.28987054231840159</c:v>
                </c:pt>
                <c:pt idx="383">
                  <c:v>7.225763714415008E-2</c:v>
                </c:pt>
                <c:pt idx="384">
                  <c:v>7.3284657781421569E-2</c:v>
                </c:pt>
                <c:pt idx="385">
                  <c:v>6.3641944073547355E-2</c:v>
                </c:pt>
                <c:pt idx="386">
                  <c:v>9.1288716510358206E-2</c:v>
                </c:pt>
                <c:pt idx="387">
                  <c:v>6.1336507651741742E-2</c:v>
                </c:pt>
                <c:pt idx="388">
                  <c:v>7.1169491391461961E-2</c:v>
                </c:pt>
                <c:pt idx="389">
                  <c:v>0.18198620595885029</c:v>
                </c:pt>
                <c:pt idx="390">
                  <c:v>0.13573972680366186</c:v>
                </c:pt>
                <c:pt idx="391">
                  <c:v>0.14318966033574082</c:v>
                </c:pt>
                <c:pt idx="392">
                  <c:v>0.18997819204491578</c:v>
                </c:pt>
                <c:pt idx="393">
                  <c:v>0.21495059984052317</c:v>
                </c:pt>
                <c:pt idx="394">
                  <c:v>0.15881627182984565</c:v>
                </c:pt>
                <c:pt idx="395">
                  <c:v>0.14853160606463844</c:v>
                </c:pt>
                <c:pt idx="396">
                  <c:v>0.1080274808895549</c:v>
                </c:pt>
                <c:pt idx="397">
                  <c:v>0.15903787779745587</c:v>
                </c:pt>
                <c:pt idx="398">
                  <c:v>0.20128361225140459</c:v>
                </c:pt>
                <c:pt idx="399">
                  <c:v>5.6494959854440092E-2</c:v>
                </c:pt>
                <c:pt idx="400">
                  <c:v>9.8381129710996232E-2</c:v>
                </c:pt>
                <c:pt idx="401">
                  <c:v>8.1867853749268082E-2</c:v>
                </c:pt>
                <c:pt idx="402">
                  <c:v>0.14616362552179363</c:v>
                </c:pt>
                <c:pt idx="403">
                  <c:v>0.13668844445453468</c:v>
                </c:pt>
                <c:pt idx="404">
                  <c:v>0.16264184234518084</c:v>
                </c:pt>
                <c:pt idx="405">
                  <c:v>0.1639047252142054</c:v>
                </c:pt>
                <c:pt idx="406">
                  <c:v>0.11713197086055986</c:v>
                </c:pt>
                <c:pt idx="407">
                  <c:v>0.21633389581669452</c:v>
                </c:pt>
                <c:pt idx="408">
                  <c:v>0.2303847752106879</c:v>
                </c:pt>
                <c:pt idx="409">
                  <c:v>0.1444703131068179</c:v>
                </c:pt>
                <c:pt idx="410">
                  <c:v>0.19490479408706077</c:v>
                </c:pt>
                <c:pt idx="411">
                  <c:v>0.18958680497647148</c:v>
                </c:pt>
                <c:pt idx="412">
                  <c:v>0.22058049926021739</c:v>
                </c:pt>
                <c:pt idx="413">
                  <c:v>0.13439952209539621</c:v>
                </c:pt>
                <c:pt idx="414">
                  <c:v>1.0719496234344792E-2</c:v>
                </c:pt>
                <c:pt idx="429">
                  <c:v>0.28529917347767053</c:v>
                </c:pt>
                <c:pt idx="430">
                  <c:v>0.14226061216641242</c:v>
                </c:pt>
                <c:pt idx="431">
                  <c:v>0.27379356076273514</c:v>
                </c:pt>
                <c:pt idx="432">
                  <c:v>0.15399899748406232</c:v>
                </c:pt>
                <c:pt idx="433">
                  <c:v>0.19009673223379689</c:v>
                </c:pt>
                <c:pt idx="434">
                  <c:v>9.5377905204132099E-2</c:v>
                </c:pt>
                <c:pt idx="435">
                  <c:v>0.15807920218188187</c:v>
                </c:pt>
                <c:pt idx="436">
                  <c:v>0.31785549641561156</c:v>
                </c:pt>
                <c:pt idx="437">
                  <c:v>0.21901655358310876</c:v>
                </c:pt>
                <c:pt idx="438">
                  <c:v>0.13050705653172623</c:v>
                </c:pt>
                <c:pt idx="439">
                  <c:v>3.6405355784307841E-2</c:v>
                </c:pt>
                <c:pt idx="441">
                  <c:v>2.5689482779197772E-2</c:v>
                </c:pt>
                <c:pt idx="455">
                  <c:v>0.22822537124230355</c:v>
                </c:pt>
                <c:pt idx="456">
                  <c:v>0.26020068071832542</c:v>
                </c:pt>
                <c:pt idx="457">
                  <c:v>0.18169422043010752</c:v>
                </c:pt>
                <c:pt idx="458">
                  <c:v>0.1833277890716441</c:v>
                </c:pt>
                <c:pt idx="459">
                  <c:v>0.27676238983460111</c:v>
                </c:pt>
                <c:pt idx="460">
                  <c:v>0.1614138830060326</c:v>
                </c:pt>
                <c:pt idx="461">
                  <c:v>0.24489533694344159</c:v>
                </c:pt>
                <c:pt idx="462">
                  <c:v>8.5228080867518555E-2</c:v>
                </c:pt>
                <c:pt idx="463">
                  <c:v>4.1362146261543033E-2</c:v>
                </c:pt>
                <c:pt idx="464">
                  <c:v>6.8261070198928894E-2</c:v>
                </c:pt>
                <c:pt idx="465">
                  <c:v>6.2739160357879716E-3</c:v>
                </c:pt>
                <c:pt idx="466">
                  <c:v>5.5892011949098871E-3</c:v>
                </c:pt>
                <c:pt idx="467">
                  <c:v>4.8213119620065196E-3</c:v>
                </c:pt>
                <c:pt idx="468">
                  <c:v>0.14641141052631582</c:v>
                </c:pt>
                <c:pt idx="469">
                  <c:v>0.1524732631578947</c:v>
                </c:pt>
                <c:pt idx="481">
                  <c:v>0.10818536687631031</c:v>
                </c:pt>
                <c:pt idx="482">
                  <c:v>0.37943215932914048</c:v>
                </c:pt>
                <c:pt idx="483">
                  <c:v>0.30237945492662477</c:v>
                </c:pt>
                <c:pt idx="484">
                  <c:v>0.26861923130677834</c:v>
                </c:pt>
                <c:pt idx="485">
                  <c:v>0.28496457023060789</c:v>
                </c:pt>
                <c:pt idx="486">
                  <c:v>0.21550368972746342</c:v>
                </c:pt>
                <c:pt idx="487">
                  <c:v>0.19522865129280234</c:v>
                </c:pt>
                <c:pt idx="488">
                  <c:v>0.16800684835779173</c:v>
                </c:pt>
                <c:pt idx="489">
                  <c:v>0.17007877707896576</c:v>
                </c:pt>
                <c:pt idx="490">
                  <c:v>7.7343200559049599E-2</c:v>
                </c:pt>
                <c:pt idx="491">
                  <c:v>5.9867169811320772E-2</c:v>
                </c:pt>
                <c:pt idx="492">
                  <c:v>4.8206673654786876E-2</c:v>
                </c:pt>
                <c:pt idx="493">
                  <c:v>6.4844374563242504E-2</c:v>
                </c:pt>
                <c:pt idx="494">
                  <c:v>6.8440385307269272E-2</c:v>
                </c:pt>
                <c:pt idx="495">
                  <c:v>6.6401450256129119E-2</c:v>
                </c:pt>
                <c:pt idx="496">
                  <c:v>6.2279857458582499E-2</c:v>
                </c:pt>
                <c:pt idx="497">
                  <c:v>8.8070078294985421E-2</c:v>
                </c:pt>
                <c:pt idx="498">
                  <c:v>8.5048616560160398E-2</c:v>
                </c:pt>
                <c:pt idx="499">
                  <c:v>5.7983875002141555E-2</c:v>
                </c:pt>
                <c:pt idx="500">
                  <c:v>4.406457837208104E-2</c:v>
                </c:pt>
                <c:pt idx="501">
                  <c:v>4.6289934725624898E-2</c:v>
                </c:pt>
                <c:pt idx="502">
                  <c:v>8.5932498415254632E-2</c:v>
                </c:pt>
                <c:pt idx="503">
                  <c:v>8.4363100275831368E-2</c:v>
                </c:pt>
                <c:pt idx="504">
                  <c:v>5.0430406551422884E-2</c:v>
                </c:pt>
                <c:pt idx="505">
                  <c:v>0.14032464792955171</c:v>
                </c:pt>
                <c:pt idx="506">
                  <c:v>5.5144092754715712E-2</c:v>
                </c:pt>
                <c:pt idx="507">
                  <c:v>8.9226789917991475E-2</c:v>
                </c:pt>
                <c:pt idx="508">
                  <c:v>0.12967608241492706</c:v>
                </c:pt>
                <c:pt idx="509">
                  <c:v>0.17550891967346943</c:v>
                </c:pt>
                <c:pt idx="510">
                  <c:v>0.1513792050974932</c:v>
                </c:pt>
                <c:pt idx="511">
                  <c:v>0.16765475921349526</c:v>
                </c:pt>
                <c:pt idx="512">
                  <c:v>0.18985321602937857</c:v>
                </c:pt>
                <c:pt idx="513">
                  <c:v>0.11300206776132908</c:v>
                </c:pt>
                <c:pt idx="514">
                  <c:v>7.3468920845256164E-2</c:v>
                </c:pt>
                <c:pt idx="515">
                  <c:v>7.8433051459675884E-2</c:v>
                </c:pt>
                <c:pt idx="516">
                  <c:v>0.13474946776748281</c:v>
                </c:pt>
                <c:pt idx="517">
                  <c:v>0.11973472665403864</c:v>
                </c:pt>
                <c:pt idx="518">
                  <c:v>0.10139471137290837</c:v>
                </c:pt>
                <c:pt idx="519">
                  <c:v>0.11201572110297559</c:v>
                </c:pt>
                <c:pt idx="520">
                  <c:v>0.19124155543871146</c:v>
                </c:pt>
                <c:pt idx="521">
                  <c:v>0.12619428346978659</c:v>
                </c:pt>
                <c:pt idx="522">
                  <c:v>0.13405587042835287</c:v>
                </c:pt>
                <c:pt idx="523">
                  <c:v>0.1408535460977034</c:v>
                </c:pt>
                <c:pt idx="524">
                  <c:v>0.12483946502792082</c:v>
                </c:pt>
                <c:pt idx="525">
                  <c:v>0.12531072103639762</c:v>
                </c:pt>
                <c:pt idx="526">
                  <c:v>8.6127248590746885E-2</c:v>
                </c:pt>
                <c:pt idx="527">
                  <c:v>0.11067794139879519</c:v>
                </c:pt>
                <c:pt idx="528">
                  <c:v>5.5682907859144898E-2</c:v>
                </c:pt>
                <c:pt idx="529">
                  <c:v>3.0645736560304129E-2</c:v>
                </c:pt>
                <c:pt idx="530">
                  <c:v>2.0153088545455454E-3</c:v>
                </c:pt>
                <c:pt idx="531">
                  <c:v>3.1624621495391081E-3</c:v>
                </c:pt>
                <c:pt idx="532">
                  <c:v>2.2756543123556704E-2</c:v>
                </c:pt>
                <c:pt idx="533">
                  <c:v>0.2359045892035152</c:v>
                </c:pt>
                <c:pt idx="534">
                  <c:v>0.2799497026338148</c:v>
                </c:pt>
                <c:pt idx="535">
                  <c:v>0.18027917168617411</c:v>
                </c:pt>
                <c:pt idx="536">
                  <c:v>2.1752444235914898E-3</c:v>
                </c:pt>
                <c:pt idx="541">
                  <c:v>1.2429029026490351E-2</c:v>
                </c:pt>
                <c:pt idx="542">
                  <c:v>4.3582123367867549E-2</c:v>
                </c:pt>
                <c:pt idx="543">
                  <c:v>7.8322406658296148E-4</c:v>
                </c:pt>
                <c:pt idx="546">
                  <c:v>0.15030609626395619</c:v>
                </c:pt>
                <c:pt idx="547">
                  <c:v>0.10458891608974602</c:v>
                </c:pt>
                <c:pt idx="548">
                  <c:v>0.17465736129512774</c:v>
                </c:pt>
                <c:pt idx="549">
                  <c:v>0.22622151944429611</c:v>
                </c:pt>
                <c:pt idx="551">
                  <c:v>0.1942916306666142</c:v>
                </c:pt>
                <c:pt idx="552">
                  <c:v>0.20482977762453072</c:v>
                </c:pt>
                <c:pt idx="553">
                  <c:v>0.41593680119980064</c:v>
                </c:pt>
                <c:pt idx="554">
                  <c:v>0.17656097901894136</c:v>
                </c:pt>
                <c:pt idx="555">
                  <c:v>0.17746754741521475</c:v>
                </c:pt>
                <c:pt idx="556">
                  <c:v>0.13297481057386842</c:v>
                </c:pt>
                <c:pt idx="557">
                  <c:v>9.8365481862080925E-2</c:v>
                </c:pt>
                <c:pt idx="558">
                  <c:v>6.4446202213379586E-2</c:v>
                </c:pt>
                <c:pt idx="559">
                  <c:v>0.1917882119016035</c:v>
                </c:pt>
                <c:pt idx="560">
                  <c:v>0.20156855685534517</c:v>
                </c:pt>
                <c:pt idx="561">
                  <c:v>0.24173023689093706</c:v>
                </c:pt>
                <c:pt idx="562">
                  <c:v>0.22479113996479314</c:v>
                </c:pt>
                <c:pt idx="563">
                  <c:v>0.13841939803048628</c:v>
                </c:pt>
                <c:pt idx="564">
                  <c:v>0.15789517977260503</c:v>
                </c:pt>
                <c:pt idx="565">
                  <c:v>0.12430856346700903</c:v>
                </c:pt>
                <c:pt idx="566">
                  <c:v>8.6189318769565565E-2</c:v>
                </c:pt>
                <c:pt idx="567">
                  <c:v>0.10951764965274582</c:v>
                </c:pt>
                <c:pt idx="568">
                  <c:v>0.1415964459488355</c:v>
                </c:pt>
                <c:pt idx="569">
                  <c:v>0.10986848617823707</c:v>
                </c:pt>
                <c:pt idx="570">
                  <c:v>4.2656454765738927E-2</c:v>
                </c:pt>
                <c:pt idx="572">
                  <c:v>0.16314959222832556</c:v>
                </c:pt>
                <c:pt idx="573">
                  <c:v>0.17054021388026469</c:v>
                </c:pt>
                <c:pt idx="574">
                  <c:v>0.2275929100662355</c:v>
                </c:pt>
                <c:pt idx="575">
                  <c:v>0.16409468184526599</c:v>
                </c:pt>
                <c:pt idx="576">
                  <c:v>0.14848775509672366</c:v>
                </c:pt>
                <c:pt idx="577">
                  <c:v>0.20402929624081192</c:v>
                </c:pt>
                <c:pt idx="578">
                  <c:v>0.51905750556653174</c:v>
                </c:pt>
                <c:pt idx="579">
                  <c:v>0.18374002426838998</c:v>
                </c:pt>
                <c:pt idx="580">
                  <c:v>0.14821315176910774</c:v>
                </c:pt>
                <c:pt idx="581">
                  <c:v>0.20170634250916492</c:v>
                </c:pt>
                <c:pt idx="582">
                  <c:v>8.0716020743120911E-2</c:v>
                </c:pt>
                <c:pt idx="583">
                  <c:v>0.1094974521406923</c:v>
                </c:pt>
                <c:pt idx="584">
                  <c:v>3.1471587427719487E-2</c:v>
                </c:pt>
                <c:pt idx="585">
                  <c:v>0.17750534941674481</c:v>
                </c:pt>
                <c:pt idx="586">
                  <c:v>0.24740107273924919</c:v>
                </c:pt>
                <c:pt idx="587">
                  <c:v>0.17576765502306105</c:v>
                </c:pt>
                <c:pt idx="588">
                  <c:v>0.1588443485751099</c:v>
                </c:pt>
                <c:pt idx="589">
                  <c:v>0.12498528026974431</c:v>
                </c:pt>
                <c:pt idx="590">
                  <c:v>5.8767468797317306E-2</c:v>
                </c:pt>
                <c:pt idx="591">
                  <c:v>9.9196382351063844E-2</c:v>
                </c:pt>
                <c:pt idx="592">
                  <c:v>6.8265777696473115E-2</c:v>
                </c:pt>
                <c:pt idx="593">
                  <c:v>0.10827780669504582</c:v>
                </c:pt>
                <c:pt idx="594">
                  <c:v>4.8603027122496367E-2</c:v>
                </c:pt>
                <c:pt idx="595">
                  <c:v>7.3810760162957442E-2</c:v>
                </c:pt>
                <c:pt idx="596">
                  <c:v>9.0662158994670505E-2</c:v>
                </c:pt>
                <c:pt idx="597">
                  <c:v>0.25048587824401741</c:v>
                </c:pt>
                <c:pt idx="598">
                  <c:v>8.5728632512245842E-2</c:v>
                </c:pt>
                <c:pt idx="599">
                  <c:v>0.12449957019270759</c:v>
                </c:pt>
                <c:pt idx="600">
                  <c:v>0.23030618796194363</c:v>
                </c:pt>
                <c:pt idx="601">
                  <c:v>0.16386667163196617</c:v>
                </c:pt>
                <c:pt idx="602">
                  <c:v>0.18988592742717947</c:v>
                </c:pt>
                <c:pt idx="603">
                  <c:v>0.1352776698321253</c:v>
                </c:pt>
                <c:pt idx="604">
                  <c:v>0.18744401441699654</c:v>
                </c:pt>
                <c:pt idx="605">
                  <c:v>0.10842122348518371</c:v>
                </c:pt>
                <c:pt idx="606">
                  <c:v>9.1488996685348448E-2</c:v>
                </c:pt>
                <c:pt idx="607">
                  <c:v>8.1027066946720433E-2</c:v>
                </c:pt>
                <c:pt idx="608">
                  <c:v>7.6117334561727604E-2</c:v>
                </c:pt>
                <c:pt idx="609">
                  <c:v>4.8476450528303065E-2</c:v>
                </c:pt>
                <c:pt idx="610">
                  <c:v>0.16434837607036423</c:v>
                </c:pt>
                <c:pt idx="611">
                  <c:v>0.28717781865356679</c:v>
                </c:pt>
                <c:pt idx="612">
                  <c:v>0.24200602581887654</c:v>
                </c:pt>
                <c:pt idx="613">
                  <c:v>0.19911134529018767</c:v>
                </c:pt>
                <c:pt idx="614">
                  <c:v>0.11747446056571763</c:v>
                </c:pt>
                <c:pt idx="615">
                  <c:v>0.11518715978109464</c:v>
                </c:pt>
                <c:pt idx="616">
                  <c:v>0.12943377884706417</c:v>
                </c:pt>
                <c:pt idx="617">
                  <c:v>0.15193395451495559</c:v>
                </c:pt>
                <c:pt idx="618">
                  <c:v>9.7098582460148963E-2</c:v>
                </c:pt>
                <c:pt idx="619">
                  <c:v>6.393699456979679E-2</c:v>
                </c:pt>
                <c:pt idx="620">
                  <c:v>0.11807040803628287</c:v>
                </c:pt>
                <c:pt idx="621">
                  <c:v>0.19598332529574169</c:v>
                </c:pt>
                <c:pt idx="622">
                  <c:v>0.12023551800668564</c:v>
                </c:pt>
                <c:pt idx="623">
                  <c:v>0.12740636279609391</c:v>
                </c:pt>
                <c:pt idx="624">
                  <c:v>9.8947561180441998E-2</c:v>
                </c:pt>
                <c:pt idx="625">
                  <c:v>0.16164493969423563</c:v>
                </c:pt>
                <c:pt idx="626">
                  <c:v>0.19887791440468258</c:v>
                </c:pt>
                <c:pt idx="627">
                  <c:v>0.21883315273842319</c:v>
                </c:pt>
                <c:pt idx="628">
                  <c:v>0.14637576636617378</c:v>
                </c:pt>
                <c:pt idx="629">
                  <c:v>7.1840255060245134E-2</c:v>
                </c:pt>
                <c:pt idx="630">
                  <c:v>9.9684800740247131E-2</c:v>
                </c:pt>
                <c:pt idx="631">
                  <c:v>9.5468690784930019E-2</c:v>
                </c:pt>
                <c:pt idx="632">
                  <c:v>0.157343356906679</c:v>
                </c:pt>
                <c:pt idx="633">
                  <c:v>0.12278570124892445</c:v>
                </c:pt>
                <c:pt idx="634">
                  <c:v>5.2357882315988785E-2</c:v>
                </c:pt>
                <c:pt idx="635">
                  <c:v>9.9578469044294154E-2</c:v>
                </c:pt>
                <c:pt idx="636">
                  <c:v>2.2255582929445517E-2</c:v>
                </c:pt>
                <c:pt idx="637">
                  <c:v>0.12357494698079163</c:v>
                </c:pt>
                <c:pt idx="638">
                  <c:v>0.20661383178478743</c:v>
                </c:pt>
                <c:pt idx="639">
                  <c:v>0.11649233910417284</c:v>
                </c:pt>
                <c:pt idx="640">
                  <c:v>0.10150358464539418</c:v>
                </c:pt>
                <c:pt idx="641">
                  <c:v>0.14294930452167259</c:v>
                </c:pt>
                <c:pt idx="643">
                  <c:v>7.5650074439576359E-2</c:v>
                </c:pt>
                <c:pt idx="644">
                  <c:v>0.15720547632213813</c:v>
                </c:pt>
                <c:pt idx="645">
                  <c:v>9.7921190060949126E-2</c:v>
                </c:pt>
                <c:pt idx="646">
                  <c:v>0.10126526132848815</c:v>
                </c:pt>
                <c:pt idx="647">
                  <c:v>0.11014787042044687</c:v>
                </c:pt>
                <c:pt idx="648">
                  <c:v>0.17125778212599438</c:v>
                </c:pt>
                <c:pt idx="649">
                  <c:v>0.10282087711089367</c:v>
                </c:pt>
                <c:pt idx="650">
                  <c:v>0.14340511844176762</c:v>
                </c:pt>
                <c:pt idx="651">
                  <c:v>0.1250386102017193</c:v>
                </c:pt>
                <c:pt idx="652">
                  <c:v>0.15503932233694612</c:v>
                </c:pt>
                <c:pt idx="653">
                  <c:v>0.14254203468702056</c:v>
                </c:pt>
                <c:pt idx="654">
                  <c:v>0.15478902249582871</c:v>
                </c:pt>
                <c:pt idx="655">
                  <c:v>0.14836579932351174</c:v>
                </c:pt>
                <c:pt idx="656">
                  <c:v>9.8567481652459515E-2</c:v>
                </c:pt>
                <c:pt idx="657">
                  <c:v>9.0652834881590427E-2</c:v>
                </c:pt>
                <c:pt idx="658">
                  <c:v>9.1545644850517971E-2</c:v>
                </c:pt>
                <c:pt idx="659">
                  <c:v>8.1796557047463164E-2</c:v>
                </c:pt>
                <c:pt idx="660">
                  <c:v>8.0030963800597363E-2</c:v>
                </c:pt>
                <c:pt idx="661">
                  <c:v>1.9199580926524119E-2</c:v>
                </c:pt>
                <c:pt idx="662">
                  <c:v>9.7860010307855738E-2</c:v>
                </c:pt>
                <c:pt idx="664">
                  <c:v>0.10618863378623894</c:v>
                </c:pt>
                <c:pt idx="665">
                  <c:v>0.27296656595047858</c:v>
                </c:pt>
                <c:pt idx="666">
                  <c:v>0.19188930347418653</c:v>
                </c:pt>
                <c:pt idx="667">
                  <c:v>0.12165163087158902</c:v>
                </c:pt>
                <c:pt idx="668">
                  <c:v>0.28890363849253597</c:v>
                </c:pt>
                <c:pt idx="669">
                  <c:v>0.10876812415536861</c:v>
                </c:pt>
                <c:pt idx="670">
                  <c:v>5.2682778391435002E-2</c:v>
                </c:pt>
                <c:pt idx="671">
                  <c:v>0.10713997257883585</c:v>
                </c:pt>
                <c:pt idx="672">
                  <c:v>0.1081842019464975</c:v>
                </c:pt>
                <c:pt idx="673">
                  <c:v>4.8071209067035749E-2</c:v>
                </c:pt>
                <c:pt idx="674">
                  <c:v>6.8867739239833275E-2</c:v>
                </c:pt>
                <c:pt idx="675">
                  <c:v>9.6672608123565901E-2</c:v>
                </c:pt>
                <c:pt idx="676">
                  <c:v>7.2120952753444656E-2</c:v>
                </c:pt>
                <c:pt idx="677">
                  <c:v>0.19111200542829732</c:v>
                </c:pt>
                <c:pt idx="678">
                  <c:v>0.14361130668391014</c:v>
                </c:pt>
                <c:pt idx="679">
                  <c:v>0.1995922456541564</c:v>
                </c:pt>
                <c:pt idx="680">
                  <c:v>0.18448223359971405</c:v>
                </c:pt>
                <c:pt idx="681">
                  <c:v>9.8995720019702721E-2</c:v>
                </c:pt>
                <c:pt idx="682">
                  <c:v>0.13983422300809223</c:v>
                </c:pt>
                <c:pt idx="683">
                  <c:v>5.8143234243002551E-2</c:v>
                </c:pt>
                <c:pt idx="684">
                  <c:v>3.7133350937417459E-2</c:v>
                </c:pt>
                <c:pt idx="685">
                  <c:v>3.8332520891682306E-2</c:v>
                </c:pt>
                <c:pt idx="686">
                  <c:v>6.2051530537363168E-2</c:v>
                </c:pt>
                <c:pt idx="687">
                  <c:v>9.8866286851967355E-2</c:v>
                </c:pt>
                <c:pt idx="688">
                  <c:v>0.20764301516588657</c:v>
                </c:pt>
                <c:pt idx="702">
                  <c:v>0.12582085488164133</c:v>
                </c:pt>
                <c:pt idx="703">
                  <c:v>0.17694896676644162</c:v>
                </c:pt>
                <c:pt idx="704">
                  <c:v>0.18961979609594973</c:v>
                </c:pt>
                <c:pt idx="705">
                  <c:v>0.15182128502566036</c:v>
                </c:pt>
                <c:pt idx="715">
                  <c:v>0.17476428577510447</c:v>
                </c:pt>
                <c:pt idx="717">
                  <c:v>9.0423348071741794E-2</c:v>
                </c:pt>
                <c:pt idx="718">
                  <c:v>6.8583061007280011E-2</c:v>
                </c:pt>
                <c:pt idx="719">
                  <c:v>0.25648167567797697</c:v>
                </c:pt>
                <c:pt idx="720">
                  <c:v>0.18876679977861982</c:v>
                </c:pt>
                <c:pt idx="721">
                  <c:v>6.4658399372350517E-2</c:v>
                </c:pt>
                <c:pt idx="722">
                  <c:v>0.22216592082616191</c:v>
                </c:pt>
                <c:pt idx="723">
                  <c:v>0.18274252872165089</c:v>
                </c:pt>
                <c:pt idx="724">
                  <c:v>0.10032996356957354</c:v>
                </c:pt>
                <c:pt idx="725">
                  <c:v>9.6653814125760976E-2</c:v>
                </c:pt>
                <c:pt idx="726">
                  <c:v>0.10959265017667849</c:v>
                </c:pt>
                <c:pt idx="727">
                  <c:v>4.8501819321493167E-2</c:v>
                </c:pt>
                <c:pt idx="741">
                  <c:v>8.8678925054654634E-2</c:v>
                </c:pt>
                <c:pt idx="742">
                  <c:v>9.2972781448484587E-2</c:v>
                </c:pt>
                <c:pt idx="743">
                  <c:v>0.12225893735575147</c:v>
                </c:pt>
                <c:pt idx="744">
                  <c:v>0.16780265484462262</c:v>
                </c:pt>
                <c:pt idx="745">
                  <c:v>0.26537454160145663</c:v>
                </c:pt>
                <c:pt idx="746">
                  <c:v>9.1490974770572386E-2</c:v>
                </c:pt>
                <c:pt idx="747">
                  <c:v>4.4455968285093135E-2</c:v>
                </c:pt>
                <c:pt idx="748">
                  <c:v>5.9402904763934616E-2</c:v>
                </c:pt>
                <c:pt idx="749">
                  <c:v>6.9975140092440963E-2</c:v>
                </c:pt>
                <c:pt idx="750">
                  <c:v>0.13930410381638481</c:v>
                </c:pt>
                <c:pt idx="751">
                  <c:v>0.12548008062699062</c:v>
                </c:pt>
                <c:pt idx="752">
                  <c:v>0.20740682406386821</c:v>
                </c:pt>
                <c:pt idx="753">
                  <c:v>0.18530949722428985</c:v>
                </c:pt>
              </c:numCache>
            </c:numRef>
          </c:yVal>
          <c:smooth val="0"/>
          <c:extLst>
            <c:ext xmlns:c16="http://schemas.microsoft.com/office/drawing/2014/chart" uri="{C3380CC4-5D6E-409C-BE32-E72D297353CC}">
              <c16:uniqueId val="{00000000-0135-45C6-A8E4-0A8F1934FF01}"/>
            </c:ext>
          </c:extLst>
        </c:ser>
        <c:dLbls>
          <c:showLegendKey val="0"/>
          <c:showVal val="0"/>
          <c:showCatName val="0"/>
          <c:showSerName val="0"/>
          <c:showPercent val="0"/>
          <c:showBubbleSize val="0"/>
        </c:dLbls>
        <c:axId val="523897856"/>
        <c:axId val="523895456"/>
      </c:scatterChart>
      <c:valAx>
        <c:axId val="523897856"/>
        <c:scaling>
          <c:orientation val="minMax"/>
          <c:max val="46000"/>
          <c:min val="34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3895456"/>
        <c:crosses val="autoZero"/>
        <c:crossBetween val="midCat"/>
      </c:valAx>
      <c:valAx>
        <c:axId val="52389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CaCo3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3897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SBB CaCO3 Flux Top</a:t>
            </a:r>
            <a:r>
              <a:rPr lang="en-US" sz="2400" baseline="0"/>
              <a:t> Trap (Sept '09 - May '24)</a:t>
            </a:r>
            <a:endParaRPr lang="en-US" sz="2400"/>
          </a:p>
        </c:rich>
      </c:tx>
      <c:layout>
        <c:manualLayout>
          <c:xMode val="edge"/>
          <c:yMode val="edge"/>
          <c:x val="0.38900134968349853"/>
          <c:y val="2.6109712378394028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5663290939283223E-2"/>
          <c:y val="0.12440600050036923"/>
          <c:w val="0.93233787159493386"/>
          <c:h val="0.79765638994938104"/>
        </c:manualLayout>
      </c:layout>
      <c:scatterChart>
        <c:scatterStyle val="lineMarker"/>
        <c:varyColors val="0"/>
        <c:ser>
          <c:idx val="0"/>
          <c:order val="0"/>
          <c:tx>
            <c:v>CaCO3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8.3496376874731285E-2"/>
                  <c:y val="-0.59332321391234444"/>
                </c:manualLayout>
              </c:layout>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aseline="0"/>
                      <a:t>y = 5E-06x - 0.1312</a:t>
                    </a:r>
                    <a:endParaRPr lang="en-US" sz="2000"/>
                  </a:p>
                </c:rich>
              </c:tx>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NEW'!$T$8:$T$360</c:f>
              <c:numCache>
                <c:formatCode>0.000</c:formatCode>
                <c:ptCount val="353"/>
                <c:pt idx="0">
                  <c:v>5.4501218082678618E-2</c:v>
                </c:pt>
                <c:pt idx="1">
                  <c:v>7.3477978622748685E-2</c:v>
                </c:pt>
                <c:pt idx="2">
                  <c:v>4.2200933900416945E-2</c:v>
                </c:pt>
                <c:pt idx="3">
                  <c:v>2.8170125456975743E-2</c:v>
                </c:pt>
                <c:pt idx="4">
                  <c:v>2.3288432187282767E-2</c:v>
                </c:pt>
                <c:pt idx="5">
                  <c:v>2.3630594954129142E-2</c:v>
                </c:pt>
                <c:pt idx="6">
                  <c:v>3.096822962264964E-2</c:v>
                </c:pt>
                <c:pt idx="7">
                  <c:v>2.9349376794055412E-2</c:v>
                </c:pt>
                <c:pt idx="8">
                  <c:v>6.253794808662988E-2</c:v>
                </c:pt>
                <c:pt idx="9">
                  <c:v>9.9206965805826733E-2</c:v>
                </c:pt>
                <c:pt idx="10">
                  <c:v>5.9342046220853921E-2</c:v>
                </c:pt>
                <c:pt idx="11">
                  <c:v>1.7087320654020782E-2</c:v>
                </c:pt>
                <c:pt idx="13">
                  <c:v>8.4861333333333372E-2</c:v>
                </c:pt>
                <c:pt idx="14">
                  <c:v>5.7550722258007891E-2</c:v>
                </c:pt>
                <c:pt idx="15">
                  <c:v>0.12151214090707445</c:v>
                </c:pt>
                <c:pt idx="16">
                  <c:v>4.2239265924510619E-2</c:v>
                </c:pt>
                <c:pt idx="17">
                  <c:v>4.9530028185282807E-2</c:v>
                </c:pt>
                <c:pt idx="18">
                  <c:v>3.6136538420876885E-2</c:v>
                </c:pt>
                <c:pt idx="19">
                  <c:v>3.6805932742502337E-2</c:v>
                </c:pt>
                <c:pt idx="20">
                  <c:v>5.2818540311449259E-2</c:v>
                </c:pt>
                <c:pt idx="21">
                  <c:v>0.11400145904450955</c:v>
                </c:pt>
                <c:pt idx="22">
                  <c:v>4.2509059053368992E-2</c:v>
                </c:pt>
                <c:pt idx="23">
                  <c:v>9.0608689458726951E-2</c:v>
                </c:pt>
                <c:pt idx="24">
                  <c:v>7.904606909324334E-2</c:v>
                </c:pt>
                <c:pt idx="25">
                  <c:v>9.7535846742213939E-2</c:v>
                </c:pt>
                <c:pt idx="26">
                  <c:v>5.3580808687947817E-2</c:v>
                </c:pt>
                <c:pt idx="27">
                  <c:v>7.9242783549512349E-3</c:v>
                </c:pt>
                <c:pt idx="28">
                  <c:v>4.5571036580770399E-2</c:v>
                </c:pt>
                <c:pt idx="29">
                  <c:v>1.8762504965124206E-2</c:v>
                </c:pt>
                <c:pt idx="30">
                  <c:v>3.5145758131890414E-2</c:v>
                </c:pt>
                <c:pt idx="31">
                  <c:v>1.6972267819515365E-2</c:v>
                </c:pt>
                <c:pt idx="32">
                  <c:v>5.0278635273040252E-2</c:v>
                </c:pt>
                <c:pt idx="33">
                  <c:v>2.8509733934264515E-2</c:v>
                </c:pt>
                <c:pt idx="34">
                  <c:v>3.1563164175571881E-2</c:v>
                </c:pt>
                <c:pt idx="35">
                  <c:v>4.2899646278380207E-2</c:v>
                </c:pt>
                <c:pt idx="36">
                  <c:v>6.7882463112242775E-2</c:v>
                </c:pt>
                <c:pt idx="37">
                  <c:v>9.1393348325997631E-2</c:v>
                </c:pt>
                <c:pt idx="38">
                  <c:v>0.11623654001394834</c:v>
                </c:pt>
                <c:pt idx="39">
                  <c:v>9.9378666666666615E-2</c:v>
                </c:pt>
                <c:pt idx="40">
                  <c:v>0.14141531666666665</c:v>
                </c:pt>
                <c:pt idx="41">
                  <c:v>0.19756834999999998</c:v>
                </c:pt>
                <c:pt idx="42">
                  <c:v>0.1995923444444444</c:v>
                </c:pt>
                <c:pt idx="43">
                  <c:v>7.2228761111111123E-2</c:v>
                </c:pt>
                <c:pt idx="44">
                  <c:v>0.12002460555555562</c:v>
                </c:pt>
                <c:pt idx="45">
                  <c:v>0.11117575</c:v>
                </c:pt>
                <c:pt idx="46">
                  <c:v>0.11866059999999987</c:v>
                </c:pt>
                <c:pt idx="47">
                  <c:v>0.11843825555555557</c:v>
                </c:pt>
                <c:pt idx="48">
                  <c:v>0.13021334444444446</c:v>
                </c:pt>
                <c:pt idx="49">
                  <c:v>0.12216451111111111</c:v>
                </c:pt>
                <c:pt idx="50">
                  <c:v>0.15560903888888888</c:v>
                </c:pt>
                <c:pt idx="51">
                  <c:v>0.2125678380952381</c:v>
                </c:pt>
                <c:pt idx="53">
                  <c:v>0.27074051952976852</c:v>
                </c:pt>
                <c:pt idx="54">
                  <c:v>0.13637086640211643</c:v>
                </c:pt>
                <c:pt idx="55">
                  <c:v>0.14612855884942758</c:v>
                </c:pt>
                <c:pt idx="56">
                  <c:v>9.880275079394725E-2</c:v>
                </c:pt>
                <c:pt idx="57">
                  <c:v>6.2224936633770052E-2</c:v>
                </c:pt>
                <c:pt idx="58">
                  <c:v>8.924606691067867E-2</c:v>
                </c:pt>
                <c:pt idx="59">
                  <c:v>3.4505028025057602E-2</c:v>
                </c:pt>
                <c:pt idx="60">
                  <c:v>2.8597109622840997E-2</c:v>
                </c:pt>
                <c:pt idx="61">
                  <c:v>9.4145333566800882E-2</c:v>
                </c:pt>
                <c:pt idx="62">
                  <c:v>9.1341715720221581E-2</c:v>
                </c:pt>
                <c:pt idx="65">
                  <c:v>1.7108603508771896E-2</c:v>
                </c:pt>
                <c:pt idx="66">
                  <c:v>1.262079999999993E-2</c:v>
                </c:pt>
                <c:pt idx="67">
                  <c:v>1.7094659649122844E-2</c:v>
                </c:pt>
                <c:pt idx="68">
                  <c:v>2.5339389473684176E-2</c:v>
                </c:pt>
                <c:pt idx="69">
                  <c:v>2.7246357894736825E-2</c:v>
                </c:pt>
                <c:pt idx="70">
                  <c:v>4.3866336842105287E-2</c:v>
                </c:pt>
                <c:pt idx="71">
                  <c:v>4.2779999999999971E-2</c:v>
                </c:pt>
                <c:pt idx="72">
                  <c:v>3.8388070175438528E-2</c:v>
                </c:pt>
                <c:pt idx="73">
                  <c:v>3.2019031578947338E-2</c:v>
                </c:pt>
                <c:pt idx="74">
                  <c:v>3.8263101754385964E-2</c:v>
                </c:pt>
                <c:pt idx="75">
                  <c:v>4.4554505263157872E-2</c:v>
                </c:pt>
                <c:pt idx="76">
                  <c:v>7.0605473684210496E-2</c:v>
                </c:pt>
                <c:pt idx="77">
                  <c:v>4.6712442105263152E-2</c:v>
                </c:pt>
                <c:pt idx="79">
                  <c:v>8.0606429752538775E-2</c:v>
                </c:pt>
                <c:pt idx="80">
                  <c:v>0.13810621196802347</c:v>
                </c:pt>
                <c:pt idx="81">
                  <c:v>7.2466938698721815E-3</c:v>
                </c:pt>
                <c:pt idx="82">
                  <c:v>7.0380465966531761E-2</c:v>
                </c:pt>
                <c:pt idx="83">
                  <c:v>2.6509093761484179E-2</c:v>
                </c:pt>
                <c:pt idx="84">
                  <c:v>1.4206166656542665E-2</c:v>
                </c:pt>
                <c:pt idx="85">
                  <c:v>8.7146487333851063E-3</c:v>
                </c:pt>
                <c:pt idx="86">
                  <c:v>3.8813741297262477E-2</c:v>
                </c:pt>
                <c:pt idx="87">
                  <c:v>1.0201674924087634E-2</c:v>
                </c:pt>
                <c:pt idx="88">
                  <c:v>8.7721654757277473E-3</c:v>
                </c:pt>
                <c:pt idx="89">
                  <c:v>5.9129409557364121E-3</c:v>
                </c:pt>
                <c:pt idx="90">
                  <c:v>1.10026728560602E-2</c:v>
                </c:pt>
                <c:pt idx="91">
                  <c:v>2.7112816416179943E-2</c:v>
                </c:pt>
                <c:pt idx="92">
                  <c:v>3.5294266900259753E-2</c:v>
                </c:pt>
                <c:pt idx="93">
                  <c:v>4.201051168972391E-2</c:v>
                </c:pt>
                <c:pt idx="94">
                  <c:v>9.6240431169144595E-3</c:v>
                </c:pt>
                <c:pt idx="95">
                  <c:v>2.3764503629035739E-2</c:v>
                </c:pt>
                <c:pt idx="96">
                  <c:v>2.2495935997790692E-2</c:v>
                </c:pt>
                <c:pt idx="97">
                  <c:v>2.3096440006559065E-2</c:v>
                </c:pt>
                <c:pt idx="98">
                  <c:v>2.6446178940373329E-2</c:v>
                </c:pt>
                <c:pt idx="99">
                  <c:v>6.4103088779763687E-2</c:v>
                </c:pt>
                <c:pt idx="100">
                  <c:v>6.8365231593755127E-2</c:v>
                </c:pt>
                <c:pt idx="101">
                  <c:v>2.8101625083066472E-2</c:v>
                </c:pt>
                <c:pt idx="102">
                  <c:v>3.8024188968766935E-2</c:v>
                </c:pt>
                <c:pt idx="103">
                  <c:v>9.1170827903444385E-2</c:v>
                </c:pt>
                <c:pt idx="104">
                  <c:v>0.10471545943333531</c:v>
                </c:pt>
                <c:pt idx="105">
                  <c:v>7.6268801198143804E-2</c:v>
                </c:pt>
                <c:pt idx="106">
                  <c:v>4.419551422727111E-2</c:v>
                </c:pt>
                <c:pt idx="107">
                  <c:v>6.1901069396958407E-2</c:v>
                </c:pt>
                <c:pt idx="108">
                  <c:v>1.6975823597569297E-2</c:v>
                </c:pt>
                <c:pt idx="109">
                  <c:v>2.0028141298943099E-2</c:v>
                </c:pt>
                <c:pt idx="110">
                  <c:v>3.670501175467298E-2</c:v>
                </c:pt>
                <c:pt idx="111">
                  <c:v>1.1228176257078438E-2</c:v>
                </c:pt>
                <c:pt idx="112">
                  <c:v>1.1274082544437156E-2</c:v>
                </c:pt>
                <c:pt idx="113">
                  <c:v>9.7951782611915457E-3</c:v>
                </c:pt>
                <c:pt idx="114">
                  <c:v>1.3824027554370209E-2</c:v>
                </c:pt>
                <c:pt idx="115">
                  <c:v>4.9428936964502269E-2</c:v>
                </c:pt>
                <c:pt idx="116">
                  <c:v>9.8652770501221468E-2</c:v>
                </c:pt>
                <c:pt idx="117">
                  <c:v>9.2188603555886386E-2</c:v>
                </c:pt>
                <c:pt idx="119">
                  <c:v>0.14547803356913375</c:v>
                </c:pt>
                <c:pt idx="120">
                  <c:v>9.7264715128131021E-2</c:v>
                </c:pt>
                <c:pt idx="121">
                  <c:v>4.4926850545610256E-2</c:v>
                </c:pt>
                <c:pt idx="122">
                  <c:v>4.8612882789845512E-2</c:v>
                </c:pt>
                <c:pt idx="123">
                  <c:v>3.1977081136612059E-2</c:v>
                </c:pt>
                <c:pt idx="124">
                  <c:v>2.1097161482336167E-2</c:v>
                </c:pt>
                <c:pt idx="125">
                  <c:v>2.5269565254618539E-2</c:v>
                </c:pt>
                <c:pt idx="126">
                  <c:v>4.1722312072034182E-2</c:v>
                </c:pt>
                <c:pt idx="127">
                  <c:v>2.6976833472719387E-2</c:v>
                </c:pt>
                <c:pt idx="128">
                  <c:v>3.0859197022572671E-2</c:v>
                </c:pt>
                <c:pt idx="129">
                  <c:v>2.1147408714894643E-2</c:v>
                </c:pt>
                <c:pt idx="130">
                  <c:v>1.4638709127891857E-2</c:v>
                </c:pt>
                <c:pt idx="131">
                  <c:v>1.144709833858058E-2</c:v>
                </c:pt>
                <c:pt idx="132">
                  <c:v>0.34838170067250845</c:v>
                </c:pt>
                <c:pt idx="133">
                  <c:v>0.33364450474898255</c:v>
                </c:pt>
                <c:pt idx="134">
                  <c:v>0.15822070277330419</c:v>
                </c:pt>
                <c:pt idx="135">
                  <c:v>5.5713818333989447E-3</c:v>
                </c:pt>
                <c:pt idx="141">
                  <c:v>1.6754480782155443E-2</c:v>
                </c:pt>
                <c:pt idx="143">
                  <c:v>6.9237973260291444E-3</c:v>
                </c:pt>
                <c:pt idx="144">
                  <c:v>8.2618344133199972E-3</c:v>
                </c:pt>
                <c:pt idx="145">
                  <c:v>0.25721673144978835</c:v>
                </c:pt>
                <c:pt idx="146">
                  <c:v>0.14411024553125393</c:v>
                </c:pt>
                <c:pt idx="147">
                  <c:v>0.30051799784700867</c:v>
                </c:pt>
                <c:pt idx="148">
                  <c:v>0.25663552384083338</c:v>
                </c:pt>
                <c:pt idx="149">
                  <c:v>0.2537930266287638</c:v>
                </c:pt>
                <c:pt idx="150">
                  <c:v>0.16354301405890426</c:v>
                </c:pt>
                <c:pt idx="151">
                  <c:v>0.13216792713349193</c:v>
                </c:pt>
                <c:pt idx="152">
                  <c:v>0.23078571290441099</c:v>
                </c:pt>
                <c:pt idx="153">
                  <c:v>0.23104167907537412</c:v>
                </c:pt>
                <c:pt idx="154">
                  <c:v>0.20135780472239953</c:v>
                </c:pt>
                <c:pt idx="155">
                  <c:v>0.131602445901259</c:v>
                </c:pt>
                <c:pt idx="156">
                  <c:v>7.2641445985057937E-2</c:v>
                </c:pt>
                <c:pt idx="157">
                  <c:v>0.16167585336453236</c:v>
                </c:pt>
                <c:pt idx="158">
                  <c:v>0.20154165929255993</c:v>
                </c:pt>
                <c:pt idx="159">
                  <c:v>0.19974054690339205</c:v>
                </c:pt>
                <c:pt idx="160">
                  <c:v>0.22864894227765944</c:v>
                </c:pt>
                <c:pt idx="161">
                  <c:v>0.12176497646292184</c:v>
                </c:pt>
                <c:pt idx="162">
                  <c:v>0.13416289150648469</c:v>
                </c:pt>
                <c:pt idx="163">
                  <c:v>0.13650619791819721</c:v>
                </c:pt>
                <c:pt idx="164">
                  <c:v>0.11910786145503222</c:v>
                </c:pt>
                <c:pt idx="165">
                  <c:v>4.6991317656811707E-2</c:v>
                </c:pt>
                <c:pt idx="169">
                  <c:v>7.2272535856927042E-2</c:v>
                </c:pt>
                <c:pt idx="171">
                  <c:v>0.1771751830838898</c:v>
                </c:pt>
                <c:pt idx="172">
                  <c:v>0.18417026506162479</c:v>
                </c:pt>
                <c:pt idx="173">
                  <c:v>0.17343283926553629</c:v>
                </c:pt>
                <c:pt idx="174">
                  <c:v>0.17776981419956495</c:v>
                </c:pt>
                <c:pt idx="175">
                  <c:v>0.15250149152691234</c:v>
                </c:pt>
                <c:pt idx="176">
                  <c:v>0.13499620782669072</c:v>
                </c:pt>
                <c:pt idx="177">
                  <c:v>0.19639382832447441</c:v>
                </c:pt>
                <c:pt idx="178">
                  <c:v>5.6673501438220752E-2</c:v>
                </c:pt>
                <c:pt idx="179">
                  <c:v>6.9464337542993207E-2</c:v>
                </c:pt>
                <c:pt idx="180">
                  <c:v>0.20172509408817821</c:v>
                </c:pt>
                <c:pt idx="181">
                  <c:v>1.5318687522978021E-2</c:v>
                </c:pt>
                <c:pt idx="182">
                  <c:v>1.6411182955522401E-2</c:v>
                </c:pt>
                <c:pt idx="183">
                  <c:v>1.1860495306429091E-2</c:v>
                </c:pt>
                <c:pt idx="184">
                  <c:v>0.1525835484993755</c:v>
                </c:pt>
                <c:pt idx="185">
                  <c:v>0.21447078250220117</c:v>
                </c:pt>
                <c:pt idx="186">
                  <c:v>6.2617411716491253E-2</c:v>
                </c:pt>
                <c:pt idx="187">
                  <c:v>0.10381208954673654</c:v>
                </c:pt>
                <c:pt idx="188">
                  <c:v>0.19196657054613481</c:v>
                </c:pt>
                <c:pt idx="189">
                  <c:v>2.6065373132946879E-2</c:v>
                </c:pt>
                <c:pt idx="190">
                  <c:v>4.2464445537098022E-2</c:v>
                </c:pt>
                <c:pt idx="191">
                  <c:v>6.7483833222339085E-2</c:v>
                </c:pt>
                <c:pt idx="192">
                  <c:v>0.41662434841753815</c:v>
                </c:pt>
                <c:pt idx="193">
                  <c:v>0.16835044368171495</c:v>
                </c:pt>
                <c:pt idx="194">
                  <c:v>0.10581223293652307</c:v>
                </c:pt>
                <c:pt idx="195">
                  <c:v>0.12565226441812935</c:v>
                </c:pt>
                <c:pt idx="196">
                  <c:v>0.13286219668961594</c:v>
                </c:pt>
                <c:pt idx="197">
                  <c:v>7.8061832269869236E-2</c:v>
                </c:pt>
                <c:pt idx="198">
                  <c:v>0.13778775669024923</c:v>
                </c:pt>
                <c:pt idx="199">
                  <c:v>0.24529043994037716</c:v>
                </c:pt>
                <c:pt idx="200">
                  <c:v>0.14569873890304963</c:v>
                </c:pt>
                <c:pt idx="201">
                  <c:v>0.14376352092371886</c:v>
                </c:pt>
                <c:pt idx="202">
                  <c:v>8.990125855021977E-2</c:v>
                </c:pt>
                <c:pt idx="203">
                  <c:v>9.100981505103134E-2</c:v>
                </c:pt>
                <c:pt idx="204">
                  <c:v>6.7716016119825667E-2</c:v>
                </c:pt>
                <c:pt idx="205">
                  <c:v>3.5267423568082365E-2</c:v>
                </c:pt>
                <c:pt idx="206">
                  <c:v>5.7906243579606304E-2</c:v>
                </c:pt>
                <c:pt idx="207">
                  <c:v>3.6904692522676245E-2</c:v>
                </c:pt>
                <c:pt idx="208">
                  <c:v>5.2148307881127343E-2</c:v>
                </c:pt>
                <c:pt idx="209">
                  <c:v>8.0163648603081492E-2</c:v>
                </c:pt>
                <c:pt idx="210">
                  <c:v>0.52050841318941854</c:v>
                </c:pt>
                <c:pt idx="211">
                  <c:v>0.20154270842667873</c:v>
                </c:pt>
                <c:pt idx="212">
                  <c:v>0.20775528905723323</c:v>
                </c:pt>
                <c:pt idx="213">
                  <c:v>0.11917942216101757</c:v>
                </c:pt>
                <c:pt idx="214">
                  <c:v>0.1428786239220893</c:v>
                </c:pt>
                <c:pt idx="215">
                  <c:v>2.4348614679122783E-2</c:v>
                </c:pt>
                <c:pt idx="216">
                  <c:v>7.8863384268337999E-2</c:v>
                </c:pt>
                <c:pt idx="217">
                  <c:v>5.8966030277285857E-2</c:v>
                </c:pt>
                <c:pt idx="218">
                  <c:v>4.5424118537958351E-2</c:v>
                </c:pt>
                <c:pt idx="219">
                  <c:v>7.5707782932461748E-2</c:v>
                </c:pt>
                <c:pt idx="220">
                  <c:v>9.9400986106418537E-2</c:v>
                </c:pt>
                <c:pt idx="221">
                  <c:v>0.15023648885065186</c:v>
                </c:pt>
                <c:pt idx="222">
                  <c:v>0.11709991871635808</c:v>
                </c:pt>
                <c:pt idx="223">
                  <c:v>0.10532316421197459</c:v>
                </c:pt>
                <c:pt idx="224">
                  <c:v>0.21378971311589637</c:v>
                </c:pt>
                <c:pt idx="225">
                  <c:v>0.25966079320600799</c:v>
                </c:pt>
                <c:pt idx="226">
                  <c:v>0.35145404405156094</c:v>
                </c:pt>
                <c:pt idx="227">
                  <c:v>0.16194461219284706</c:v>
                </c:pt>
                <c:pt idx="228">
                  <c:v>0.13746316750006768</c:v>
                </c:pt>
                <c:pt idx="229">
                  <c:v>0.10009606563906349</c:v>
                </c:pt>
                <c:pt idx="230">
                  <c:v>7.3127756151137632E-2</c:v>
                </c:pt>
                <c:pt idx="231">
                  <c:v>9.7298342744523647E-2</c:v>
                </c:pt>
                <c:pt idx="232">
                  <c:v>4.4438990321130342E-2</c:v>
                </c:pt>
                <c:pt idx="233">
                  <c:v>3.0618044360173031E-2</c:v>
                </c:pt>
                <c:pt idx="234">
                  <c:v>2.6582415003399178E-2</c:v>
                </c:pt>
                <c:pt idx="235">
                  <c:v>8.5232705296778167E-3</c:v>
                </c:pt>
                <c:pt idx="236" formatCode="General">
                  <c:v>9.7427300390102389E-2</c:v>
                </c:pt>
                <c:pt idx="237" formatCode="General">
                  <c:v>9.0467580857321858E-2</c:v>
                </c:pt>
                <c:pt idx="238" formatCode="General">
                  <c:v>5.5828074304134695E-2</c:v>
                </c:pt>
                <c:pt idx="239" formatCode="General">
                  <c:v>0.10323768016123483</c:v>
                </c:pt>
                <c:pt idx="240" formatCode="General">
                  <c:v>0.10153949856887196</c:v>
                </c:pt>
                <c:pt idx="241" formatCode="General">
                  <c:v>5.6414287569227631E-2</c:v>
                </c:pt>
                <c:pt idx="242" formatCode="General">
                  <c:v>5.3316920054422387E-2</c:v>
                </c:pt>
                <c:pt idx="243" formatCode="General">
                  <c:v>0.12642572852844228</c:v>
                </c:pt>
                <c:pt idx="244" formatCode="General">
                  <c:v>7.4530389191011417E-2</c:v>
                </c:pt>
                <c:pt idx="245" formatCode="General">
                  <c:v>6.9110684384856888E-2</c:v>
                </c:pt>
                <c:pt idx="246" formatCode="General">
                  <c:v>6.2298950506116911E-2</c:v>
                </c:pt>
                <c:pt idx="247" formatCode="General">
                  <c:v>0.14792673947179324</c:v>
                </c:pt>
                <c:pt idx="248" formatCode="General">
                  <c:v>0.12914121027702349</c:v>
                </c:pt>
                <c:pt idx="262">
                  <c:v>4.7236176288736435E-2</c:v>
                </c:pt>
                <c:pt idx="263">
                  <c:v>0.15943747931593225</c:v>
                </c:pt>
                <c:pt idx="264">
                  <c:v>0.11357958676686306</c:v>
                </c:pt>
                <c:pt idx="265">
                  <c:v>6.3448000790829781E-2</c:v>
                </c:pt>
                <c:pt idx="266">
                  <c:v>0.11170151823360058</c:v>
                </c:pt>
                <c:pt idx="267">
                  <c:v>6.6484030825170709E-2</c:v>
                </c:pt>
                <c:pt idx="268">
                  <c:v>5.2746187224046129E-2</c:v>
                </c:pt>
                <c:pt idx="269">
                  <c:v>6.0022970904462472E-2</c:v>
                </c:pt>
                <c:pt idx="270">
                  <c:v>3.9922100807469094E-2</c:v>
                </c:pt>
                <c:pt idx="272">
                  <c:v>2.4619146063442007E-2</c:v>
                </c:pt>
                <c:pt idx="273">
                  <c:v>4.4832927992121172E-2</c:v>
                </c:pt>
                <c:pt idx="274">
                  <c:v>4.2703262602775675E-2</c:v>
                </c:pt>
                <c:pt idx="275">
                  <c:v>0.1014932229846945</c:v>
                </c:pt>
                <c:pt idx="276">
                  <c:v>0.14251053160788996</c:v>
                </c:pt>
                <c:pt idx="277">
                  <c:v>8.7534549635768635E-2</c:v>
                </c:pt>
                <c:pt idx="278">
                  <c:v>4.0695116203668065E-2</c:v>
                </c:pt>
                <c:pt idx="279">
                  <c:v>3.7793911276023627E-2</c:v>
                </c:pt>
                <c:pt idx="280">
                  <c:v>1.2159804163173422E-2</c:v>
                </c:pt>
                <c:pt idx="281">
                  <c:v>2.534337596702187E-2</c:v>
                </c:pt>
                <c:pt idx="282">
                  <c:v>3.5545978717695409E-2</c:v>
                </c:pt>
                <c:pt idx="283">
                  <c:v>3.6106214008738584E-2</c:v>
                </c:pt>
                <c:pt idx="284">
                  <c:v>5.8430173116618772E-2</c:v>
                </c:pt>
                <c:pt idx="285">
                  <c:v>0.11582661172328694</c:v>
                </c:pt>
                <c:pt idx="288">
                  <c:v>0.1039053665601206</c:v>
                </c:pt>
                <c:pt idx="289">
                  <c:v>0.17101583221789049</c:v>
                </c:pt>
                <c:pt idx="290">
                  <c:v>9.4750704009011338E-2</c:v>
                </c:pt>
                <c:pt idx="291">
                  <c:v>0.12607137663933526</c:v>
                </c:pt>
                <c:pt idx="292">
                  <c:v>0.10086027584962615</c:v>
                </c:pt>
                <c:pt idx="293">
                  <c:v>8.2814183069162356E-2</c:v>
                </c:pt>
                <c:pt idx="294">
                  <c:v>8.2370658611096964E-2</c:v>
                </c:pt>
                <c:pt idx="295">
                  <c:v>4.0261355939641821E-2</c:v>
                </c:pt>
                <c:pt idx="296">
                  <c:v>8.7762374832683537E-2</c:v>
                </c:pt>
                <c:pt idx="297">
                  <c:v>3.3638202028033561E-2</c:v>
                </c:pt>
                <c:pt idx="298">
                  <c:v>4.98794122164763E-2</c:v>
                </c:pt>
                <c:pt idx="299">
                  <c:v>2.3745276739542236E-2</c:v>
                </c:pt>
                <c:pt idx="300">
                  <c:v>5.5539467171846464E-3</c:v>
                </c:pt>
                <c:pt idx="301">
                  <c:v>3.6840172886325552E-2</c:v>
                </c:pt>
                <c:pt idx="302">
                  <c:v>0.13220666348333782</c:v>
                </c:pt>
                <c:pt idx="303">
                  <c:v>9.3870324403569808E-2</c:v>
                </c:pt>
                <c:pt idx="304">
                  <c:v>0.11290232771054867</c:v>
                </c:pt>
                <c:pt idx="305">
                  <c:v>3.0064802775020886E-2</c:v>
                </c:pt>
                <c:pt idx="306">
                  <c:v>3.3843198692993549E-2</c:v>
                </c:pt>
                <c:pt idx="307">
                  <c:v>9.4320520434800978E-3</c:v>
                </c:pt>
                <c:pt idx="314">
                  <c:v>9.6385610285665585E-2</c:v>
                </c:pt>
                <c:pt idx="315">
                  <c:v>0.13468486525607734</c:v>
                </c:pt>
                <c:pt idx="316">
                  <c:v>7.8884170706044754E-2</c:v>
                </c:pt>
                <c:pt idx="317">
                  <c:v>6.7631180552599091E-2</c:v>
                </c:pt>
                <c:pt idx="318">
                  <c:v>0.1878955523254045</c:v>
                </c:pt>
                <c:pt idx="319">
                  <c:v>7.777198567110441E-2</c:v>
                </c:pt>
                <c:pt idx="327">
                  <c:v>8.6407200000000031E-2</c:v>
                </c:pt>
                <c:pt idx="328">
                  <c:v>0.17600588571428571</c:v>
                </c:pt>
                <c:pt idx="329">
                  <c:v>0.15302559999999996</c:v>
                </c:pt>
                <c:pt idx="330">
                  <c:v>0.21040897142857151</c:v>
                </c:pt>
                <c:pt idx="331">
                  <c:v>1.7091428571428629E-2</c:v>
                </c:pt>
                <c:pt idx="332">
                  <c:v>0.19553201158225722</c:v>
                </c:pt>
                <c:pt idx="333">
                  <c:v>5.3248504456918505E-2</c:v>
                </c:pt>
                <c:pt idx="334">
                  <c:v>1.6182035319103606E-2</c:v>
                </c:pt>
                <c:pt idx="335">
                  <c:v>3.034410879729282E-2</c:v>
                </c:pt>
                <c:pt idx="336">
                  <c:v>2.6564626679510366E-2</c:v>
                </c:pt>
                <c:pt idx="337">
                  <c:v>5.9188385860775641E-2</c:v>
                </c:pt>
                <c:pt idx="340">
                  <c:v>0.13702071263376109</c:v>
                </c:pt>
                <c:pt idx="341">
                  <c:v>0.21252697733933906</c:v>
                </c:pt>
                <c:pt idx="342">
                  <c:v>0.14536563121954305</c:v>
                </c:pt>
                <c:pt idx="343">
                  <c:v>7.980888404018481E-2</c:v>
                </c:pt>
                <c:pt idx="344">
                  <c:v>0.17351252326576855</c:v>
                </c:pt>
                <c:pt idx="345">
                  <c:v>5.0361172345268601E-2</c:v>
                </c:pt>
                <c:pt idx="346">
                  <c:v>2.1343597875034429E-2</c:v>
                </c:pt>
                <c:pt idx="347">
                  <c:v>2.9112892475794197E-2</c:v>
                </c:pt>
                <c:pt idx="348">
                  <c:v>2.5125674882218455E-2</c:v>
                </c:pt>
                <c:pt idx="349">
                  <c:v>2.3167620013033168E-2</c:v>
                </c:pt>
                <c:pt idx="350">
                  <c:v>3.0012150830935586E-2</c:v>
                </c:pt>
                <c:pt idx="351">
                  <c:v>8.3227197417233501E-2</c:v>
                </c:pt>
                <c:pt idx="352">
                  <c:v>6.3389773578736361E-2</c:v>
                </c:pt>
              </c:numCache>
            </c:numRef>
          </c:yVal>
          <c:smooth val="0"/>
          <c:extLst>
            <c:ext xmlns:c16="http://schemas.microsoft.com/office/drawing/2014/chart" uri="{C3380CC4-5D6E-409C-BE32-E72D297353CC}">
              <c16:uniqueId val="{00000002-5D41-43DF-98B0-765EEE096037}"/>
            </c:ext>
          </c:extLst>
        </c:ser>
        <c:dLbls>
          <c:showLegendKey val="0"/>
          <c:showVal val="0"/>
          <c:showCatName val="0"/>
          <c:showSerName val="0"/>
          <c:showPercent val="0"/>
          <c:showBubbleSize val="0"/>
        </c:dLbls>
        <c:axId val="717977872"/>
        <c:axId val="717972112"/>
      </c:scatterChart>
      <c:valAx>
        <c:axId val="717977872"/>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972112"/>
        <c:crosses val="autoZero"/>
        <c:crossBetween val="midCat"/>
      </c:valAx>
      <c:valAx>
        <c:axId val="71797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rPr>
                  <a:t>CaCo3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977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SBB_Bot_TerrigFlux_all</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chemeClr val="accent1"/>
                </a:solidFill>
                <a:prstDash val="sysDot"/>
              </a:ln>
              <a:effectLst/>
            </c:spPr>
            <c:trendlineType val="linear"/>
            <c:dispRSqr val="0"/>
            <c:dispEq val="1"/>
            <c:trendlineLbl>
              <c:layout>
                <c:manualLayout>
                  <c:x val="3.3538238675911949E-2"/>
                  <c:y val="-0.68042901806391853"/>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NEW'!$W$8:$W$761</c:f>
              <c:numCache>
                <c:formatCode>0.000</c:formatCode>
                <c:ptCount val="754"/>
                <c:pt idx="0">
                  <c:v>1.8608835429836983</c:v>
                </c:pt>
                <c:pt idx="1">
                  <c:v>1.1824287871452364</c:v>
                </c:pt>
                <c:pt idx="2">
                  <c:v>1.2350980541706293</c:v>
                </c:pt>
                <c:pt idx="3">
                  <c:v>1.1036804965666029</c:v>
                </c:pt>
                <c:pt idx="4">
                  <c:v>1.0027985889843785</c:v>
                </c:pt>
                <c:pt idx="5">
                  <c:v>0.83821103990677148</c:v>
                </c:pt>
                <c:pt idx="6">
                  <c:v>1.3665498117627259</c:v>
                </c:pt>
                <c:pt idx="7">
                  <c:v>0.87264763052365424</c:v>
                </c:pt>
                <c:pt idx="8">
                  <c:v>1.749889593299004</c:v>
                </c:pt>
                <c:pt idx="9">
                  <c:v>1.3862383165096059</c:v>
                </c:pt>
                <c:pt idx="10">
                  <c:v>0.80337053680264991</c:v>
                </c:pt>
                <c:pt idx="11">
                  <c:v>0.99032761575731099</c:v>
                </c:pt>
                <c:pt idx="12">
                  <c:v>0.84656248412190616</c:v>
                </c:pt>
                <c:pt idx="13">
                  <c:v>0.84920291277139814</c:v>
                </c:pt>
                <c:pt idx="14">
                  <c:v>0.43564705241546714</c:v>
                </c:pt>
                <c:pt idx="15">
                  <c:v>0.45026414284721461</c:v>
                </c:pt>
                <c:pt idx="16">
                  <c:v>0.51677103353548293</c:v>
                </c:pt>
                <c:pt idx="17">
                  <c:v>0.77125277960820382</c:v>
                </c:pt>
                <c:pt idx="18">
                  <c:v>0.7904713081042507</c:v>
                </c:pt>
                <c:pt idx="19">
                  <c:v>1.1534743266589464</c:v>
                </c:pt>
                <c:pt idx="20">
                  <c:v>1.4420900898404654</c:v>
                </c:pt>
                <c:pt idx="21">
                  <c:v>1.2547244535185305</c:v>
                </c:pt>
                <c:pt idx="22">
                  <c:v>1.9074988701912439</c:v>
                </c:pt>
                <c:pt idx="23">
                  <c:v>1.4308070961624897</c:v>
                </c:pt>
                <c:pt idx="24">
                  <c:v>0.9340071188345116</c:v>
                </c:pt>
                <c:pt idx="25">
                  <c:v>1.3382188644296287</c:v>
                </c:pt>
                <c:pt idx="26">
                  <c:v>1.2420257428571433</c:v>
                </c:pt>
                <c:pt idx="27">
                  <c:v>1.4248155295238094</c:v>
                </c:pt>
                <c:pt idx="28">
                  <c:v>0.95541857333333347</c:v>
                </c:pt>
                <c:pt idx="29">
                  <c:v>1.1625278228571427</c:v>
                </c:pt>
                <c:pt idx="30">
                  <c:v>1.4755673599999994</c:v>
                </c:pt>
                <c:pt idx="39">
                  <c:v>1.7717667991639217</c:v>
                </c:pt>
                <c:pt idx="40">
                  <c:v>1.1286766573743923</c:v>
                </c:pt>
                <c:pt idx="41">
                  <c:v>1.9026916230515774</c:v>
                </c:pt>
                <c:pt idx="42">
                  <c:v>2.2467861879375972</c:v>
                </c:pt>
                <c:pt idx="43">
                  <c:v>1.5117204603944985</c:v>
                </c:pt>
                <c:pt idx="44">
                  <c:v>0.98798299683125523</c:v>
                </c:pt>
                <c:pt idx="52">
                  <c:v>1.2622446342797353</c:v>
                </c:pt>
                <c:pt idx="53">
                  <c:v>1.3373232220186018</c:v>
                </c:pt>
                <c:pt idx="54">
                  <c:v>1.8222893890656768</c:v>
                </c:pt>
                <c:pt idx="55">
                  <c:v>1.1270995343039534</c:v>
                </c:pt>
                <c:pt idx="56">
                  <c:v>0.90692340623172552</c:v>
                </c:pt>
                <c:pt idx="57">
                  <c:v>1.2268551872665325</c:v>
                </c:pt>
                <c:pt idx="58">
                  <c:v>0.46172650348980743</c:v>
                </c:pt>
                <c:pt idx="59">
                  <c:v>1.0308176240050815</c:v>
                </c:pt>
                <c:pt idx="60">
                  <c:v>3.5949285344060828</c:v>
                </c:pt>
                <c:pt idx="61">
                  <c:v>1.1061351590240671</c:v>
                </c:pt>
                <c:pt idx="62">
                  <c:v>0.33324271142556899</c:v>
                </c:pt>
                <c:pt idx="63">
                  <c:v>0.90501054182752083</c:v>
                </c:pt>
                <c:pt idx="64">
                  <c:v>1.6156333384580961</c:v>
                </c:pt>
                <c:pt idx="65">
                  <c:v>1.2584134794437956</c:v>
                </c:pt>
                <c:pt idx="66">
                  <c:v>0.91214433521841853</c:v>
                </c:pt>
                <c:pt idx="67">
                  <c:v>1.2625828150429108</c:v>
                </c:pt>
                <c:pt idx="68">
                  <c:v>2.2785015651418932</c:v>
                </c:pt>
                <c:pt idx="69">
                  <c:v>0.99349510205719704</c:v>
                </c:pt>
                <c:pt idx="70">
                  <c:v>1.9417851152315539</c:v>
                </c:pt>
                <c:pt idx="71">
                  <c:v>0.58889282029429624</c:v>
                </c:pt>
                <c:pt idx="72">
                  <c:v>1.209462423043373</c:v>
                </c:pt>
                <c:pt idx="73">
                  <c:v>1.1041400830643475</c:v>
                </c:pt>
                <c:pt idx="74">
                  <c:v>1.8293648532661217</c:v>
                </c:pt>
                <c:pt idx="75">
                  <c:v>1.2003009485606873</c:v>
                </c:pt>
                <c:pt idx="76">
                  <c:v>0.8052472614076579</c:v>
                </c:pt>
                <c:pt idx="78">
                  <c:v>1.3560994268326465</c:v>
                </c:pt>
                <c:pt idx="79">
                  <c:v>1.7670110834002468</c:v>
                </c:pt>
                <c:pt idx="80">
                  <c:v>2.1284488046325039</c:v>
                </c:pt>
                <c:pt idx="81">
                  <c:v>1.4345633287749928</c:v>
                </c:pt>
                <c:pt idx="82">
                  <c:v>1.1748478542985061</c:v>
                </c:pt>
                <c:pt idx="83">
                  <c:v>1.2214359813063889</c:v>
                </c:pt>
                <c:pt idx="84">
                  <c:v>1.3400736956622048</c:v>
                </c:pt>
                <c:pt idx="85">
                  <c:v>1.0905058234194698</c:v>
                </c:pt>
                <c:pt idx="86">
                  <c:v>0.95112621264598962</c:v>
                </c:pt>
                <c:pt idx="87">
                  <c:v>1.0494593231259681</c:v>
                </c:pt>
                <c:pt idx="88">
                  <c:v>0.59416276649048261</c:v>
                </c:pt>
                <c:pt idx="89">
                  <c:v>1.0517295284757484</c:v>
                </c:pt>
                <c:pt idx="90">
                  <c:v>2.2769684757829838</c:v>
                </c:pt>
                <c:pt idx="91">
                  <c:v>1.6614651430780001</c:v>
                </c:pt>
                <c:pt idx="92">
                  <c:v>1.8221207656061555</c:v>
                </c:pt>
                <c:pt idx="93">
                  <c:v>1.9702595779220813</c:v>
                </c:pt>
                <c:pt idx="94">
                  <c:v>1.662851735924014</c:v>
                </c:pt>
                <c:pt idx="95">
                  <c:v>1.5854431184080076</c:v>
                </c:pt>
                <c:pt idx="96">
                  <c:v>1.5819427454932258</c:v>
                </c:pt>
                <c:pt idx="97">
                  <c:v>2.2702572514768389</c:v>
                </c:pt>
                <c:pt idx="98">
                  <c:v>1.9344476564382851</c:v>
                </c:pt>
                <c:pt idx="99">
                  <c:v>2.3808861594388802</c:v>
                </c:pt>
                <c:pt idx="100">
                  <c:v>1.5404435475302845</c:v>
                </c:pt>
                <c:pt idx="101">
                  <c:v>2.0237833054746512</c:v>
                </c:pt>
                <c:pt idx="102">
                  <c:v>1.771810521072942</c:v>
                </c:pt>
                <c:pt idx="103">
                  <c:v>4.1325033757584473</c:v>
                </c:pt>
                <c:pt idx="104">
                  <c:v>1.7807103864234639</c:v>
                </c:pt>
                <c:pt idx="105">
                  <c:v>1.8665594427895296</c:v>
                </c:pt>
                <c:pt idx="106">
                  <c:v>1.4633483240407337</c:v>
                </c:pt>
                <c:pt idx="107">
                  <c:v>1.7305246603899898</c:v>
                </c:pt>
                <c:pt idx="108">
                  <c:v>4.115921339429919</c:v>
                </c:pt>
                <c:pt idx="109">
                  <c:v>2.6406456270697447</c:v>
                </c:pt>
                <c:pt idx="110">
                  <c:v>1.4656782759373588</c:v>
                </c:pt>
                <c:pt idx="111">
                  <c:v>3.4283326591016801</c:v>
                </c:pt>
                <c:pt idx="112">
                  <c:v>7.7333827929011028</c:v>
                </c:pt>
                <c:pt idx="113">
                  <c:v>1.9294006283066425</c:v>
                </c:pt>
                <c:pt idx="114">
                  <c:v>4.9834359224501004</c:v>
                </c:pt>
                <c:pt idx="115">
                  <c:v>2.4215292348655599</c:v>
                </c:pt>
                <c:pt idx="116">
                  <c:v>3.0377984146890951</c:v>
                </c:pt>
                <c:pt idx="143">
                  <c:v>0.77995809368958269</c:v>
                </c:pt>
                <c:pt idx="144">
                  <c:v>1.0070198650488196</c:v>
                </c:pt>
                <c:pt idx="145">
                  <c:v>1.7006847809780918</c:v>
                </c:pt>
                <c:pt idx="146">
                  <c:v>1.9357960010535749</c:v>
                </c:pt>
                <c:pt idx="147">
                  <c:v>1.8997692316042467</c:v>
                </c:pt>
                <c:pt idx="148">
                  <c:v>2.7276035145037851</c:v>
                </c:pt>
                <c:pt idx="149">
                  <c:v>1.5147844502536691</c:v>
                </c:pt>
                <c:pt idx="150">
                  <c:v>0.88434408593867109</c:v>
                </c:pt>
                <c:pt idx="151">
                  <c:v>1.1601071402222216</c:v>
                </c:pt>
                <c:pt idx="152">
                  <c:v>1.7699243821932837</c:v>
                </c:pt>
                <c:pt idx="153">
                  <c:v>1.1359643786758533</c:v>
                </c:pt>
                <c:pt idx="154">
                  <c:v>0.45233798564448963</c:v>
                </c:pt>
                <c:pt idx="155">
                  <c:v>0.68181664891648797</c:v>
                </c:pt>
                <c:pt idx="156">
                  <c:v>1.8655841299747709</c:v>
                </c:pt>
                <c:pt idx="157">
                  <c:v>1.6439077701268663</c:v>
                </c:pt>
                <c:pt idx="158">
                  <c:v>1.4123891689511741</c:v>
                </c:pt>
                <c:pt idx="159">
                  <c:v>1.467964412426537</c:v>
                </c:pt>
                <c:pt idx="160">
                  <c:v>1.8785331152562865</c:v>
                </c:pt>
                <c:pt idx="161">
                  <c:v>0.51498762578677038</c:v>
                </c:pt>
                <c:pt idx="162">
                  <c:v>0.38900437590327885</c:v>
                </c:pt>
                <c:pt idx="163">
                  <c:v>0.39106659562256002</c:v>
                </c:pt>
                <c:pt idx="164">
                  <c:v>0.21946175869537271</c:v>
                </c:pt>
                <c:pt idx="165">
                  <c:v>0.10818898422329823</c:v>
                </c:pt>
                <c:pt idx="166">
                  <c:v>0.24621538081382677</c:v>
                </c:pt>
                <c:pt idx="167">
                  <c:v>0.17154845076556371</c:v>
                </c:pt>
                <c:pt idx="168">
                  <c:v>0.19658128304379408</c:v>
                </c:pt>
                <c:pt idx="169">
                  <c:v>1.6265534458054287</c:v>
                </c:pt>
                <c:pt idx="170">
                  <c:v>1.5944045916812311</c:v>
                </c:pt>
                <c:pt idx="171">
                  <c:v>1.223383260295789</c:v>
                </c:pt>
                <c:pt idx="182">
                  <c:v>1.1858005010240851</c:v>
                </c:pt>
                <c:pt idx="183">
                  <c:v>1.438995882819317</c:v>
                </c:pt>
                <c:pt idx="184">
                  <c:v>1.3659882849920382</c:v>
                </c:pt>
                <c:pt idx="185">
                  <c:v>1.5658543891238887</c:v>
                </c:pt>
                <c:pt idx="186">
                  <c:v>1.244953675566173</c:v>
                </c:pt>
                <c:pt idx="187">
                  <c:v>1.2168344445525672</c:v>
                </c:pt>
                <c:pt idx="188">
                  <c:v>1.2693176012214651</c:v>
                </c:pt>
                <c:pt idx="189">
                  <c:v>1.0716240845697116</c:v>
                </c:pt>
                <c:pt idx="190">
                  <c:v>1.4806390033871955</c:v>
                </c:pt>
                <c:pt idx="191">
                  <c:v>1.0363343177495419</c:v>
                </c:pt>
                <c:pt idx="192">
                  <c:v>1.5180535086757552</c:v>
                </c:pt>
                <c:pt idx="193">
                  <c:v>0.72578626301939075</c:v>
                </c:pt>
                <c:pt idx="194">
                  <c:v>0.25173366829205457</c:v>
                </c:pt>
                <c:pt idx="208">
                  <c:v>1.2335072827140769</c:v>
                </c:pt>
                <c:pt idx="209">
                  <c:v>1.5903737432940981</c:v>
                </c:pt>
                <c:pt idx="210">
                  <c:v>1.5601912220464091</c:v>
                </c:pt>
                <c:pt idx="211">
                  <c:v>1.2528675338500956</c:v>
                </c:pt>
                <c:pt idx="212">
                  <c:v>0.20818149694044463</c:v>
                </c:pt>
                <c:pt idx="221">
                  <c:v>1.234978998936052</c:v>
                </c:pt>
                <c:pt idx="222">
                  <c:v>1.1730790022416402</c:v>
                </c:pt>
                <c:pt idx="223">
                  <c:v>1.597823664368244</c:v>
                </c:pt>
                <c:pt idx="224">
                  <c:v>1.2745274412300289</c:v>
                </c:pt>
                <c:pt idx="225">
                  <c:v>0.80759444116216705</c:v>
                </c:pt>
                <c:pt idx="226">
                  <c:v>0.78592209661941337</c:v>
                </c:pt>
                <c:pt idx="227">
                  <c:v>1.25573532408856</c:v>
                </c:pt>
                <c:pt idx="228">
                  <c:v>1.3867984322298603</c:v>
                </c:pt>
                <c:pt idx="229">
                  <c:v>0.89757425442317018</c:v>
                </c:pt>
                <c:pt idx="230">
                  <c:v>0.52738040130791741</c:v>
                </c:pt>
                <c:pt idx="231">
                  <c:v>0.4349453411338744</c:v>
                </c:pt>
                <c:pt idx="232">
                  <c:v>0.78578931363140225</c:v>
                </c:pt>
                <c:pt idx="233">
                  <c:v>1.7227719231728797</c:v>
                </c:pt>
                <c:pt idx="247">
                  <c:v>1.0327639085584179</c:v>
                </c:pt>
                <c:pt idx="248">
                  <c:v>1.509174665645534</c:v>
                </c:pt>
                <c:pt idx="249">
                  <c:v>2.9601415184264321</c:v>
                </c:pt>
                <c:pt idx="250">
                  <c:v>2.2288526861674169</c:v>
                </c:pt>
                <c:pt idx="251">
                  <c:v>1.4731767999952856</c:v>
                </c:pt>
                <c:pt idx="252">
                  <c:v>2.7368577715917422</c:v>
                </c:pt>
                <c:pt idx="253">
                  <c:v>2.2826109635199137</c:v>
                </c:pt>
                <c:pt idx="254">
                  <c:v>1.6716341779304047</c:v>
                </c:pt>
                <c:pt idx="255">
                  <c:v>1.4578452029622495</c:v>
                </c:pt>
                <c:pt idx="256">
                  <c:v>1.9429538068512233</c:v>
                </c:pt>
                <c:pt idx="257">
                  <c:v>1.6079160977778482</c:v>
                </c:pt>
                <c:pt idx="258">
                  <c:v>1.6763303544146209</c:v>
                </c:pt>
                <c:pt idx="259">
                  <c:v>2.0209137553655401</c:v>
                </c:pt>
                <c:pt idx="260">
                  <c:v>1.5342114268964426</c:v>
                </c:pt>
                <c:pt idx="261">
                  <c:v>1.6119639770493617</c:v>
                </c:pt>
                <c:pt idx="262">
                  <c:v>1.1659244743818309</c:v>
                </c:pt>
                <c:pt idx="263">
                  <c:v>1.4738795471777189</c:v>
                </c:pt>
                <c:pt idx="264">
                  <c:v>1.3267882176915848</c:v>
                </c:pt>
                <c:pt idx="265">
                  <c:v>0.97006960153429067</c:v>
                </c:pt>
                <c:pt idx="266">
                  <c:v>0.58073570922456463</c:v>
                </c:pt>
                <c:pt idx="267">
                  <c:v>0.81136521841655052</c:v>
                </c:pt>
                <c:pt idx="268">
                  <c:v>2.5715806839252902</c:v>
                </c:pt>
                <c:pt idx="269">
                  <c:v>1.4550338409724295</c:v>
                </c:pt>
                <c:pt idx="270">
                  <c:v>0.93033399269266881</c:v>
                </c:pt>
                <c:pt idx="271">
                  <c:v>7.7437470862129557E-2</c:v>
                </c:pt>
                <c:pt idx="272">
                  <c:v>5.6387353024480981E-2</c:v>
                </c:pt>
                <c:pt idx="273">
                  <c:v>2.7117908308902066</c:v>
                </c:pt>
                <c:pt idx="274">
                  <c:v>2.7153356263119259</c:v>
                </c:pt>
                <c:pt idx="275">
                  <c:v>2.6456722444133498</c:v>
                </c:pt>
                <c:pt idx="277">
                  <c:v>0.14323452388867461</c:v>
                </c:pt>
                <c:pt idx="278">
                  <c:v>5.0191447719898349E-2</c:v>
                </c:pt>
                <c:pt idx="279">
                  <c:v>7.196477785201956E-2</c:v>
                </c:pt>
                <c:pt idx="280">
                  <c:v>0.13028364609808657</c:v>
                </c:pt>
                <c:pt idx="281">
                  <c:v>3.1922738289951479E-2</c:v>
                </c:pt>
                <c:pt idx="282">
                  <c:v>7.9278141510217531E-2</c:v>
                </c:pt>
                <c:pt idx="283">
                  <c:v>0.35919327420316322</c:v>
                </c:pt>
                <c:pt idx="284">
                  <c:v>1.0959468678281001E-2</c:v>
                </c:pt>
                <c:pt idx="285">
                  <c:v>3.3109928897078277E-2</c:v>
                </c:pt>
                <c:pt idx="286">
                  <c:v>0.88926628637535188</c:v>
                </c:pt>
                <c:pt idx="287">
                  <c:v>1.275731612991887</c:v>
                </c:pt>
                <c:pt idx="288">
                  <c:v>0.73445002981443519</c:v>
                </c:pt>
                <c:pt idx="289">
                  <c:v>0.89307966119729776</c:v>
                </c:pt>
                <c:pt idx="290">
                  <c:v>0.99324392696558483</c:v>
                </c:pt>
                <c:pt idx="299">
                  <c:v>1.118827000352953</c:v>
                </c:pt>
                <c:pt idx="300">
                  <c:v>2.7903161549926551E-2</c:v>
                </c:pt>
                <c:pt idx="301">
                  <c:v>6.3493216597331661E-2</c:v>
                </c:pt>
                <c:pt idx="302">
                  <c:v>0.17200583696729155</c:v>
                </c:pt>
                <c:pt idx="303">
                  <c:v>5.9646987967301487E-2</c:v>
                </c:pt>
                <c:pt idx="304">
                  <c:v>1.9850236569794066E-2</c:v>
                </c:pt>
                <c:pt idx="306">
                  <c:v>7.6496327826376442E-2</c:v>
                </c:pt>
                <c:pt idx="307">
                  <c:v>3.1463479789716739E-2</c:v>
                </c:pt>
                <c:pt idx="309">
                  <c:v>0.22394837391978017</c:v>
                </c:pt>
                <c:pt idx="310">
                  <c:v>0.84672074363302563</c:v>
                </c:pt>
                <c:pt idx="311">
                  <c:v>1.2138122208350488</c:v>
                </c:pt>
                <c:pt idx="312">
                  <c:v>1.6936421399194905</c:v>
                </c:pt>
                <c:pt idx="313">
                  <c:v>1.1145747800540162</c:v>
                </c:pt>
                <c:pt idx="314">
                  <c:v>1.6341748328105845</c:v>
                </c:pt>
                <c:pt idx="315">
                  <c:v>3.0238177298313786</c:v>
                </c:pt>
                <c:pt idx="316">
                  <c:v>0.82755158675633389</c:v>
                </c:pt>
                <c:pt idx="317">
                  <c:v>2.1677305423601791</c:v>
                </c:pt>
                <c:pt idx="318">
                  <c:v>1.7135649587800459</c:v>
                </c:pt>
                <c:pt idx="319">
                  <c:v>1.9445130951305334</c:v>
                </c:pt>
                <c:pt idx="320">
                  <c:v>0.84340831397333282</c:v>
                </c:pt>
                <c:pt idx="321">
                  <c:v>1.1108814037252346</c:v>
                </c:pt>
                <c:pt idx="322">
                  <c:v>1.1264221051767347</c:v>
                </c:pt>
                <c:pt idx="323">
                  <c:v>1.0896401335538863</c:v>
                </c:pt>
                <c:pt idx="324">
                  <c:v>1.0431928129421386</c:v>
                </c:pt>
                <c:pt idx="325">
                  <c:v>2.083448877804043</c:v>
                </c:pt>
                <c:pt idx="326">
                  <c:v>0.88313189022777461</c:v>
                </c:pt>
                <c:pt idx="327">
                  <c:v>1.1003895134116626</c:v>
                </c:pt>
                <c:pt idx="328">
                  <c:v>1.1283880941878608</c:v>
                </c:pt>
                <c:pt idx="329">
                  <c:v>2.8605578036646269</c:v>
                </c:pt>
                <c:pt idx="330">
                  <c:v>1.4234876702971162</c:v>
                </c:pt>
                <c:pt idx="331">
                  <c:v>2.2356369535561047</c:v>
                </c:pt>
                <c:pt idx="332">
                  <c:v>0.96143674408808555</c:v>
                </c:pt>
                <c:pt idx="333">
                  <c:v>0.84326388283104237</c:v>
                </c:pt>
                <c:pt idx="334">
                  <c:v>0.77189737780276113</c:v>
                </c:pt>
                <c:pt idx="335">
                  <c:v>1.1123999401969464</c:v>
                </c:pt>
                <c:pt idx="336">
                  <c:v>0.81873809064291603</c:v>
                </c:pt>
                <c:pt idx="337">
                  <c:v>0.86810662538585781</c:v>
                </c:pt>
                <c:pt idx="338">
                  <c:v>1.4809632217190423</c:v>
                </c:pt>
                <c:pt idx="339">
                  <c:v>1.8806405784130824</c:v>
                </c:pt>
                <c:pt idx="340">
                  <c:v>1.2983658507657345</c:v>
                </c:pt>
                <c:pt idx="341">
                  <c:v>3.3410841095620851</c:v>
                </c:pt>
                <c:pt idx="342">
                  <c:v>3.3361287443971763</c:v>
                </c:pt>
                <c:pt idx="343">
                  <c:v>1.5997166394069087</c:v>
                </c:pt>
                <c:pt idx="345">
                  <c:v>0.63821091210241998</c:v>
                </c:pt>
                <c:pt idx="346">
                  <c:v>0.65488790841893385</c:v>
                </c:pt>
                <c:pt idx="347">
                  <c:v>0.95880774705886684</c:v>
                </c:pt>
                <c:pt idx="348">
                  <c:v>0.87630112385964509</c:v>
                </c:pt>
                <c:pt idx="349">
                  <c:v>0.15579119136026939</c:v>
                </c:pt>
                <c:pt idx="350">
                  <c:v>4.4107015462628546E-2</c:v>
                </c:pt>
                <c:pt idx="351">
                  <c:v>0.84155332073694944</c:v>
                </c:pt>
                <c:pt idx="352">
                  <c:v>1.2511429346386487</c:v>
                </c:pt>
                <c:pt idx="353">
                  <c:v>1.0667722891486462</c:v>
                </c:pt>
                <c:pt idx="354">
                  <c:v>0.74577014108675521</c:v>
                </c:pt>
                <c:pt idx="356">
                  <c:v>1.4538257323883672</c:v>
                </c:pt>
                <c:pt idx="359">
                  <c:v>0.66443920629500164</c:v>
                </c:pt>
                <c:pt idx="360">
                  <c:v>0.60645140662553132</c:v>
                </c:pt>
                <c:pt idx="361">
                  <c:v>0.9098741072400125</c:v>
                </c:pt>
                <c:pt idx="362">
                  <c:v>1.1811647716096689</c:v>
                </c:pt>
                <c:pt idx="363">
                  <c:v>1.0762766028454915</c:v>
                </c:pt>
                <c:pt idx="364">
                  <c:v>1.8934577860805595</c:v>
                </c:pt>
                <c:pt idx="365">
                  <c:v>0.98122698483769744</c:v>
                </c:pt>
                <c:pt idx="366">
                  <c:v>1.8488104117647264</c:v>
                </c:pt>
                <c:pt idx="367">
                  <c:v>1.8548553821167655</c:v>
                </c:pt>
                <c:pt idx="368">
                  <c:v>2.0499835673527884</c:v>
                </c:pt>
                <c:pt idx="369">
                  <c:v>1.3798532289906451</c:v>
                </c:pt>
                <c:pt idx="370">
                  <c:v>1.6422342237939189</c:v>
                </c:pt>
                <c:pt idx="371">
                  <c:v>0.84940571273684351</c:v>
                </c:pt>
                <c:pt idx="372">
                  <c:v>0.70690191222765364</c:v>
                </c:pt>
                <c:pt idx="373">
                  <c:v>1.0482909378247343</c:v>
                </c:pt>
                <c:pt idx="374">
                  <c:v>0.49230767588885938</c:v>
                </c:pt>
                <c:pt idx="375">
                  <c:v>1.1334349074099159</c:v>
                </c:pt>
                <c:pt idx="376">
                  <c:v>0.99470957125996473</c:v>
                </c:pt>
                <c:pt idx="377">
                  <c:v>5.3870786501903289</c:v>
                </c:pt>
                <c:pt idx="378">
                  <c:v>3.965654574667834</c:v>
                </c:pt>
                <c:pt idx="379">
                  <c:v>3.9126370397720009</c:v>
                </c:pt>
                <c:pt idx="380">
                  <c:v>5.5159302133508721</c:v>
                </c:pt>
                <c:pt idx="381">
                  <c:v>3.2299106084566778</c:v>
                </c:pt>
                <c:pt idx="382">
                  <c:v>3.0791385237591982</c:v>
                </c:pt>
                <c:pt idx="383">
                  <c:v>0.83266957084390159</c:v>
                </c:pt>
                <c:pt idx="384">
                  <c:v>0.77433433987374756</c:v>
                </c:pt>
                <c:pt idx="385">
                  <c:v>0.53807821880194318</c:v>
                </c:pt>
                <c:pt idx="386">
                  <c:v>0.67465527832414851</c:v>
                </c:pt>
                <c:pt idx="387">
                  <c:v>0.38512700161233954</c:v>
                </c:pt>
                <c:pt idx="388">
                  <c:v>0.36435037101676548</c:v>
                </c:pt>
                <c:pt idx="389">
                  <c:v>1.1462295854170996</c:v>
                </c:pt>
                <c:pt idx="390">
                  <c:v>1.7675936065296716</c:v>
                </c:pt>
                <c:pt idx="391">
                  <c:v>1.8754770063309252</c:v>
                </c:pt>
                <c:pt idx="392">
                  <c:v>4.0526884746217515</c:v>
                </c:pt>
                <c:pt idx="393">
                  <c:v>2.8163827334928109</c:v>
                </c:pt>
                <c:pt idx="394">
                  <c:v>1.909850394836822</c:v>
                </c:pt>
                <c:pt idx="395">
                  <c:v>1.7468017272686938</c:v>
                </c:pt>
                <c:pt idx="396">
                  <c:v>0.94463918577711214</c:v>
                </c:pt>
                <c:pt idx="397">
                  <c:v>1.8662954555358777</c:v>
                </c:pt>
                <c:pt idx="398">
                  <c:v>2.5100497210819288</c:v>
                </c:pt>
                <c:pt idx="399">
                  <c:v>0.74083837347889303</c:v>
                </c:pt>
                <c:pt idx="400">
                  <c:v>1.1142855369556699</c:v>
                </c:pt>
                <c:pt idx="401">
                  <c:v>1.0907988129173989</c:v>
                </c:pt>
                <c:pt idx="402">
                  <c:v>1.6878363744782061</c:v>
                </c:pt>
                <c:pt idx="403">
                  <c:v>1.603770410215785</c:v>
                </c:pt>
                <c:pt idx="404">
                  <c:v>1.8017521828233356</c:v>
                </c:pt>
                <c:pt idx="405">
                  <c:v>1.4925374295211686</c:v>
                </c:pt>
                <c:pt idx="406">
                  <c:v>0.94468798155160827</c:v>
                </c:pt>
                <c:pt idx="407">
                  <c:v>2.0571232937244139</c:v>
                </c:pt>
                <c:pt idx="408">
                  <c:v>1.7483187213137867</c:v>
                </c:pt>
                <c:pt idx="409">
                  <c:v>1.292275933914361</c:v>
                </c:pt>
                <c:pt idx="410">
                  <c:v>1.3332616831876047</c:v>
                </c:pt>
                <c:pt idx="411">
                  <c:v>1.4202715909108594</c:v>
                </c:pt>
                <c:pt idx="412">
                  <c:v>2.027865991868671</c:v>
                </c:pt>
                <c:pt idx="413">
                  <c:v>2.0042510887822282</c:v>
                </c:pt>
                <c:pt idx="414">
                  <c:v>0.15111666508848995</c:v>
                </c:pt>
                <c:pt idx="429">
                  <c:v>1.7710628265223263</c:v>
                </c:pt>
                <c:pt idx="430">
                  <c:v>0.80853861882379729</c:v>
                </c:pt>
                <c:pt idx="431">
                  <c:v>1.3209314425181558</c:v>
                </c:pt>
                <c:pt idx="432">
                  <c:v>1.1544756499945468</c:v>
                </c:pt>
                <c:pt idx="433">
                  <c:v>1.9495571757905219</c:v>
                </c:pt>
                <c:pt idx="434">
                  <c:v>1.1215469690717099</c:v>
                </c:pt>
                <c:pt idx="435">
                  <c:v>1.0624467245179821</c:v>
                </c:pt>
                <c:pt idx="436">
                  <c:v>1.5888858188598916</c:v>
                </c:pt>
                <c:pt idx="437">
                  <c:v>1.0717619576383068</c:v>
                </c:pt>
                <c:pt idx="438">
                  <c:v>0.66962884805054035</c:v>
                </c:pt>
                <c:pt idx="439">
                  <c:v>0.17469229446178439</c:v>
                </c:pt>
                <c:pt idx="441">
                  <c:v>0.20532298845188279</c:v>
                </c:pt>
                <c:pt idx="442">
                  <c:v>1.2218862872796055</c:v>
                </c:pt>
                <c:pt idx="443">
                  <c:v>1.0082830112503709</c:v>
                </c:pt>
                <c:pt idx="444">
                  <c:v>2.4615003187129032</c:v>
                </c:pt>
                <c:pt idx="445">
                  <c:v>1.9633804355358371</c:v>
                </c:pt>
                <c:pt idx="446">
                  <c:v>0.52391732175405958</c:v>
                </c:pt>
                <c:pt idx="447">
                  <c:v>0.88948548251319981</c:v>
                </c:pt>
                <c:pt idx="455">
                  <c:v>1.2465981175795067</c:v>
                </c:pt>
                <c:pt idx="456">
                  <c:v>1.2656660464637923</c:v>
                </c:pt>
                <c:pt idx="457">
                  <c:v>0.90102630527589422</c:v>
                </c:pt>
                <c:pt idx="458">
                  <c:v>0.99380603858322847</c:v>
                </c:pt>
                <c:pt idx="459">
                  <c:v>1.3589785340455407</c:v>
                </c:pt>
                <c:pt idx="460">
                  <c:v>1.0312149835721625</c:v>
                </c:pt>
                <c:pt idx="461">
                  <c:v>1.5171012623095195</c:v>
                </c:pt>
                <c:pt idx="462">
                  <c:v>0.48246262493671194</c:v>
                </c:pt>
                <c:pt idx="463">
                  <c:v>0.16201959609589581</c:v>
                </c:pt>
                <c:pt idx="464">
                  <c:v>0.67432268874328438</c:v>
                </c:pt>
                <c:pt idx="465">
                  <c:v>4.4009675524018778E-2</c:v>
                </c:pt>
                <c:pt idx="466">
                  <c:v>3.0282530536363303E-2</c:v>
                </c:pt>
                <c:pt idx="467">
                  <c:v>3.3701539444213835E-2</c:v>
                </c:pt>
                <c:pt idx="468">
                  <c:v>1.3863731983598198</c:v>
                </c:pt>
                <c:pt idx="469">
                  <c:v>1.7692362721822281</c:v>
                </c:pt>
                <c:pt idx="481">
                  <c:v>0.84166386348612821</c:v>
                </c:pt>
                <c:pt idx="482">
                  <c:v>2.8196723453569659</c:v>
                </c:pt>
                <c:pt idx="483">
                  <c:v>2.5293050292226962</c:v>
                </c:pt>
                <c:pt idx="484">
                  <c:v>2.2259052426155206</c:v>
                </c:pt>
                <c:pt idx="485">
                  <c:v>2.4593668943244711</c:v>
                </c:pt>
                <c:pt idx="486">
                  <c:v>2.160009224821525</c:v>
                </c:pt>
                <c:pt idx="487">
                  <c:v>1.5215993014258142</c:v>
                </c:pt>
                <c:pt idx="488">
                  <c:v>1.4794372124676829</c:v>
                </c:pt>
                <c:pt idx="489">
                  <c:v>2.0925705280249072</c:v>
                </c:pt>
                <c:pt idx="490">
                  <c:v>0.77070002853502839</c:v>
                </c:pt>
                <c:pt idx="491">
                  <c:v>0.78382910315155341</c:v>
                </c:pt>
                <c:pt idx="492">
                  <c:v>0.49046254080792268</c:v>
                </c:pt>
                <c:pt idx="493">
                  <c:v>0.62652956416172512</c:v>
                </c:pt>
                <c:pt idx="494">
                  <c:v>0.70433883461470193</c:v>
                </c:pt>
                <c:pt idx="495">
                  <c:v>0.67314545327241704</c:v>
                </c:pt>
                <c:pt idx="496">
                  <c:v>0.50047857157921993</c:v>
                </c:pt>
                <c:pt idx="497">
                  <c:v>1.2810046694969026</c:v>
                </c:pt>
                <c:pt idx="498">
                  <c:v>0.88998934051652756</c:v>
                </c:pt>
                <c:pt idx="499">
                  <c:v>0.4797994529633276</c:v>
                </c:pt>
                <c:pt idx="500">
                  <c:v>0.41080271790874012</c:v>
                </c:pt>
                <c:pt idx="501">
                  <c:v>0.55338558911384739</c:v>
                </c:pt>
                <c:pt idx="502">
                  <c:v>1.0503423576789848</c:v>
                </c:pt>
                <c:pt idx="503">
                  <c:v>0.45194371372694053</c:v>
                </c:pt>
                <c:pt idx="504">
                  <c:v>0.32373882099577367</c:v>
                </c:pt>
                <c:pt idx="505">
                  <c:v>1.1476187741024744</c:v>
                </c:pt>
                <c:pt idx="506">
                  <c:v>0.53900781753926941</c:v>
                </c:pt>
                <c:pt idx="507">
                  <c:v>1.8520362884104453</c:v>
                </c:pt>
                <c:pt idx="508">
                  <c:v>1.6086270873020685</c:v>
                </c:pt>
                <c:pt idx="509">
                  <c:v>2.3705746931416734</c:v>
                </c:pt>
                <c:pt idx="510">
                  <c:v>2.0065542622810426</c:v>
                </c:pt>
                <c:pt idx="511">
                  <c:v>1.6303409187791011</c:v>
                </c:pt>
                <c:pt idx="512">
                  <c:v>1.606239578467622</c:v>
                </c:pt>
                <c:pt idx="513">
                  <c:v>1.3798360626877197</c:v>
                </c:pt>
                <c:pt idx="514">
                  <c:v>0.71401518093594629</c:v>
                </c:pt>
                <c:pt idx="515">
                  <c:v>1.0110553694753941</c:v>
                </c:pt>
                <c:pt idx="516">
                  <c:v>1.3863589671907528</c:v>
                </c:pt>
                <c:pt idx="517">
                  <c:v>1.147758537347852</c:v>
                </c:pt>
                <c:pt idx="518">
                  <c:v>1.1610299760652603</c:v>
                </c:pt>
                <c:pt idx="519">
                  <c:v>1.6141093337239352</c:v>
                </c:pt>
                <c:pt idx="520">
                  <c:v>1.8523220089810164</c:v>
                </c:pt>
                <c:pt idx="521">
                  <c:v>1.2853054747816803</c:v>
                </c:pt>
                <c:pt idx="522">
                  <c:v>0.86648024536046619</c:v>
                </c:pt>
                <c:pt idx="523">
                  <c:v>0.85083746795264692</c:v>
                </c:pt>
                <c:pt idx="524">
                  <c:v>0.61603588790509445</c:v>
                </c:pt>
                <c:pt idx="525">
                  <c:v>0.66171942287065255</c:v>
                </c:pt>
                <c:pt idx="526">
                  <c:v>0.42170442026171367</c:v>
                </c:pt>
                <c:pt idx="527">
                  <c:v>0.75456730672480554</c:v>
                </c:pt>
                <c:pt idx="528">
                  <c:v>0.56992623037352386</c:v>
                </c:pt>
                <c:pt idx="529">
                  <c:v>0.6908050703943649</c:v>
                </c:pt>
                <c:pt idx="530">
                  <c:v>2.3079907035179918E-2</c:v>
                </c:pt>
                <c:pt idx="531">
                  <c:v>3.8410830455290035E-2</c:v>
                </c:pt>
                <c:pt idx="532">
                  <c:v>0.31227461643009774</c:v>
                </c:pt>
                <c:pt idx="533">
                  <c:v>2.6443034321181331</c:v>
                </c:pt>
                <c:pt idx="534">
                  <c:v>1.8166259939406881</c:v>
                </c:pt>
                <c:pt idx="535">
                  <c:v>1.5693835182771698</c:v>
                </c:pt>
                <c:pt idx="536">
                  <c:v>5.4080444339395642E-2</c:v>
                </c:pt>
                <c:pt idx="541">
                  <c:v>0.12811538564335276</c:v>
                </c:pt>
                <c:pt idx="542">
                  <c:v>0.895330924026569</c:v>
                </c:pt>
                <c:pt idx="543">
                  <c:v>2.5085895674346586E-2</c:v>
                </c:pt>
                <c:pt idx="546">
                  <c:v>1.3835437512418438</c:v>
                </c:pt>
                <c:pt idx="547">
                  <c:v>0.87765255521904684</c:v>
                </c:pt>
                <c:pt idx="548">
                  <c:v>2.115832128203309</c:v>
                </c:pt>
                <c:pt idx="549">
                  <c:v>3.2139536708183543</c:v>
                </c:pt>
                <c:pt idx="551">
                  <c:v>1.2597166213101514</c:v>
                </c:pt>
                <c:pt idx="552">
                  <c:v>1.0998416417961501</c:v>
                </c:pt>
                <c:pt idx="553">
                  <c:v>2.9872567480586976</c:v>
                </c:pt>
                <c:pt idx="554">
                  <c:v>1.3429824540993676</c:v>
                </c:pt>
                <c:pt idx="555">
                  <c:v>1.0309891193383725</c:v>
                </c:pt>
                <c:pt idx="556">
                  <c:v>0.9325180711194978</c:v>
                </c:pt>
                <c:pt idx="557">
                  <c:v>1.0052646017823572</c:v>
                </c:pt>
                <c:pt idx="558">
                  <c:v>0.48828098592368169</c:v>
                </c:pt>
                <c:pt idx="559">
                  <c:v>1.4323429855702621</c:v>
                </c:pt>
                <c:pt idx="560">
                  <c:v>1.6802363900966042</c:v>
                </c:pt>
                <c:pt idx="561">
                  <c:v>1.6580382697472111</c:v>
                </c:pt>
                <c:pt idx="562">
                  <c:v>2.7268749154046299</c:v>
                </c:pt>
                <c:pt idx="563">
                  <c:v>1.0085871973509328</c:v>
                </c:pt>
                <c:pt idx="564">
                  <c:v>1.6345095470987303</c:v>
                </c:pt>
                <c:pt idx="565">
                  <c:v>1.1957386406742792</c:v>
                </c:pt>
                <c:pt idx="566">
                  <c:v>1.1783179145164899</c:v>
                </c:pt>
                <c:pt idx="567">
                  <c:v>1.370972832883576</c:v>
                </c:pt>
                <c:pt idx="568">
                  <c:v>1.5126015102637929</c:v>
                </c:pt>
                <c:pt idx="569">
                  <c:v>1.0317433955333821</c:v>
                </c:pt>
                <c:pt idx="570">
                  <c:v>0.38970823864460857</c:v>
                </c:pt>
                <c:pt idx="572">
                  <c:v>1.2400799395842208</c:v>
                </c:pt>
                <c:pt idx="573">
                  <c:v>1.5061683610766459</c:v>
                </c:pt>
                <c:pt idx="574">
                  <c:v>1.2778607140850569</c:v>
                </c:pt>
                <c:pt idx="575">
                  <c:v>1.5102825848294339</c:v>
                </c:pt>
                <c:pt idx="576">
                  <c:v>1.4901023881764102</c:v>
                </c:pt>
                <c:pt idx="577">
                  <c:v>1.051066353493852</c:v>
                </c:pt>
                <c:pt idx="578">
                  <c:v>2.0773552801243356</c:v>
                </c:pt>
                <c:pt idx="579">
                  <c:v>1.0381121737299777</c:v>
                </c:pt>
                <c:pt idx="580">
                  <c:v>0.763968633592084</c:v>
                </c:pt>
                <c:pt idx="581">
                  <c:v>1.3796677507481185</c:v>
                </c:pt>
                <c:pt idx="582">
                  <c:v>0.70593028697745053</c:v>
                </c:pt>
                <c:pt idx="583">
                  <c:v>0.88760303673453067</c:v>
                </c:pt>
                <c:pt idx="584">
                  <c:v>0.18587795008941982</c:v>
                </c:pt>
                <c:pt idx="585">
                  <c:v>1.6224425208577489</c:v>
                </c:pt>
                <c:pt idx="586">
                  <c:v>1.9938448261728323</c:v>
                </c:pt>
                <c:pt idx="587">
                  <c:v>1.7082656885419598</c:v>
                </c:pt>
                <c:pt idx="588">
                  <c:v>1.4661400412256906</c:v>
                </c:pt>
                <c:pt idx="589">
                  <c:v>1.3390396973133931</c:v>
                </c:pt>
                <c:pt idx="590">
                  <c:v>0.54496536221682168</c:v>
                </c:pt>
                <c:pt idx="591">
                  <c:v>0.80382768913560587</c:v>
                </c:pt>
                <c:pt idx="592">
                  <c:v>0.58435228065316502</c:v>
                </c:pt>
                <c:pt idx="593">
                  <c:v>0.64961894454494584</c:v>
                </c:pt>
                <c:pt idx="594">
                  <c:v>0.40873298359018978</c:v>
                </c:pt>
                <c:pt idx="595">
                  <c:v>0.6794676813004551</c:v>
                </c:pt>
                <c:pt idx="596">
                  <c:v>0.89308542677035851</c:v>
                </c:pt>
                <c:pt idx="597">
                  <c:v>2.5498853061256699</c:v>
                </c:pt>
                <c:pt idx="598">
                  <c:v>1.0684353125773003</c:v>
                </c:pt>
                <c:pt idx="599">
                  <c:v>1.1229115839130042</c:v>
                </c:pt>
                <c:pt idx="600">
                  <c:v>1.7688980893694743</c:v>
                </c:pt>
                <c:pt idx="601">
                  <c:v>1.3926014535534836</c:v>
                </c:pt>
                <c:pt idx="602">
                  <c:v>1.2516990635916536</c:v>
                </c:pt>
                <c:pt idx="603">
                  <c:v>1.1698555070544456</c:v>
                </c:pt>
                <c:pt idx="604">
                  <c:v>1.4046720908334958</c:v>
                </c:pt>
                <c:pt idx="605">
                  <c:v>1.1715176207264129</c:v>
                </c:pt>
                <c:pt idx="606">
                  <c:v>0.67197896039368832</c:v>
                </c:pt>
                <c:pt idx="607">
                  <c:v>0.73622161932969865</c:v>
                </c:pt>
                <c:pt idx="608">
                  <c:v>0.59605378012173804</c:v>
                </c:pt>
                <c:pt idx="609">
                  <c:v>0.49624546302594297</c:v>
                </c:pt>
                <c:pt idx="610">
                  <c:v>1.4752407815203585</c:v>
                </c:pt>
                <c:pt idx="611">
                  <c:v>1.2390047573632983</c:v>
                </c:pt>
                <c:pt idx="612">
                  <c:v>1.5507707919012552</c:v>
                </c:pt>
                <c:pt idx="613">
                  <c:v>1.7770518070405983</c:v>
                </c:pt>
                <c:pt idx="614">
                  <c:v>1.512405936821942</c:v>
                </c:pt>
                <c:pt idx="615">
                  <c:v>1.180110381158487</c:v>
                </c:pt>
                <c:pt idx="616">
                  <c:v>1.3738433386698721</c:v>
                </c:pt>
                <c:pt idx="617">
                  <c:v>1.2427498777391381</c:v>
                </c:pt>
                <c:pt idx="618">
                  <c:v>1.362201655559065</c:v>
                </c:pt>
                <c:pt idx="619">
                  <c:v>0.71140031810066995</c:v>
                </c:pt>
                <c:pt idx="620">
                  <c:v>1.0408577386832254</c:v>
                </c:pt>
                <c:pt idx="621">
                  <c:v>2.2010326128759594</c:v>
                </c:pt>
                <c:pt idx="622">
                  <c:v>1.2096231454193207</c:v>
                </c:pt>
                <c:pt idx="623">
                  <c:v>1.2107938095109811</c:v>
                </c:pt>
                <c:pt idx="624">
                  <c:v>0.99919477276011737</c:v>
                </c:pt>
                <c:pt idx="625">
                  <c:v>1.2118855865019562</c:v>
                </c:pt>
                <c:pt idx="626">
                  <c:v>1.681528318126404</c:v>
                </c:pt>
                <c:pt idx="627">
                  <c:v>1.2619009184316079</c:v>
                </c:pt>
                <c:pt idx="628">
                  <c:v>1.4406649871618638</c:v>
                </c:pt>
                <c:pt idx="629">
                  <c:v>0.51835520779754352</c:v>
                </c:pt>
                <c:pt idx="630">
                  <c:v>0.87783466143175304</c:v>
                </c:pt>
                <c:pt idx="631">
                  <c:v>0.65822032055041713</c:v>
                </c:pt>
                <c:pt idx="632">
                  <c:v>1.0587001584150366</c:v>
                </c:pt>
                <c:pt idx="633">
                  <c:v>0.95306383913088499</c:v>
                </c:pt>
                <c:pt idx="634">
                  <c:v>0.45506602305536609</c:v>
                </c:pt>
                <c:pt idx="635">
                  <c:v>0.76970586223369097</c:v>
                </c:pt>
                <c:pt idx="636">
                  <c:v>0.16271088962100066</c:v>
                </c:pt>
                <c:pt idx="637">
                  <c:v>0.847372241506827</c:v>
                </c:pt>
                <c:pt idx="638">
                  <c:v>2.2170647268343675</c:v>
                </c:pt>
                <c:pt idx="639">
                  <c:v>0.71680664665575378</c:v>
                </c:pt>
                <c:pt idx="640">
                  <c:v>0.94511299254038739</c:v>
                </c:pt>
                <c:pt idx="641">
                  <c:v>1.59181047411599</c:v>
                </c:pt>
                <c:pt idx="643">
                  <c:v>0.60465455963547687</c:v>
                </c:pt>
                <c:pt idx="644">
                  <c:v>1.5071427037493224</c:v>
                </c:pt>
                <c:pt idx="645">
                  <c:v>0.75875256392033963</c:v>
                </c:pt>
                <c:pt idx="646">
                  <c:v>1.2171006147442331</c:v>
                </c:pt>
                <c:pt idx="647">
                  <c:v>1.0111022293234266</c:v>
                </c:pt>
                <c:pt idx="648">
                  <c:v>1.7344551824539969</c:v>
                </c:pt>
                <c:pt idx="649">
                  <c:v>1.0733558588301848</c:v>
                </c:pt>
                <c:pt idx="650">
                  <c:v>1.7128953623894057</c:v>
                </c:pt>
                <c:pt idx="651">
                  <c:v>1.0444385014244195</c:v>
                </c:pt>
                <c:pt idx="652">
                  <c:v>1.295974517541769</c:v>
                </c:pt>
                <c:pt idx="653">
                  <c:v>0.89589578468542241</c:v>
                </c:pt>
                <c:pt idx="654">
                  <c:v>1.1329839816085183</c:v>
                </c:pt>
                <c:pt idx="655">
                  <c:v>1.0522375266784025</c:v>
                </c:pt>
                <c:pt idx="656">
                  <c:v>0.91763111415066623</c:v>
                </c:pt>
                <c:pt idx="657">
                  <c:v>0.61867810142248902</c:v>
                </c:pt>
                <c:pt idx="658">
                  <c:v>0.47891539724191123</c:v>
                </c:pt>
                <c:pt idx="659">
                  <c:v>0.54656397994868577</c:v>
                </c:pt>
                <c:pt idx="660">
                  <c:v>0.66313024137641574</c:v>
                </c:pt>
                <c:pt idx="661">
                  <c:v>0.19289671142359713</c:v>
                </c:pt>
                <c:pt idx="662">
                  <c:v>0.70743480166309558</c:v>
                </c:pt>
                <c:pt idx="664">
                  <c:v>1.0125967523990957</c:v>
                </c:pt>
                <c:pt idx="665">
                  <c:v>1.1103868835373856</c:v>
                </c:pt>
                <c:pt idx="666">
                  <c:v>1.5446783293337747</c:v>
                </c:pt>
                <c:pt idx="667">
                  <c:v>1.2482480175881008</c:v>
                </c:pt>
                <c:pt idx="668">
                  <c:v>2.5245330224310871</c:v>
                </c:pt>
                <c:pt idx="669">
                  <c:v>1.295480968974621</c:v>
                </c:pt>
                <c:pt idx="670">
                  <c:v>0.54895554945514657</c:v>
                </c:pt>
                <c:pt idx="671">
                  <c:v>1.1160545664155963</c:v>
                </c:pt>
                <c:pt idx="672">
                  <c:v>1.358171039838763</c:v>
                </c:pt>
                <c:pt idx="673">
                  <c:v>0.83787172109260211</c:v>
                </c:pt>
                <c:pt idx="674">
                  <c:v>0.73167157213719392</c:v>
                </c:pt>
                <c:pt idx="675">
                  <c:v>0.89939022927715484</c:v>
                </c:pt>
                <c:pt idx="676">
                  <c:v>0.62308473331999914</c:v>
                </c:pt>
                <c:pt idx="677">
                  <c:v>1.4544455853899303</c:v>
                </c:pt>
                <c:pt idx="678">
                  <c:v>1.410065976517386</c:v>
                </c:pt>
                <c:pt idx="679">
                  <c:v>1.9598991743134673</c:v>
                </c:pt>
                <c:pt idx="680">
                  <c:v>1.7040424935199385</c:v>
                </c:pt>
                <c:pt idx="681">
                  <c:v>0.85659569473549035</c:v>
                </c:pt>
                <c:pt idx="682">
                  <c:v>1.0757436083131364</c:v>
                </c:pt>
                <c:pt idx="683">
                  <c:v>0.58070550928638687</c:v>
                </c:pt>
                <c:pt idx="684">
                  <c:v>0.2473065644498792</c:v>
                </c:pt>
                <c:pt idx="685">
                  <c:v>0.37962258263650706</c:v>
                </c:pt>
                <c:pt idx="686">
                  <c:v>0.52404408541155378</c:v>
                </c:pt>
                <c:pt idx="687">
                  <c:v>0.89151408362440798</c:v>
                </c:pt>
                <c:pt idx="688">
                  <c:v>1.9177462144648452</c:v>
                </c:pt>
                <c:pt idx="702">
                  <c:v>1.9439518864345002</c:v>
                </c:pt>
                <c:pt idx="703">
                  <c:v>1.8395402914381265</c:v>
                </c:pt>
                <c:pt idx="704">
                  <c:v>2.3794316894103353</c:v>
                </c:pt>
                <c:pt idx="705">
                  <c:v>1.2631910720897273</c:v>
                </c:pt>
                <c:pt idx="715">
                  <c:v>1.1045715059478083</c:v>
                </c:pt>
                <c:pt idx="717">
                  <c:v>0.55989013832370094</c:v>
                </c:pt>
                <c:pt idx="718">
                  <c:v>0.52544704269777165</c:v>
                </c:pt>
                <c:pt idx="719">
                  <c:v>1.848588614768381</c:v>
                </c:pt>
                <c:pt idx="720">
                  <c:v>1.4043090382361108</c:v>
                </c:pt>
                <c:pt idx="721">
                  <c:v>0.48445829612147895</c:v>
                </c:pt>
                <c:pt idx="722">
                  <c:v>1.3142865012837182</c:v>
                </c:pt>
                <c:pt idx="723">
                  <c:v>1.0129777179838311</c:v>
                </c:pt>
                <c:pt idx="724">
                  <c:v>0.68236376172678803</c:v>
                </c:pt>
                <c:pt idx="725">
                  <c:v>0.98334874796086325</c:v>
                </c:pt>
                <c:pt idx="726">
                  <c:v>0.92300710425037535</c:v>
                </c:pt>
                <c:pt idx="727">
                  <c:v>0.57830552391424184</c:v>
                </c:pt>
                <c:pt idx="741">
                  <c:v>1.3506564989645891</c:v>
                </c:pt>
                <c:pt idx="742">
                  <c:v>1.3293722360472837</c:v>
                </c:pt>
                <c:pt idx="743">
                  <c:v>1.3677815255335286</c:v>
                </c:pt>
                <c:pt idx="744">
                  <c:v>2.0459686101824217</c:v>
                </c:pt>
                <c:pt idx="745">
                  <c:v>1.6795198482213816</c:v>
                </c:pt>
                <c:pt idx="746">
                  <c:v>0.64047908046464808</c:v>
                </c:pt>
                <c:pt idx="747">
                  <c:v>0.415420200518546</c:v>
                </c:pt>
                <c:pt idx="748">
                  <c:v>0.70760029711364802</c:v>
                </c:pt>
                <c:pt idx="749">
                  <c:v>0.51853080387896555</c:v>
                </c:pt>
                <c:pt idx="750">
                  <c:v>0.81423157904416055</c:v>
                </c:pt>
                <c:pt idx="751">
                  <c:v>0.66228691307945009</c:v>
                </c:pt>
                <c:pt idx="752">
                  <c:v>1.4271492168010949</c:v>
                </c:pt>
                <c:pt idx="753">
                  <c:v>1.8533765317063111</c:v>
                </c:pt>
              </c:numCache>
            </c:numRef>
          </c:yVal>
          <c:smooth val="0"/>
          <c:extLst>
            <c:ext xmlns:c16="http://schemas.microsoft.com/office/drawing/2014/chart" uri="{C3380CC4-5D6E-409C-BE32-E72D297353CC}">
              <c16:uniqueId val="{00000000-4EB3-4365-840D-E13036E87264}"/>
            </c:ext>
          </c:extLst>
        </c:ser>
        <c:dLbls>
          <c:showLegendKey val="0"/>
          <c:showVal val="0"/>
          <c:showCatName val="0"/>
          <c:showSerName val="0"/>
          <c:showPercent val="0"/>
          <c:showBubbleSize val="0"/>
        </c:dLbls>
        <c:axId val="461912048"/>
        <c:axId val="461913008"/>
      </c:scatterChart>
      <c:valAx>
        <c:axId val="461912048"/>
        <c:scaling>
          <c:orientation val="minMax"/>
          <c:max val="46000"/>
          <c:min val="34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61913008"/>
        <c:crosses val="autoZero"/>
        <c:crossBetween val="midCat"/>
      </c:valAx>
      <c:valAx>
        <c:axId val="46191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Terrigenous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6191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SBB_Bot_TotalMassFlux_all</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chemeClr val="accent1"/>
                </a:solidFill>
                <a:prstDash val="sysDot"/>
              </a:ln>
              <a:effectLst/>
            </c:spPr>
            <c:trendlineType val="linear"/>
            <c:dispRSqr val="0"/>
            <c:dispEq val="1"/>
            <c:trendlineLbl>
              <c:layout>
                <c:manualLayout>
                  <c:x val="3.5442771298003252E-2"/>
                  <c:y val="-0.64198766212617586"/>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NEW'!$O$8:$O$761</c:f>
              <c:numCache>
                <c:formatCode>0.000</c:formatCode>
                <c:ptCount val="754"/>
                <c:pt idx="0">
                  <c:v>2.7411428571428602</c:v>
                </c:pt>
                <c:pt idx="1">
                  <c:v>2.1594285714285713</c:v>
                </c:pt>
                <c:pt idx="2">
                  <c:v>1.8880000000000001</c:v>
                </c:pt>
                <c:pt idx="3">
                  <c:v>1.65</c:v>
                </c:pt>
                <c:pt idx="4">
                  <c:v>1.4754285714285713</c:v>
                </c:pt>
                <c:pt idx="5">
                  <c:v>1.2725714285714285</c:v>
                </c:pt>
                <c:pt idx="6">
                  <c:v>1.8234285714285716</c:v>
                </c:pt>
                <c:pt idx="7">
                  <c:v>1.3245714285714285</c:v>
                </c:pt>
                <c:pt idx="8">
                  <c:v>2.4434285714285715</c:v>
                </c:pt>
                <c:pt idx="9">
                  <c:v>1.9242857142857144</c:v>
                </c:pt>
                <c:pt idx="10">
                  <c:v>1.2785714285714287</c:v>
                </c:pt>
                <c:pt idx="11">
                  <c:v>1.5337142857142856</c:v>
                </c:pt>
                <c:pt idx="12">
                  <c:v>1.3702857142857141</c:v>
                </c:pt>
                <c:pt idx="13">
                  <c:v>1.4651428571428564</c:v>
                </c:pt>
                <c:pt idx="14">
                  <c:v>0.80742857142857161</c:v>
                </c:pt>
                <c:pt idx="15">
                  <c:v>0.83999999999999908</c:v>
                </c:pt>
                <c:pt idx="16">
                  <c:v>0.97714285714285687</c:v>
                </c:pt>
                <c:pt idx="17">
                  <c:v>1.4415238095238103</c:v>
                </c:pt>
                <c:pt idx="18">
                  <c:v>1.5531428571428576</c:v>
                </c:pt>
                <c:pt idx="19">
                  <c:v>2.2594285714285709</c:v>
                </c:pt>
                <c:pt idx="20">
                  <c:v>2.1611428571428566</c:v>
                </c:pt>
                <c:pt idx="21">
                  <c:v>2.1834285714285717</c:v>
                </c:pt>
                <c:pt idx="22">
                  <c:v>3.5537142857142858</c:v>
                </c:pt>
                <c:pt idx="23">
                  <c:v>2.4525714285714302</c:v>
                </c:pt>
                <c:pt idx="24">
                  <c:v>1.653142857142857</c:v>
                </c:pt>
                <c:pt idx="25">
                  <c:v>2.313846153846153</c:v>
                </c:pt>
                <c:pt idx="26">
                  <c:v>1.951428571428572</c:v>
                </c:pt>
                <c:pt idx="27">
                  <c:v>2.0668571428571427</c:v>
                </c:pt>
                <c:pt idx="28">
                  <c:v>1.5160000000000002</c:v>
                </c:pt>
                <c:pt idx="29">
                  <c:v>1.6968979591836733</c:v>
                </c:pt>
                <c:pt idx="30">
                  <c:v>1.9919999999999993</c:v>
                </c:pt>
                <c:pt idx="39">
                  <c:v>2.2879999999999998</c:v>
                </c:pt>
                <c:pt idx="40">
                  <c:v>1.5228571428571431</c:v>
                </c:pt>
                <c:pt idx="41">
                  <c:v>2.5017142857142862</c:v>
                </c:pt>
                <c:pt idx="42">
                  <c:v>3.354571428571429</c:v>
                </c:pt>
                <c:pt idx="43">
                  <c:v>2.3805714285714279</c:v>
                </c:pt>
                <c:pt idx="44">
                  <c:v>2.0902857142857139</c:v>
                </c:pt>
                <c:pt idx="52">
                  <c:v>2.2128571428571426</c:v>
                </c:pt>
                <c:pt idx="53">
                  <c:v>2.5925714285714272</c:v>
                </c:pt>
                <c:pt idx="54">
                  <c:v>2.9417142857142839</c:v>
                </c:pt>
                <c:pt idx="55">
                  <c:v>1.8640000000000001</c:v>
                </c:pt>
                <c:pt idx="56">
                  <c:v>1.392285714285715</c:v>
                </c:pt>
                <c:pt idx="57">
                  <c:v>1.7525714285714284</c:v>
                </c:pt>
                <c:pt idx="58">
                  <c:v>0.71257142857142852</c:v>
                </c:pt>
                <c:pt idx="59">
                  <c:v>1.4462857142857146</c:v>
                </c:pt>
                <c:pt idx="60">
                  <c:v>4.3937142857142861</c:v>
                </c:pt>
                <c:pt idx="61">
                  <c:v>1.427428571428571</c:v>
                </c:pt>
                <c:pt idx="62">
                  <c:v>0.47171428571428514</c:v>
                </c:pt>
                <c:pt idx="63">
                  <c:v>1.383142857142857</c:v>
                </c:pt>
                <c:pt idx="64">
                  <c:v>2.2935384615384624</c:v>
                </c:pt>
                <c:pt idx="65">
                  <c:v>1.9954285714285713</c:v>
                </c:pt>
                <c:pt idx="66">
                  <c:v>2.1245714285714281</c:v>
                </c:pt>
                <c:pt idx="67">
                  <c:v>2.8971428571428577</c:v>
                </c:pt>
                <c:pt idx="68">
                  <c:v>3.5725714285714281</c:v>
                </c:pt>
                <c:pt idx="69">
                  <c:v>1.5257142857142862</c:v>
                </c:pt>
                <c:pt idx="70">
                  <c:v>3.4838095238095228</c:v>
                </c:pt>
                <c:pt idx="71">
                  <c:v>0.93657142857142917</c:v>
                </c:pt>
                <c:pt idx="72">
                  <c:v>1.9811428571428575</c:v>
                </c:pt>
                <c:pt idx="73">
                  <c:v>1.7771428571428569</c:v>
                </c:pt>
                <c:pt idx="74">
                  <c:v>2.81</c:v>
                </c:pt>
                <c:pt idx="75">
                  <c:v>2.1480000000000006</c:v>
                </c:pt>
                <c:pt idx="76">
                  <c:v>1.2828571428571427</c:v>
                </c:pt>
                <c:pt idx="78">
                  <c:v>1.9640000000000006</c:v>
                </c:pt>
                <c:pt idx="79">
                  <c:v>2.5342857142857143</c:v>
                </c:pt>
                <c:pt idx="80">
                  <c:v>2.8314285714285705</c:v>
                </c:pt>
                <c:pt idx="81">
                  <c:v>2.0011428571428569</c:v>
                </c:pt>
                <c:pt idx="82">
                  <c:v>1.8914285714285708</c:v>
                </c:pt>
                <c:pt idx="83">
                  <c:v>1.6571428571428561</c:v>
                </c:pt>
                <c:pt idx="84">
                  <c:v>1.9074285714285708</c:v>
                </c:pt>
                <c:pt idx="85">
                  <c:v>1.4116190476190482</c:v>
                </c:pt>
                <c:pt idx="86">
                  <c:v>1.2889523809523806</c:v>
                </c:pt>
                <c:pt idx="87">
                  <c:v>1.4237142857142859</c:v>
                </c:pt>
                <c:pt idx="88">
                  <c:v>0.94285714285714306</c:v>
                </c:pt>
                <c:pt idx="89">
                  <c:v>1.8931428571428575</c:v>
                </c:pt>
                <c:pt idx="90">
                  <c:v>3.8473846153846125</c:v>
                </c:pt>
                <c:pt idx="91">
                  <c:v>2.7007400000000001</c:v>
                </c:pt>
                <c:pt idx="92">
                  <c:v>2.6531200000000008</c:v>
                </c:pt>
                <c:pt idx="93">
                  <c:v>3.4362666666666675</c:v>
                </c:pt>
                <c:pt idx="94">
                  <c:v>2.9914361904761901</c:v>
                </c:pt>
                <c:pt idx="95">
                  <c:v>3.0871161904761899</c:v>
                </c:pt>
                <c:pt idx="96">
                  <c:v>2.4889752380952381</c:v>
                </c:pt>
                <c:pt idx="97">
                  <c:v>3.5041523809523807</c:v>
                </c:pt>
                <c:pt idx="98">
                  <c:v>2.843661714285715</c:v>
                </c:pt>
                <c:pt idx="99">
                  <c:v>3.1922971428571429</c:v>
                </c:pt>
                <c:pt idx="100">
                  <c:v>2.1402871428571424</c:v>
                </c:pt>
                <c:pt idx="101">
                  <c:v>2.6714057142857142</c:v>
                </c:pt>
                <c:pt idx="102">
                  <c:v>2.3644457142857149</c:v>
                </c:pt>
                <c:pt idx="103">
                  <c:v>5.3433219047619032</c:v>
                </c:pt>
                <c:pt idx="104">
                  <c:v>2.2308571428571438</c:v>
                </c:pt>
                <c:pt idx="105">
                  <c:v>2.293142857142858</c:v>
                </c:pt>
                <c:pt idx="106">
                  <c:v>1.8960000000000006</c:v>
                </c:pt>
                <c:pt idx="107">
                  <c:v>2.2040000000000002</c:v>
                </c:pt>
                <c:pt idx="108">
                  <c:v>4.7725714285714291</c:v>
                </c:pt>
                <c:pt idx="109">
                  <c:v>3.2045714285714291</c:v>
                </c:pt>
                <c:pt idx="110">
                  <c:v>1.8119999999999998</c:v>
                </c:pt>
                <c:pt idx="111">
                  <c:v>4.4451428571428568</c:v>
                </c:pt>
                <c:pt idx="112">
                  <c:v>9.0885714285714254</c:v>
                </c:pt>
                <c:pt idx="113">
                  <c:v>2.3660408163265312</c:v>
                </c:pt>
                <c:pt idx="114">
                  <c:v>6.048571428571428</c:v>
                </c:pt>
                <c:pt idx="115">
                  <c:v>3.0297142857142845</c:v>
                </c:pt>
                <c:pt idx="116">
                  <c:v>3.8012631578947356</c:v>
                </c:pt>
                <c:pt idx="143">
                  <c:v>1.9691428571428562</c:v>
                </c:pt>
                <c:pt idx="144">
                  <c:v>1.9657142857142882</c:v>
                </c:pt>
                <c:pt idx="145">
                  <c:v>3.3302857142857119</c:v>
                </c:pt>
                <c:pt idx="146">
                  <c:v>2.9108571428571453</c:v>
                </c:pt>
                <c:pt idx="147">
                  <c:v>3.0171428571428582</c:v>
                </c:pt>
                <c:pt idx="148">
                  <c:v>3.8777142857142879</c:v>
                </c:pt>
                <c:pt idx="149">
                  <c:v>2.56</c:v>
                </c:pt>
                <c:pt idx="150">
                  <c:v>1.4788571428571449</c:v>
                </c:pt>
                <c:pt idx="151">
                  <c:v>2.2388571428571402</c:v>
                </c:pt>
                <c:pt idx="152">
                  <c:v>2.9702857142857146</c:v>
                </c:pt>
                <c:pt idx="153">
                  <c:v>1.6720000000000008</c:v>
                </c:pt>
                <c:pt idx="154">
                  <c:v>0.66742857142856959</c:v>
                </c:pt>
                <c:pt idx="155">
                  <c:v>1.0264615384615408</c:v>
                </c:pt>
                <c:pt idx="156">
                  <c:v>2.8971428571428568</c:v>
                </c:pt>
                <c:pt idx="157">
                  <c:v>2.7234285714285713</c:v>
                </c:pt>
                <c:pt idx="158">
                  <c:v>2.4977142857142858</c:v>
                </c:pt>
                <c:pt idx="159">
                  <c:v>2.3342857142857159</c:v>
                </c:pt>
                <c:pt idx="160">
                  <c:v>2.8811428571428572</c:v>
                </c:pt>
                <c:pt idx="161">
                  <c:v>0.76914285714285724</c:v>
                </c:pt>
                <c:pt idx="162">
                  <c:v>0.54857142857142793</c:v>
                </c:pt>
                <c:pt idx="163">
                  <c:v>0.53333333333333277</c:v>
                </c:pt>
                <c:pt idx="164">
                  <c:v>0.36399999999999927</c:v>
                </c:pt>
                <c:pt idx="165">
                  <c:v>0.18057142857142899</c:v>
                </c:pt>
                <c:pt idx="166">
                  <c:v>0.46514285714285719</c:v>
                </c:pt>
                <c:pt idx="167">
                  <c:v>0.28000000000000003</c:v>
                </c:pt>
                <c:pt idx="168">
                  <c:v>0.35446153846153877</c:v>
                </c:pt>
                <c:pt idx="169">
                  <c:v>3.0640000000000009</c:v>
                </c:pt>
                <c:pt idx="170">
                  <c:v>2.8742857142857146</c:v>
                </c:pt>
                <c:pt idx="171">
                  <c:v>2.289714285714286</c:v>
                </c:pt>
                <c:pt idx="182">
                  <c:v>1.9657142857142864</c:v>
                </c:pt>
                <c:pt idx="183">
                  <c:v>2.0758367346938775</c:v>
                </c:pt>
                <c:pt idx="184">
                  <c:v>2.0295714285714284</c:v>
                </c:pt>
                <c:pt idx="185">
                  <c:v>2.218285714285714</c:v>
                </c:pt>
                <c:pt idx="186">
                  <c:v>1.9971428571428578</c:v>
                </c:pt>
                <c:pt idx="187">
                  <c:v>1.7291428571428564</c:v>
                </c:pt>
                <c:pt idx="188">
                  <c:v>1.7857142857142851</c:v>
                </c:pt>
                <c:pt idx="189">
                  <c:v>1.6285714285714283</c:v>
                </c:pt>
                <c:pt idx="190">
                  <c:v>2.3165714285714296</c:v>
                </c:pt>
                <c:pt idx="191">
                  <c:v>1.4697142857142853</c:v>
                </c:pt>
                <c:pt idx="192">
                  <c:v>2.0047619047619061</c:v>
                </c:pt>
                <c:pt idx="193">
                  <c:v>0.99371428571428499</c:v>
                </c:pt>
                <c:pt idx="194">
                  <c:v>0.41907692307692268</c:v>
                </c:pt>
                <c:pt idx="208">
                  <c:v>1.805142857142858</c:v>
                </c:pt>
                <c:pt idx="209">
                  <c:v>2.1853333333333333</c:v>
                </c:pt>
                <c:pt idx="210">
                  <c:v>2.0305714285714287</c:v>
                </c:pt>
                <c:pt idx="211">
                  <c:v>1.7945714285714309</c:v>
                </c:pt>
                <c:pt idx="212">
                  <c:v>0.34857142857142848</c:v>
                </c:pt>
                <c:pt idx="221">
                  <c:v>2.3060512820512824</c:v>
                </c:pt>
                <c:pt idx="222">
                  <c:v>2.5594285714285721</c:v>
                </c:pt>
                <c:pt idx="223">
                  <c:v>3.3348571428571434</c:v>
                </c:pt>
                <c:pt idx="224">
                  <c:v>2.6344761904761897</c:v>
                </c:pt>
                <c:pt idx="225">
                  <c:v>1.3345714285714279</c:v>
                </c:pt>
                <c:pt idx="226">
                  <c:v>1.3074285714285714</c:v>
                </c:pt>
                <c:pt idx="227">
                  <c:v>2.8065714285714285</c:v>
                </c:pt>
                <c:pt idx="228">
                  <c:v>1.7908571428571427</c:v>
                </c:pt>
                <c:pt idx="229">
                  <c:v>1.3759999999999999</c:v>
                </c:pt>
                <c:pt idx="230">
                  <c:v>0.75714285714285745</c:v>
                </c:pt>
                <c:pt idx="231">
                  <c:v>0.56285714285714283</c:v>
                </c:pt>
                <c:pt idx="232">
                  <c:v>0.95600000000000007</c:v>
                </c:pt>
                <c:pt idx="233">
                  <c:v>2.2978461538461534</c:v>
                </c:pt>
                <c:pt idx="234">
                  <c:v>1.3674285714285705</c:v>
                </c:pt>
                <c:pt idx="235">
                  <c:v>2.2168571428571426</c:v>
                </c:pt>
                <c:pt idx="247">
                  <c:v>1.6902857142857139</c:v>
                </c:pt>
                <c:pt idx="248">
                  <c:v>2.487428571428572</c:v>
                </c:pt>
                <c:pt idx="249">
                  <c:v>4.5048571428571424</c:v>
                </c:pt>
                <c:pt idx="250">
                  <c:v>3.6422857142857152</c:v>
                </c:pt>
                <c:pt idx="251">
                  <c:v>2.5977142857142872</c:v>
                </c:pt>
                <c:pt idx="252">
                  <c:v>4.3934285714285712</c:v>
                </c:pt>
                <c:pt idx="253">
                  <c:v>3.7337142857142855</c:v>
                </c:pt>
                <c:pt idx="254">
                  <c:v>2.8154285714285723</c:v>
                </c:pt>
                <c:pt idx="255">
                  <c:v>2.305142857142858</c:v>
                </c:pt>
                <c:pt idx="256">
                  <c:v>3.4731428571428564</c:v>
                </c:pt>
                <c:pt idx="257">
                  <c:v>2.6628571428571428</c:v>
                </c:pt>
                <c:pt idx="258">
                  <c:v>2.5565714285714285</c:v>
                </c:pt>
                <c:pt idx="259">
                  <c:v>2.7607272727272725</c:v>
                </c:pt>
                <c:pt idx="260">
                  <c:v>2.6531764705882352</c:v>
                </c:pt>
                <c:pt idx="261">
                  <c:v>2.3444705882352936</c:v>
                </c:pt>
                <c:pt idx="262">
                  <c:v>2.2577254901960786</c:v>
                </c:pt>
                <c:pt idx="263">
                  <c:v>2.653647058823529</c:v>
                </c:pt>
                <c:pt idx="264">
                  <c:v>2.1446515837104076</c:v>
                </c:pt>
                <c:pt idx="265">
                  <c:v>2.0494117647058832</c:v>
                </c:pt>
                <c:pt idx="266">
                  <c:v>1.675294117647059</c:v>
                </c:pt>
                <c:pt idx="267">
                  <c:v>1.2296470588235293</c:v>
                </c:pt>
                <c:pt idx="268">
                  <c:v>3.7214117647058811</c:v>
                </c:pt>
                <c:pt idx="269">
                  <c:v>1.9160000000000001</c:v>
                </c:pt>
                <c:pt idx="270">
                  <c:v>1.2489411764705884</c:v>
                </c:pt>
                <c:pt idx="271">
                  <c:v>0.10235294117647088</c:v>
                </c:pt>
                <c:pt idx="272">
                  <c:v>7.5529411764705276E-2</c:v>
                </c:pt>
                <c:pt idx="273">
                  <c:v>4.4382857142857128</c:v>
                </c:pt>
                <c:pt idx="274">
                  <c:v>4.4754285714285684</c:v>
                </c:pt>
                <c:pt idx="275">
                  <c:v>4.0262857142857138</c:v>
                </c:pt>
                <c:pt idx="277">
                  <c:v>0.25257142857142806</c:v>
                </c:pt>
                <c:pt idx="278">
                  <c:v>8.0571428571429154E-2</c:v>
                </c:pt>
                <c:pt idx="279">
                  <c:v>0.11771428571428413</c:v>
                </c:pt>
                <c:pt idx="280">
                  <c:v>0.2194285714285705</c:v>
                </c:pt>
                <c:pt idx="281">
                  <c:v>5.0476190476190071E-2</c:v>
                </c:pt>
                <c:pt idx="282">
                  <c:v>0.14171428571428532</c:v>
                </c:pt>
                <c:pt idx="283">
                  <c:v>0.59485714285714308</c:v>
                </c:pt>
                <c:pt idx="284">
                  <c:v>1.6714285714286237E-2</c:v>
                </c:pt>
                <c:pt idx="285">
                  <c:v>4.5230769230768658E-2</c:v>
                </c:pt>
                <c:pt idx="286">
                  <c:v>1.4554285714285715</c:v>
                </c:pt>
                <c:pt idx="287">
                  <c:v>2.1026666666666673</c:v>
                </c:pt>
                <c:pt idx="288">
                  <c:v>1.1177142857142852</c:v>
                </c:pt>
                <c:pt idx="289">
                  <c:v>1.4594285714285706</c:v>
                </c:pt>
                <c:pt idx="290">
                  <c:v>1.7514285714285716</c:v>
                </c:pt>
                <c:pt idx="299">
                  <c:v>2.0885714285714285</c:v>
                </c:pt>
                <c:pt idx="300">
                  <c:v>3.4857142857143648E-2</c:v>
                </c:pt>
                <c:pt idx="301">
                  <c:v>7.9428571428571654E-2</c:v>
                </c:pt>
                <c:pt idx="302">
                  <c:v>0.35314285714285731</c:v>
                </c:pt>
                <c:pt idx="303">
                  <c:v>7.5999999999999943E-2</c:v>
                </c:pt>
                <c:pt idx="304">
                  <c:v>2.51428571428578E-2</c:v>
                </c:pt>
                <c:pt idx="306">
                  <c:v>0.1668571428571434</c:v>
                </c:pt>
                <c:pt idx="307">
                  <c:v>0.04</c:v>
                </c:pt>
                <c:pt idx="309">
                  <c:v>0.34800000000000025</c:v>
                </c:pt>
                <c:pt idx="310">
                  <c:v>1.3011428571428572</c:v>
                </c:pt>
                <c:pt idx="311">
                  <c:v>1.73</c:v>
                </c:pt>
                <c:pt idx="312">
                  <c:v>2.2651428571428571</c:v>
                </c:pt>
                <c:pt idx="313">
                  <c:v>1.7042285714285712</c:v>
                </c:pt>
                <c:pt idx="314">
                  <c:v>2.3293714285714278</c:v>
                </c:pt>
                <c:pt idx="315">
                  <c:v>3.7748571428571438</c:v>
                </c:pt>
                <c:pt idx="316">
                  <c:v>1.2710857142857139</c:v>
                </c:pt>
                <c:pt idx="317">
                  <c:v>2.9522285714285714</c:v>
                </c:pt>
                <c:pt idx="318">
                  <c:v>2.4617142857142857</c:v>
                </c:pt>
                <c:pt idx="319">
                  <c:v>2.8574857142857142</c:v>
                </c:pt>
                <c:pt idx="320">
                  <c:v>1.4144000000000003</c:v>
                </c:pt>
                <c:pt idx="321">
                  <c:v>1.8482285714285711</c:v>
                </c:pt>
                <c:pt idx="322">
                  <c:v>2.1471999999999998</c:v>
                </c:pt>
                <c:pt idx="323">
                  <c:v>2.2514285714285718</c:v>
                </c:pt>
                <c:pt idx="324">
                  <c:v>1.6224000000000003</c:v>
                </c:pt>
                <c:pt idx="325">
                  <c:v>3.8342857142857163</c:v>
                </c:pt>
                <c:pt idx="326">
                  <c:v>2.2171428571428593</c:v>
                </c:pt>
                <c:pt idx="327">
                  <c:v>1.9874285714285718</c:v>
                </c:pt>
                <c:pt idx="328">
                  <c:v>2.0862857142857147</c:v>
                </c:pt>
                <c:pt idx="329">
                  <c:v>4.1811428571428548</c:v>
                </c:pt>
                <c:pt idx="330">
                  <c:v>2.4331428571428577</c:v>
                </c:pt>
                <c:pt idx="331">
                  <c:v>3.8159999999999998</c:v>
                </c:pt>
                <c:pt idx="332">
                  <c:v>2.1514285714285721</c:v>
                </c:pt>
                <c:pt idx="333">
                  <c:v>1.4577142857142864</c:v>
                </c:pt>
                <c:pt idx="334">
                  <c:v>1.5462857142857138</c:v>
                </c:pt>
                <c:pt idx="335">
                  <c:v>2.1514285714285708</c:v>
                </c:pt>
                <c:pt idx="336">
                  <c:v>1.4160000000000001</c:v>
                </c:pt>
                <c:pt idx="337">
                  <c:v>1.4756923076923074</c:v>
                </c:pt>
                <c:pt idx="338">
                  <c:v>2.1491111111111105</c:v>
                </c:pt>
                <c:pt idx="339">
                  <c:v>2.584888888888889</c:v>
                </c:pt>
                <c:pt idx="340">
                  <c:v>1.9695555555555562</c:v>
                </c:pt>
                <c:pt idx="341">
                  <c:v>4.2939999999999978</c:v>
                </c:pt>
                <c:pt idx="342">
                  <c:v>4.2711111111111109</c:v>
                </c:pt>
                <c:pt idx="343">
                  <c:v>2.2359999999999998</c:v>
                </c:pt>
                <c:pt idx="345">
                  <c:v>1.1239999999999994</c:v>
                </c:pt>
                <c:pt idx="346">
                  <c:v>2.2340740740740737</c:v>
                </c:pt>
                <c:pt idx="347">
                  <c:v>1.8895555555555577</c:v>
                </c:pt>
                <c:pt idx="348">
                  <c:v>1.6313333333333326</c:v>
                </c:pt>
                <c:pt idx="349">
                  <c:v>0.39711111111111141</c:v>
                </c:pt>
                <c:pt idx="350">
                  <c:v>7.173333333333351E-2</c:v>
                </c:pt>
                <c:pt idx="351">
                  <c:v>2.9854000000000003</c:v>
                </c:pt>
                <c:pt idx="352">
                  <c:v>2.9093333333333322</c:v>
                </c:pt>
                <c:pt idx="353">
                  <c:v>2.5097999999999998</c:v>
                </c:pt>
                <c:pt idx="354">
                  <c:v>1.6087999999999987</c:v>
                </c:pt>
                <c:pt idx="356">
                  <c:v>2.5231999999999988</c:v>
                </c:pt>
                <c:pt idx="359">
                  <c:v>1.4472000000000023</c:v>
                </c:pt>
                <c:pt idx="360">
                  <c:v>1.1516000000000024</c:v>
                </c:pt>
                <c:pt idx="361">
                  <c:v>1.421599999999998</c:v>
                </c:pt>
                <c:pt idx="362">
                  <c:v>1.910571428571427</c:v>
                </c:pt>
                <c:pt idx="363">
                  <c:v>1.6908571428571411</c:v>
                </c:pt>
                <c:pt idx="364">
                  <c:v>2.610823529411765</c:v>
                </c:pt>
                <c:pt idx="365">
                  <c:v>1.4781176470588235</c:v>
                </c:pt>
                <c:pt idx="366">
                  <c:v>2.5128235294117651</c:v>
                </c:pt>
                <c:pt idx="367">
                  <c:v>2.527058823529412</c:v>
                </c:pt>
                <c:pt idx="368">
                  <c:v>2.6604705882352935</c:v>
                </c:pt>
                <c:pt idx="369">
                  <c:v>2.0065882352941173</c:v>
                </c:pt>
                <c:pt idx="370">
                  <c:v>2.4555294117647057</c:v>
                </c:pt>
                <c:pt idx="371">
                  <c:v>1.2536470588235293</c:v>
                </c:pt>
                <c:pt idx="372">
                  <c:v>1.1632941176470586</c:v>
                </c:pt>
                <c:pt idx="373">
                  <c:v>2.5538823529411765</c:v>
                </c:pt>
                <c:pt idx="374">
                  <c:v>1.9811764705882349</c:v>
                </c:pt>
                <c:pt idx="375">
                  <c:v>2.2234117647058826</c:v>
                </c:pt>
                <c:pt idx="376">
                  <c:v>1.8596470588235281</c:v>
                </c:pt>
                <c:pt idx="377">
                  <c:v>6.5531428571428663</c:v>
                </c:pt>
                <c:pt idx="378">
                  <c:v>4.8594285714285741</c:v>
                </c:pt>
                <c:pt idx="379">
                  <c:v>5.1094285714285723</c:v>
                </c:pt>
                <c:pt idx="380">
                  <c:v>6.78857142857143</c:v>
                </c:pt>
                <c:pt idx="381">
                  <c:v>4.0725714285714272</c:v>
                </c:pt>
                <c:pt idx="382">
                  <c:v>3.7474285714285691</c:v>
                </c:pt>
                <c:pt idx="383">
                  <c:v>1.0228571428571434</c:v>
                </c:pt>
                <c:pt idx="384">
                  <c:v>0.93599999999999994</c:v>
                </c:pt>
                <c:pt idx="385">
                  <c:v>0.67714285714285738</c:v>
                </c:pt>
                <c:pt idx="386">
                  <c:v>0.86057142857142865</c:v>
                </c:pt>
                <c:pt idx="387">
                  <c:v>0.52685714285714247</c:v>
                </c:pt>
                <c:pt idx="388">
                  <c:v>0.51014285714285801</c:v>
                </c:pt>
                <c:pt idx="389">
                  <c:v>1.5392857142857144</c:v>
                </c:pt>
                <c:pt idx="390">
                  <c:v>1.9033333333333335</c:v>
                </c:pt>
                <c:pt idx="391">
                  <c:v>2.0186666666666659</c:v>
                </c:pt>
                <c:pt idx="392">
                  <c:v>4.2426666666666675</c:v>
                </c:pt>
                <c:pt idx="393">
                  <c:v>3.0313333333333339</c:v>
                </c:pt>
                <c:pt idx="394">
                  <c:v>2.0686666666666675</c:v>
                </c:pt>
                <c:pt idx="395">
                  <c:v>1.8953333333333322</c:v>
                </c:pt>
                <c:pt idx="396">
                  <c:v>1.0526666666666671</c:v>
                </c:pt>
                <c:pt idx="397">
                  <c:v>2.0253333333333337</c:v>
                </c:pt>
                <c:pt idx="398">
                  <c:v>2.7113333333333336</c:v>
                </c:pt>
                <c:pt idx="399">
                  <c:v>0.79733333333333312</c:v>
                </c:pt>
                <c:pt idx="400">
                  <c:v>1.2126666666666661</c:v>
                </c:pt>
                <c:pt idx="401">
                  <c:v>1.172666666666667</c:v>
                </c:pt>
                <c:pt idx="402">
                  <c:v>1.8339999999999996</c:v>
                </c:pt>
                <c:pt idx="403">
                  <c:v>1.9096470588235293</c:v>
                </c:pt>
                <c:pt idx="404">
                  <c:v>2.1910588235294122</c:v>
                </c:pt>
                <c:pt idx="405">
                  <c:v>1.879058823529411</c:v>
                </c:pt>
                <c:pt idx="406">
                  <c:v>1.2094117647058824</c:v>
                </c:pt>
                <c:pt idx="407">
                  <c:v>2.5119999999999996</c:v>
                </c:pt>
                <c:pt idx="408">
                  <c:v>2.1778823529411757</c:v>
                </c:pt>
                <c:pt idx="409">
                  <c:v>1.5722352941176467</c:v>
                </c:pt>
                <c:pt idx="410">
                  <c:v>1.6875294117647053</c:v>
                </c:pt>
                <c:pt idx="411">
                  <c:v>1.7727058823529409</c:v>
                </c:pt>
                <c:pt idx="412">
                  <c:v>2.4804705882352938</c:v>
                </c:pt>
                <c:pt idx="413">
                  <c:v>2.3148235294117643</c:v>
                </c:pt>
                <c:pt idx="414">
                  <c:v>0.18070588235294049</c:v>
                </c:pt>
                <c:pt idx="429">
                  <c:v>2.3738666666666632</c:v>
                </c:pt>
                <c:pt idx="430">
                  <c:v>1.1370666666666673</c:v>
                </c:pt>
                <c:pt idx="431">
                  <c:v>1.843199999999998</c:v>
                </c:pt>
                <c:pt idx="432">
                  <c:v>1.5306666666666653</c:v>
                </c:pt>
                <c:pt idx="433">
                  <c:v>2.5264000000000046</c:v>
                </c:pt>
                <c:pt idx="434">
                  <c:v>1.3786666666666672</c:v>
                </c:pt>
                <c:pt idx="435">
                  <c:v>1.4053333333333333</c:v>
                </c:pt>
                <c:pt idx="436">
                  <c:v>2.2298666666666653</c:v>
                </c:pt>
                <c:pt idx="437">
                  <c:v>1.4842666666666673</c:v>
                </c:pt>
                <c:pt idx="438">
                  <c:v>0.92319999999999991</c:v>
                </c:pt>
                <c:pt idx="439">
                  <c:v>0.23946666666666658</c:v>
                </c:pt>
                <c:pt idx="441">
                  <c:v>0.26346666666666657</c:v>
                </c:pt>
                <c:pt idx="442">
                  <c:v>1.659999999999999</c:v>
                </c:pt>
                <c:pt idx="443">
                  <c:v>1.4379999999999999</c:v>
                </c:pt>
                <c:pt idx="444">
                  <c:v>3.0539999999999998</c:v>
                </c:pt>
                <c:pt idx="445">
                  <c:v>2.7853333333333326</c:v>
                </c:pt>
                <c:pt idx="446">
                  <c:v>0.77533333333333354</c:v>
                </c:pt>
                <c:pt idx="447">
                  <c:v>1.1806666666666672</c:v>
                </c:pt>
                <c:pt idx="455">
                  <c:v>2.0140000000000002</c:v>
                </c:pt>
                <c:pt idx="456">
                  <c:v>1.9924999999999997</c:v>
                </c:pt>
                <c:pt idx="457">
                  <c:v>1.4855</c:v>
                </c:pt>
                <c:pt idx="458">
                  <c:v>1.5519999999999996</c:v>
                </c:pt>
                <c:pt idx="459">
                  <c:v>1.8290000000000006</c:v>
                </c:pt>
                <c:pt idx="460">
                  <c:v>1.5484999999999998</c:v>
                </c:pt>
                <c:pt idx="461">
                  <c:v>2.2539999999999996</c:v>
                </c:pt>
                <c:pt idx="462">
                  <c:v>0.7605000000000004</c:v>
                </c:pt>
                <c:pt idx="463">
                  <c:v>0.33349999999999991</c:v>
                </c:pt>
                <c:pt idx="464">
                  <c:v>0.97350000000000048</c:v>
                </c:pt>
                <c:pt idx="465">
                  <c:v>9.5999999999999197E-2</c:v>
                </c:pt>
                <c:pt idx="466">
                  <c:v>4.1499999999999204E-2</c:v>
                </c:pt>
                <c:pt idx="467">
                  <c:v>3.9466666666666581E-2</c:v>
                </c:pt>
                <c:pt idx="468">
                  <c:v>2.1507368421052635</c:v>
                </c:pt>
                <c:pt idx="469">
                  <c:v>2.5465263157894729</c:v>
                </c:pt>
                <c:pt idx="481">
                  <c:v>1.4616352201257865</c:v>
                </c:pt>
                <c:pt idx="482">
                  <c:v>4.9324947589098533</c:v>
                </c:pt>
                <c:pt idx="483">
                  <c:v>4.0880503144654092</c:v>
                </c:pt>
                <c:pt idx="484">
                  <c:v>3.5329140461215913</c:v>
                </c:pt>
                <c:pt idx="485">
                  <c:v>4.0796645702306069</c:v>
                </c:pt>
                <c:pt idx="486">
                  <c:v>3.2855345911949696</c:v>
                </c:pt>
                <c:pt idx="487">
                  <c:v>2.3580712788259972</c:v>
                </c:pt>
                <c:pt idx="488">
                  <c:v>2.4360587002096432</c:v>
                </c:pt>
                <c:pt idx="489">
                  <c:v>2.7681341719077572</c:v>
                </c:pt>
                <c:pt idx="490">
                  <c:v>1.1966457023060795</c:v>
                </c:pt>
                <c:pt idx="491">
                  <c:v>1.2679245283018872</c:v>
                </c:pt>
                <c:pt idx="492">
                  <c:v>0.72536687631027275</c:v>
                </c:pt>
                <c:pt idx="493">
                  <c:v>0.96184486373165645</c:v>
                </c:pt>
                <c:pt idx="494">
                  <c:v>1.0004499999999998</c:v>
                </c:pt>
                <c:pt idx="495">
                  <c:v>0.90249999999999986</c:v>
                </c:pt>
                <c:pt idx="496">
                  <c:v>0.70300000000000029</c:v>
                </c:pt>
                <c:pt idx="497">
                  <c:v>1.5888000000000009</c:v>
                </c:pt>
                <c:pt idx="498">
                  <c:v>1.1546000000000003</c:v>
                </c:pt>
                <c:pt idx="499">
                  <c:v>0.62955000000000005</c:v>
                </c:pt>
                <c:pt idx="500">
                  <c:v>0.54974999999999952</c:v>
                </c:pt>
                <c:pt idx="501">
                  <c:v>0.75959999999999983</c:v>
                </c:pt>
                <c:pt idx="502">
                  <c:v>1.4892499999999993</c:v>
                </c:pt>
                <c:pt idx="503">
                  <c:v>0.68520000000000003</c:v>
                </c:pt>
                <c:pt idx="504">
                  <c:v>0.5799000000000003</c:v>
                </c:pt>
                <c:pt idx="505">
                  <c:v>2.0161500000000006</c:v>
                </c:pt>
                <c:pt idx="506">
                  <c:v>1.0036500000000004</c:v>
                </c:pt>
                <c:pt idx="507">
                  <c:v>2.99686956521739</c:v>
                </c:pt>
                <c:pt idx="508">
                  <c:v>2.7415652173913037</c:v>
                </c:pt>
                <c:pt idx="509">
                  <c:v>3.8838260869565207</c:v>
                </c:pt>
                <c:pt idx="510">
                  <c:v>3.1220869565217386</c:v>
                </c:pt>
                <c:pt idx="511">
                  <c:v>2.497391304347826</c:v>
                </c:pt>
                <c:pt idx="512">
                  <c:v>2.6706086956521728</c:v>
                </c:pt>
                <c:pt idx="513">
                  <c:v>2.1669565217391296</c:v>
                </c:pt>
                <c:pt idx="514">
                  <c:v>1.4045217391304348</c:v>
                </c:pt>
                <c:pt idx="515">
                  <c:v>1.5248695652173914</c:v>
                </c:pt>
                <c:pt idx="516">
                  <c:v>2.0146086956521732</c:v>
                </c:pt>
                <c:pt idx="517">
                  <c:v>1.6960000000000004</c:v>
                </c:pt>
                <c:pt idx="518">
                  <c:v>1.588173913043478</c:v>
                </c:pt>
                <c:pt idx="519">
                  <c:v>1.8984347826086962</c:v>
                </c:pt>
                <c:pt idx="520">
                  <c:v>2.3794461538461551</c:v>
                </c:pt>
                <c:pt idx="521">
                  <c:v>1.6863384615384613</c:v>
                </c:pt>
                <c:pt idx="522">
                  <c:v>1.2374153846153855</c:v>
                </c:pt>
                <c:pt idx="523">
                  <c:v>1.2109538461538465</c:v>
                </c:pt>
                <c:pt idx="524">
                  <c:v>0.88473846153846125</c:v>
                </c:pt>
                <c:pt idx="525">
                  <c:v>0.94873846153846186</c:v>
                </c:pt>
                <c:pt idx="526">
                  <c:v>0.66873846153846073</c:v>
                </c:pt>
                <c:pt idx="527">
                  <c:v>1.162461538461538</c:v>
                </c:pt>
                <c:pt idx="528">
                  <c:v>0.85427692307692271</c:v>
                </c:pt>
                <c:pt idx="529">
                  <c:v>1.0797538461538483</c:v>
                </c:pt>
                <c:pt idx="530">
                  <c:v>3.1015384615384479E-2</c:v>
                </c:pt>
                <c:pt idx="531">
                  <c:v>4.9907692307692958E-2</c:v>
                </c:pt>
                <c:pt idx="532">
                  <c:v>0.43447272727272757</c:v>
                </c:pt>
                <c:pt idx="533">
                  <c:v>3.6960000000000006</c:v>
                </c:pt>
                <c:pt idx="534">
                  <c:v>2.8944000000000001</c:v>
                </c:pt>
                <c:pt idx="535">
                  <c:v>2.8536000000000001</c:v>
                </c:pt>
                <c:pt idx="536">
                  <c:v>9.360000000000071E-2</c:v>
                </c:pt>
                <c:pt idx="537">
                  <c:v>1.6000000000005344E-3</c:v>
                </c:pt>
                <c:pt idx="539">
                  <c:v>1.039999999999992E-2</c:v>
                </c:pt>
                <c:pt idx="540">
                  <c:v>3.1999999999996476E-3</c:v>
                </c:pt>
                <c:pt idx="541">
                  <c:v>0.22720000000000057</c:v>
                </c:pt>
                <c:pt idx="542">
                  <c:v>1.3951999999999998</c:v>
                </c:pt>
                <c:pt idx="543">
                  <c:v>4.4799999999999326E-2</c:v>
                </c:pt>
                <c:pt idx="544">
                  <c:v>4.8000000000001817E-3</c:v>
                </c:pt>
                <c:pt idx="545">
                  <c:v>1.5999999999991132E-3</c:v>
                </c:pt>
                <c:pt idx="546">
                  <c:v>1.8870787878787885</c:v>
                </c:pt>
                <c:pt idx="547">
                  <c:v>1.2945939393939392</c:v>
                </c:pt>
                <c:pt idx="548">
                  <c:v>2.6800969696969701</c:v>
                </c:pt>
                <c:pt idx="549">
                  <c:v>3.9475393939393948</c:v>
                </c:pt>
                <c:pt idx="550">
                  <c:v>0</c:v>
                </c:pt>
                <c:pt idx="551">
                  <c:v>1.8998787878787871</c:v>
                </c:pt>
                <c:pt idx="552">
                  <c:v>1.6378666666666666</c:v>
                </c:pt>
                <c:pt idx="553">
                  <c:v>3.9310060606060602</c:v>
                </c:pt>
                <c:pt idx="554">
                  <c:v>1.7915636363636365</c:v>
                </c:pt>
                <c:pt idx="555">
                  <c:v>1.5294545454545465</c:v>
                </c:pt>
                <c:pt idx="556">
                  <c:v>1.5863757575757578</c:v>
                </c:pt>
                <c:pt idx="557">
                  <c:v>1.7478303030303033</c:v>
                </c:pt>
                <c:pt idx="558">
                  <c:v>0.79287272727272684</c:v>
                </c:pt>
                <c:pt idx="559">
                  <c:v>2.2872285714285732</c:v>
                </c:pt>
                <c:pt idx="560">
                  <c:v>2.7500685714285731</c:v>
                </c:pt>
                <c:pt idx="561">
                  <c:v>2.8816571428571445</c:v>
                </c:pt>
                <c:pt idx="562">
                  <c:v>4.3776571428571414</c:v>
                </c:pt>
                <c:pt idx="563">
                  <c:v>1.6118171428571435</c:v>
                </c:pt>
                <c:pt idx="564">
                  <c:v>2.4819771428571431</c:v>
                </c:pt>
                <c:pt idx="565">
                  <c:v>1.9325599999999992</c:v>
                </c:pt>
                <c:pt idx="566">
                  <c:v>1.825565714285712</c:v>
                </c:pt>
                <c:pt idx="567">
                  <c:v>2.0095200000000011</c:v>
                </c:pt>
                <c:pt idx="568">
                  <c:v>2.3124171428571407</c:v>
                </c:pt>
                <c:pt idx="569">
                  <c:v>1.6347257142857115</c:v>
                </c:pt>
                <c:pt idx="570">
                  <c:v>0.63524571428571419</c:v>
                </c:pt>
                <c:pt idx="572">
                  <c:v>1.8360906666666674</c:v>
                </c:pt>
                <c:pt idx="573">
                  <c:v>2.3472800000000005</c:v>
                </c:pt>
                <c:pt idx="574">
                  <c:v>2.0023413333333338</c:v>
                </c:pt>
                <c:pt idx="575">
                  <c:v>2.1666613333333324</c:v>
                </c:pt>
                <c:pt idx="576">
                  <c:v>1.8843359999999989</c:v>
                </c:pt>
                <c:pt idx="577">
                  <c:v>1.5768160000000004</c:v>
                </c:pt>
                <c:pt idx="578">
                  <c:v>3.2954080000000006</c:v>
                </c:pt>
                <c:pt idx="579">
                  <c:v>1.547333333333333</c:v>
                </c:pt>
                <c:pt idx="580">
                  <c:v>1.2248960000000002</c:v>
                </c:pt>
                <c:pt idx="581">
                  <c:v>2.6585333333333332</c:v>
                </c:pt>
                <c:pt idx="582">
                  <c:v>1.0091626666666664</c:v>
                </c:pt>
                <c:pt idx="583">
                  <c:v>1.8863413333333332</c:v>
                </c:pt>
                <c:pt idx="584">
                  <c:v>0.37277866666666643</c:v>
                </c:pt>
                <c:pt idx="585">
                  <c:v>3.6537846153846134</c:v>
                </c:pt>
                <c:pt idx="586">
                  <c:v>4.3912000000000022</c:v>
                </c:pt>
                <c:pt idx="587">
                  <c:v>2.8042461538461541</c:v>
                </c:pt>
                <c:pt idx="588">
                  <c:v>2.5499076923076931</c:v>
                </c:pt>
                <c:pt idx="589">
                  <c:v>2.3451692307692298</c:v>
                </c:pt>
                <c:pt idx="590">
                  <c:v>1.0608000000000004</c:v>
                </c:pt>
                <c:pt idx="591">
                  <c:v>1.4674461538461543</c:v>
                </c:pt>
                <c:pt idx="592">
                  <c:v>1.0857230769230772</c:v>
                </c:pt>
                <c:pt idx="593">
                  <c:v>1.1584615384615387</c:v>
                </c:pt>
                <c:pt idx="594">
                  <c:v>0.8299076923076919</c:v>
                </c:pt>
                <c:pt idx="595">
                  <c:v>1.1840615384615392</c:v>
                </c:pt>
                <c:pt idx="596">
                  <c:v>1.4742153846153845</c:v>
                </c:pt>
                <c:pt idx="597">
                  <c:v>4.0012363636363633</c:v>
                </c:pt>
                <c:pt idx="598">
                  <c:v>1.6154342857142854</c:v>
                </c:pt>
                <c:pt idx="599">
                  <c:v>1.7676114285714288</c:v>
                </c:pt>
                <c:pt idx="600">
                  <c:v>2.5979485714285722</c:v>
                </c:pt>
                <c:pt idx="601">
                  <c:v>1.9657428571428579</c:v>
                </c:pt>
                <c:pt idx="602">
                  <c:v>1.8065714285714287</c:v>
                </c:pt>
                <c:pt idx="603">
                  <c:v>1.6123485714285712</c:v>
                </c:pt>
                <c:pt idx="604">
                  <c:v>2.0550514285714292</c:v>
                </c:pt>
                <c:pt idx="605">
                  <c:v>1.7218800000000007</c:v>
                </c:pt>
                <c:pt idx="606">
                  <c:v>1.0271600000000001</c:v>
                </c:pt>
                <c:pt idx="607">
                  <c:v>1.4122857142857137</c:v>
                </c:pt>
                <c:pt idx="608">
                  <c:v>1.0122342857142854</c:v>
                </c:pt>
                <c:pt idx="609">
                  <c:v>0.76742857142857146</c:v>
                </c:pt>
                <c:pt idx="610">
                  <c:v>3.0652399999999997</c:v>
                </c:pt>
                <c:pt idx="611">
                  <c:v>2.5550769230769239</c:v>
                </c:pt>
                <c:pt idx="612">
                  <c:v>2.9243076923076927</c:v>
                </c:pt>
                <c:pt idx="613">
                  <c:v>3.3920000000000003</c:v>
                </c:pt>
                <c:pt idx="614">
                  <c:v>2.2098461538461525</c:v>
                </c:pt>
                <c:pt idx="615">
                  <c:v>1.9661538461538464</c:v>
                </c:pt>
                <c:pt idx="616">
                  <c:v>2.1015384615384609</c:v>
                </c:pt>
                <c:pt idx="617">
                  <c:v>1.975384615384616</c:v>
                </c:pt>
                <c:pt idx="618">
                  <c:v>2.2572307692307687</c:v>
                </c:pt>
                <c:pt idx="619">
                  <c:v>0.92984615384615443</c:v>
                </c:pt>
                <c:pt idx="620">
                  <c:v>1.4061538461538463</c:v>
                </c:pt>
                <c:pt idx="621">
                  <c:v>2.8098461538461543</c:v>
                </c:pt>
                <c:pt idx="622">
                  <c:v>1.6836923076923069</c:v>
                </c:pt>
                <c:pt idx="623">
                  <c:v>1.671384615384615</c:v>
                </c:pt>
                <c:pt idx="624">
                  <c:v>1.3371428571428581</c:v>
                </c:pt>
                <c:pt idx="625">
                  <c:v>1.7257142857142844</c:v>
                </c:pt>
                <c:pt idx="626">
                  <c:v>2.3371428571428572</c:v>
                </c:pt>
                <c:pt idx="627">
                  <c:v>1.8628571428571428</c:v>
                </c:pt>
                <c:pt idx="628">
                  <c:v>1.9257142857142864</c:v>
                </c:pt>
                <c:pt idx="629">
                  <c:v>0.76571428571428568</c:v>
                </c:pt>
                <c:pt idx="630">
                  <c:v>1.28</c:v>
                </c:pt>
                <c:pt idx="631">
                  <c:v>0.93142857142857183</c:v>
                </c:pt>
                <c:pt idx="632">
                  <c:v>1.8742857142857139</c:v>
                </c:pt>
                <c:pt idx="633">
                  <c:v>1.7428571428571422</c:v>
                </c:pt>
                <c:pt idx="634">
                  <c:v>0.92000000000000071</c:v>
                </c:pt>
                <c:pt idx="635">
                  <c:v>1.5542857142857136</c:v>
                </c:pt>
                <c:pt idx="636">
                  <c:v>0.3257142857142859</c:v>
                </c:pt>
                <c:pt idx="637">
                  <c:v>1.5988571428571439</c:v>
                </c:pt>
                <c:pt idx="638">
                  <c:v>3.579428571428569</c:v>
                </c:pt>
                <c:pt idx="639">
                  <c:v>1.2039999999999995</c:v>
                </c:pt>
                <c:pt idx="640">
                  <c:v>1.5108571428571429</c:v>
                </c:pt>
                <c:pt idx="641">
                  <c:v>2.6262857142857143</c:v>
                </c:pt>
                <c:pt idx="643">
                  <c:v>1.1382857142857148</c:v>
                </c:pt>
                <c:pt idx="644">
                  <c:v>2.20457142857143</c:v>
                </c:pt>
                <c:pt idx="645">
                  <c:v>1.3931428571428544</c:v>
                </c:pt>
                <c:pt idx="646">
                  <c:v>1.7331428571428569</c:v>
                </c:pt>
                <c:pt idx="647">
                  <c:v>1.5228571428571425</c:v>
                </c:pt>
                <c:pt idx="648">
                  <c:v>2.4125714285714293</c:v>
                </c:pt>
                <c:pt idx="649">
                  <c:v>1.4319999999999997</c:v>
                </c:pt>
                <c:pt idx="650">
                  <c:v>2.1765714285714282</c:v>
                </c:pt>
                <c:pt idx="651">
                  <c:v>1.407428571428571</c:v>
                </c:pt>
                <c:pt idx="652">
                  <c:v>1.8034285714285707</c:v>
                </c:pt>
                <c:pt idx="653">
                  <c:v>1.2897142857142856</c:v>
                </c:pt>
                <c:pt idx="654">
                  <c:v>1.6405714285714279</c:v>
                </c:pt>
                <c:pt idx="655">
                  <c:v>1.5679999999999998</c:v>
                </c:pt>
                <c:pt idx="656">
                  <c:v>1.2742857142857145</c:v>
                </c:pt>
                <c:pt idx="657">
                  <c:v>0.99428571428571444</c:v>
                </c:pt>
                <c:pt idx="658">
                  <c:v>0.84457142857142842</c:v>
                </c:pt>
                <c:pt idx="659">
                  <c:v>0.83257142857142796</c:v>
                </c:pt>
                <c:pt idx="660">
                  <c:v>1.2182857142857151</c:v>
                </c:pt>
                <c:pt idx="661">
                  <c:v>0.44399999999999956</c:v>
                </c:pt>
                <c:pt idx="662">
                  <c:v>1.702285714285716</c:v>
                </c:pt>
                <c:pt idx="664">
                  <c:v>1.5662857142857141</c:v>
                </c:pt>
                <c:pt idx="665">
                  <c:v>1.9411428571428573</c:v>
                </c:pt>
                <c:pt idx="666">
                  <c:v>2.2582857142857131</c:v>
                </c:pt>
                <c:pt idx="667">
                  <c:v>1.76</c:v>
                </c:pt>
                <c:pt idx="668">
                  <c:v>3.4428571428571431</c:v>
                </c:pt>
                <c:pt idx="669">
                  <c:v>1.7445714285714291</c:v>
                </c:pt>
                <c:pt idx="670">
                  <c:v>0.88400000000000034</c:v>
                </c:pt>
                <c:pt idx="671">
                  <c:v>1.6594285714285715</c:v>
                </c:pt>
                <c:pt idx="672">
                  <c:v>2.7868571428571443</c:v>
                </c:pt>
                <c:pt idx="673">
                  <c:v>2.612000000000001</c:v>
                </c:pt>
                <c:pt idx="674">
                  <c:v>1.6045714285714285</c:v>
                </c:pt>
                <c:pt idx="675">
                  <c:v>1.8497142857142848</c:v>
                </c:pt>
                <c:pt idx="676">
                  <c:v>1.4862857142857138</c:v>
                </c:pt>
                <c:pt idx="677">
                  <c:v>2.665142857142857</c:v>
                </c:pt>
                <c:pt idx="678">
                  <c:v>2.2514285714285713</c:v>
                </c:pt>
                <c:pt idx="679">
                  <c:v>2.777142857142858</c:v>
                </c:pt>
                <c:pt idx="680">
                  <c:v>2.649714285714285</c:v>
                </c:pt>
                <c:pt idx="681">
                  <c:v>1.3182857142857134</c:v>
                </c:pt>
                <c:pt idx="682">
                  <c:v>1.8422857142857134</c:v>
                </c:pt>
                <c:pt idx="683">
                  <c:v>0.83828571428571352</c:v>
                </c:pt>
                <c:pt idx="684">
                  <c:v>0.45657142857142829</c:v>
                </c:pt>
                <c:pt idx="685">
                  <c:v>0.87771428571428545</c:v>
                </c:pt>
                <c:pt idx="686">
                  <c:v>0.90800000000000025</c:v>
                </c:pt>
                <c:pt idx="687">
                  <c:v>1.3942857142857139</c:v>
                </c:pt>
                <c:pt idx="688">
                  <c:v>2.7716923076923083</c:v>
                </c:pt>
                <c:pt idx="702">
                  <c:v>3.5908571428571423</c:v>
                </c:pt>
                <c:pt idx="703">
                  <c:v>3.1462857142857144</c:v>
                </c:pt>
                <c:pt idx="704">
                  <c:v>3.9337142857142857</c:v>
                </c:pt>
                <c:pt idx="705">
                  <c:v>2.1777142857142815</c:v>
                </c:pt>
                <c:pt idx="715">
                  <c:v>2.1420571428571429</c:v>
                </c:pt>
                <c:pt idx="717">
                  <c:v>0.86108571428571423</c:v>
                </c:pt>
                <c:pt idx="718">
                  <c:v>0.90320000000000022</c:v>
                </c:pt>
                <c:pt idx="719">
                  <c:v>2.6044000000000005</c:v>
                </c:pt>
                <c:pt idx="720">
                  <c:v>1.9844000000000008</c:v>
                </c:pt>
                <c:pt idx="721">
                  <c:v>0.80914285714285639</c:v>
                </c:pt>
                <c:pt idx="722">
                  <c:v>2.0954285714285725</c:v>
                </c:pt>
                <c:pt idx="723">
                  <c:v>2.0086285714285714</c:v>
                </c:pt>
                <c:pt idx="724">
                  <c:v>1.1622857142857137</c:v>
                </c:pt>
                <c:pt idx="725">
                  <c:v>1.6851999999999998</c:v>
                </c:pt>
                <c:pt idx="726">
                  <c:v>2.3496000000000015</c:v>
                </c:pt>
                <c:pt idx="727">
                  <c:v>1.1608510638297873</c:v>
                </c:pt>
                <c:pt idx="741">
                  <c:v>1.7762285714285713</c:v>
                </c:pt>
                <c:pt idx="742">
                  <c:v>1.758342857142857</c:v>
                </c:pt>
                <c:pt idx="743">
                  <c:v>1.9029142857142867</c:v>
                </c:pt>
                <c:pt idx="744">
                  <c:v>2.8604000000000007</c:v>
                </c:pt>
                <c:pt idx="745">
                  <c:v>2.5587428571428572</c:v>
                </c:pt>
                <c:pt idx="746">
                  <c:v>1.0674857142857144</c:v>
                </c:pt>
                <c:pt idx="747">
                  <c:v>0.84554285714285682</c:v>
                </c:pt>
                <c:pt idx="748">
                  <c:v>1.4381142857142848</c:v>
                </c:pt>
                <c:pt idx="749">
                  <c:v>0.91788571428571486</c:v>
                </c:pt>
                <c:pt idx="750">
                  <c:v>1.429542857142857</c:v>
                </c:pt>
                <c:pt idx="751">
                  <c:v>1.1666285714285718</c:v>
                </c:pt>
                <c:pt idx="752">
                  <c:v>2.3662857142857132</c:v>
                </c:pt>
                <c:pt idx="753">
                  <c:v>2.794892307692308</c:v>
                </c:pt>
              </c:numCache>
            </c:numRef>
          </c:yVal>
          <c:smooth val="0"/>
          <c:extLst>
            <c:ext xmlns:c16="http://schemas.microsoft.com/office/drawing/2014/chart" uri="{C3380CC4-5D6E-409C-BE32-E72D297353CC}">
              <c16:uniqueId val="{00000000-167B-475F-8931-6BF2719BC1B0}"/>
            </c:ext>
          </c:extLst>
        </c:ser>
        <c:dLbls>
          <c:showLegendKey val="0"/>
          <c:showVal val="0"/>
          <c:showCatName val="0"/>
          <c:showSerName val="0"/>
          <c:showPercent val="0"/>
          <c:showBubbleSize val="0"/>
        </c:dLbls>
        <c:axId val="1536944"/>
        <c:axId val="1537424"/>
      </c:scatterChart>
      <c:valAx>
        <c:axId val="1536944"/>
        <c:scaling>
          <c:orientation val="minMax"/>
          <c:max val="46000"/>
          <c:min val="34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7424"/>
        <c:crosses val="autoZero"/>
        <c:crossBetween val="midCat"/>
      </c:valAx>
      <c:valAx>
        <c:axId val="153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Total Mass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6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r>
              <a:rPr lang="en-US" sz="2400" b="0" i="0" u="none" strike="noStrike" kern="1200" spc="0" baseline="0">
                <a:solidFill>
                  <a:sysClr val="windowText" lastClr="000000">
                    <a:lumMod val="65000"/>
                    <a:lumOff val="35000"/>
                  </a:sysClr>
                </a:solidFill>
              </a:rPr>
              <a:t>SBB PON vs. POP Flux Bot Cup (all) </a:t>
            </a:r>
          </a:p>
        </c:rich>
      </c:tx>
      <c:layout>
        <c:manualLayout>
          <c:xMode val="edge"/>
          <c:yMode val="edge"/>
          <c:x val="0.4046364804290144"/>
          <c:y val="2.466091245376078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v>POP</c:v>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ysDot"/>
              </a:ln>
              <a:effectLst/>
            </c:spPr>
            <c:trendlineType val="linear"/>
            <c:dispRSqr val="0"/>
            <c:dispEq val="0"/>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NEW'!$AJ$8:$AJ$761</c:f>
              <c:numCache>
                <c:formatCode>0.0</c:formatCode>
                <c:ptCount val="754"/>
                <c:pt idx="0">
                  <c:v>24.298704117731106</c:v>
                </c:pt>
                <c:pt idx="1">
                  <c:v>24.591430266812523</c:v>
                </c:pt>
                <c:pt idx="2">
                  <c:v>18.165166298725055</c:v>
                </c:pt>
                <c:pt idx="3">
                  <c:v>15.211666591901505</c:v>
                </c:pt>
                <c:pt idx="4">
                  <c:v>12.514530944863274</c:v>
                </c:pt>
                <c:pt idx="5">
                  <c:v>12.54514204227555</c:v>
                </c:pt>
                <c:pt idx="6">
                  <c:v>14.166945224184829</c:v>
                </c:pt>
                <c:pt idx="7">
                  <c:v>12.229970455154074</c:v>
                </c:pt>
                <c:pt idx="8">
                  <c:v>17.487772750039085</c:v>
                </c:pt>
                <c:pt idx="9">
                  <c:v>16.041285418455089</c:v>
                </c:pt>
                <c:pt idx="10">
                  <c:v>12.383894382025773</c:v>
                </c:pt>
                <c:pt idx="11">
                  <c:v>14.023005137655247</c:v>
                </c:pt>
                <c:pt idx="12">
                  <c:v>13.277395357919545</c:v>
                </c:pt>
                <c:pt idx="13">
                  <c:v>14.872397636533307</c:v>
                </c:pt>
                <c:pt idx="14">
                  <c:v>8.4003065095632579</c:v>
                </c:pt>
                <c:pt idx="15">
                  <c:v>8.6756779521611236</c:v>
                </c:pt>
                <c:pt idx="16">
                  <c:v>11.136109478361078</c:v>
                </c:pt>
                <c:pt idx="17">
                  <c:v>15.343677684301497</c:v>
                </c:pt>
                <c:pt idx="18">
                  <c:v>15.135062700583973</c:v>
                </c:pt>
                <c:pt idx="19">
                  <c:v>22.007465497157312</c:v>
                </c:pt>
                <c:pt idx="20">
                  <c:v>16.793156706421087</c:v>
                </c:pt>
                <c:pt idx="21">
                  <c:v>22.123118184304175</c:v>
                </c:pt>
                <c:pt idx="22">
                  <c:v>36.243508512268562</c:v>
                </c:pt>
                <c:pt idx="23">
                  <c:v>21.327703437729525</c:v>
                </c:pt>
                <c:pt idx="24">
                  <c:v>16.208032390345579</c:v>
                </c:pt>
                <c:pt idx="25">
                  <c:v>21.583550839821342</c:v>
                </c:pt>
                <c:pt idx="26">
                  <c:v>18.298812260631792</c:v>
                </c:pt>
                <c:pt idx="27">
                  <c:v>16.135178567718683</c:v>
                </c:pt>
                <c:pt idx="28">
                  <c:v>11.503916500904012</c:v>
                </c:pt>
                <c:pt idx="29">
                  <c:v>13.707410813530586</c:v>
                </c:pt>
                <c:pt idx="30">
                  <c:v>14.274242143738888</c:v>
                </c:pt>
                <c:pt idx="39">
                  <c:v>17.039346205446805</c:v>
                </c:pt>
                <c:pt idx="40">
                  <c:v>13.714730498091541</c:v>
                </c:pt>
                <c:pt idx="41">
                  <c:v>21.738950668046641</c:v>
                </c:pt>
                <c:pt idx="42">
                  <c:v>36.512363784817865</c:v>
                </c:pt>
                <c:pt idx="43">
                  <c:v>27.984233268744049</c:v>
                </c:pt>
                <c:pt idx="44">
                  <c:v>26.085046209818728</c:v>
                </c:pt>
                <c:pt idx="52">
                  <c:v>30.598080946312763</c:v>
                </c:pt>
                <c:pt idx="53">
                  <c:v>50.299239896722725</c:v>
                </c:pt>
                <c:pt idx="54">
                  <c:v>44.873801325180807</c:v>
                </c:pt>
                <c:pt idx="55">
                  <c:v>25.886029566521628</c:v>
                </c:pt>
                <c:pt idx="56">
                  <c:v>16.58212285714287</c:v>
                </c:pt>
                <c:pt idx="57">
                  <c:v>16.842211428571417</c:v>
                </c:pt>
                <c:pt idx="58">
                  <c:v>8.96414857142857</c:v>
                </c:pt>
                <c:pt idx="59">
                  <c:v>13.82649142857143</c:v>
                </c:pt>
                <c:pt idx="60">
                  <c:v>32.381674285714297</c:v>
                </c:pt>
                <c:pt idx="61">
                  <c:v>12.361531428571418</c:v>
                </c:pt>
                <c:pt idx="63">
                  <c:v>14.287865714285708</c:v>
                </c:pt>
                <c:pt idx="64">
                  <c:v>19.357464615384615</c:v>
                </c:pt>
                <c:pt idx="65">
                  <c:v>22.029531428571431</c:v>
                </c:pt>
                <c:pt idx="66">
                  <c:v>27.959359999999975</c:v>
                </c:pt>
                <c:pt idx="67">
                  <c:v>39.835714285714289</c:v>
                </c:pt>
                <c:pt idx="68">
                  <c:v>34.11805714285714</c:v>
                </c:pt>
                <c:pt idx="69">
                  <c:v>16.065771428571423</c:v>
                </c:pt>
                <c:pt idx="70">
                  <c:v>41.004438095238086</c:v>
                </c:pt>
                <c:pt idx="71">
                  <c:v>10.358480000000007</c:v>
                </c:pt>
                <c:pt idx="72">
                  <c:v>21.653891428571427</c:v>
                </c:pt>
                <c:pt idx="73">
                  <c:v>18.180171428571441</c:v>
                </c:pt>
                <c:pt idx="74">
                  <c:v>30.291800000000009</c:v>
                </c:pt>
                <c:pt idx="75">
                  <c:v>28.418040000000005</c:v>
                </c:pt>
                <c:pt idx="76">
                  <c:v>15.612371428571429</c:v>
                </c:pt>
                <c:pt idx="78">
                  <c:v>17.812884002739793</c:v>
                </c:pt>
                <c:pt idx="79">
                  <c:v>22.694170327982619</c:v>
                </c:pt>
                <c:pt idx="80">
                  <c:v>20.680935213564197</c:v>
                </c:pt>
                <c:pt idx="81">
                  <c:v>15.598627823817139</c:v>
                </c:pt>
                <c:pt idx="82">
                  <c:v>17.064577964723867</c:v>
                </c:pt>
                <c:pt idx="83">
                  <c:v>13.910151478133713</c:v>
                </c:pt>
                <c:pt idx="84">
                  <c:v>16.550051889153707</c:v>
                </c:pt>
                <c:pt idx="85">
                  <c:v>9.9373616751737757</c:v>
                </c:pt>
                <c:pt idx="86">
                  <c:v>9.7903095987876867</c:v>
                </c:pt>
                <c:pt idx="87">
                  <c:v>11.068939829212042</c:v>
                </c:pt>
                <c:pt idx="88">
                  <c:v>8.0971623022086305</c:v>
                </c:pt>
                <c:pt idx="89">
                  <c:v>14.224913623884333</c:v>
                </c:pt>
                <c:pt idx="90">
                  <c:v>28.04455591161846</c:v>
                </c:pt>
                <c:pt idx="92">
                  <c:v>21.897786051655217</c:v>
                </c:pt>
                <c:pt idx="94">
                  <c:v>32.100615603761625</c:v>
                </c:pt>
                <c:pt idx="95">
                  <c:v>33.06952805927078</c:v>
                </c:pt>
                <c:pt idx="96">
                  <c:v>24.503630260675251</c:v>
                </c:pt>
                <c:pt idx="97">
                  <c:v>34.024439770436089</c:v>
                </c:pt>
                <c:pt idx="98">
                  <c:v>24.480909066308811</c:v>
                </c:pt>
                <c:pt idx="99">
                  <c:v>24.269282100252326</c:v>
                </c:pt>
                <c:pt idx="100">
                  <c:v>17.804887782172145</c:v>
                </c:pt>
                <c:pt idx="101">
                  <c:v>20.799272213817034</c:v>
                </c:pt>
                <c:pt idx="102">
                  <c:v>19.842087285075081</c:v>
                </c:pt>
                <c:pt idx="103">
                  <c:v>33.426898993481757</c:v>
                </c:pt>
                <c:pt idx="104">
                  <c:v>17.209866168638683</c:v>
                </c:pt>
                <c:pt idx="105">
                  <c:v>19.679319400080232</c:v>
                </c:pt>
                <c:pt idx="106">
                  <c:v>16.229760000000013</c:v>
                </c:pt>
                <c:pt idx="107">
                  <c:v>17.477720000000005</c:v>
                </c:pt>
                <c:pt idx="108">
                  <c:v>35.603382857142833</c:v>
                </c:pt>
                <c:pt idx="109">
                  <c:v>22.271771428571441</c:v>
                </c:pt>
                <c:pt idx="110">
                  <c:v>11.343119999999985</c:v>
                </c:pt>
                <c:pt idx="111">
                  <c:v>28.893428571428586</c:v>
                </c:pt>
                <c:pt idx="112">
                  <c:v>53.259028571428473</c:v>
                </c:pt>
                <c:pt idx="113">
                  <c:v>19.022968163265347</c:v>
                </c:pt>
                <c:pt idx="114">
                  <c:v>37.380171428571487</c:v>
                </c:pt>
                <c:pt idx="115">
                  <c:v>22.177508571428547</c:v>
                </c:pt>
                <c:pt idx="116">
                  <c:v>29.915941052631553</c:v>
                </c:pt>
                <c:pt idx="143">
                  <c:v>19.455131428571434</c:v>
                </c:pt>
                <c:pt idx="144">
                  <c:v>26.124342857142864</c:v>
                </c:pt>
                <c:pt idx="145">
                  <c:v>39.230765714285695</c:v>
                </c:pt>
                <c:pt idx="146">
                  <c:v>24.596742857142885</c:v>
                </c:pt>
                <c:pt idx="147">
                  <c:v>28.753371428571427</c:v>
                </c:pt>
                <c:pt idx="148">
                  <c:v>31.176822857142866</c:v>
                </c:pt>
                <c:pt idx="149">
                  <c:v>23.296000000000006</c:v>
                </c:pt>
                <c:pt idx="151">
                  <c:v>17.373531428571397</c:v>
                </c:pt>
                <c:pt idx="152">
                  <c:v>27.207817142857152</c:v>
                </c:pt>
                <c:pt idx="156">
                  <c:v>25.715322416484582</c:v>
                </c:pt>
                <c:pt idx="157">
                  <c:v>26.019358214326559</c:v>
                </c:pt>
                <c:pt idx="158">
                  <c:v>23.538839632763569</c:v>
                </c:pt>
                <c:pt idx="159">
                  <c:v>20.23191562181475</c:v>
                </c:pt>
                <c:pt idx="160">
                  <c:v>24.142634701216537</c:v>
                </c:pt>
                <c:pt idx="161">
                  <c:v>9.4707506908169918</c:v>
                </c:pt>
                <c:pt idx="167">
                  <c:v>3.3236000000000026</c:v>
                </c:pt>
                <c:pt idx="169">
                  <c:v>60.39077460159362</c:v>
                </c:pt>
                <c:pt idx="170">
                  <c:v>34.404952424834278</c:v>
                </c:pt>
                <c:pt idx="171">
                  <c:v>30.938406323618324</c:v>
                </c:pt>
                <c:pt idx="182">
                  <c:v>18.013878010166309</c:v>
                </c:pt>
                <c:pt idx="183">
                  <c:v>16.302142643471257</c:v>
                </c:pt>
                <c:pt idx="184">
                  <c:v>17.343283464065038</c:v>
                </c:pt>
                <c:pt idx="185">
                  <c:v>18.847495034932109</c:v>
                </c:pt>
                <c:pt idx="186">
                  <c:v>15.70470257956282</c:v>
                </c:pt>
                <c:pt idx="187">
                  <c:v>13.434810480158362</c:v>
                </c:pt>
                <c:pt idx="188">
                  <c:v>13.342053576959742</c:v>
                </c:pt>
                <c:pt idx="189">
                  <c:v>15.249805303682436</c:v>
                </c:pt>
                <c:pt idx="190">
                  <c:v>22.957704835900103</c:v>
                </c:pt>
                <c:pt idx="191">
                  <c:v>11.400773328317001</c:v>
                </c:pt>
                <c:pt idx="192">
                  <c:v>15.326365976394428</c:v>
                </c:pt>
                <c:pt idx="193">
                  <c:v>9.1376609468243402</c:v>
                </c:pt>
                <c:pt idx="208">
                  <c:v>17.50564379549887</c:v>
                </c:pt>
                <c:pt idx="209">
                  <c:v>20.98699923319208</c:v>
                </c:pt>
                <c:pt idx="210">
                  <c:v>16.871218618065143</c:v>
                </c:pt>
                <c:pt idx="211">
                  <c:v>20.294753980612285</c:v>
                </c:pt>
                <c:pt idx="212">
                  <c:v>3.9092397681978035</c:v>
                </c:pt>
                <c:pt idx="221">
                  <c:v>23.720354927458445</c:v>
                </c:pt>
                <c:pt idx="222">
                  <c:v>23.183930351168669</c:v>
                </c:pt>
                <c:pt idx="223">
                  <c:v>37.643750709826008</c:v>
                </c:pt>
                <c:pt idx="224">
                  <c:v>25.681259014883437</c:v>
                </c:pt>
                <c:pt idx="225">
                  <c:v>15.007728877240893</c:v>
                </c:pt>
                <c:pt idx="226">
                  <c:v>15.289299895990823</c:v>
                </c:pt>
                <c:pt idx="227">
                  <c:v>31.632511019460992</c:v>
                </c:pt>
                <c:pt idx="228">
                  <c:v>13.512083132833894</c:v>
                </c:pt>
                <c:pt idx="229">
                  <c:v>14.006129644933417</c:v>
                </c:pt>
                <c:pt idx="230">
                  <c:v>8.7901303112240825</c:v>
                </c:pt>
                <c:pt idx="231">
                  <c:v>3.2971118274590374</c:v>
                </c:pt>
                <c:pt idx="232">
                  <c:v>4.8295256239634519</c:v>
                </c:pt>
                <c:pt idx="233">
                  <c:v>16.688066788143772</c:v>
                </c:pt>
                <c:pt idx="234">
                  <c:v>12.359439537257543</c:v>
                </c:pt>
                <c:pt idx="235">
                  <c:v>18.170791812183964</c:v>
                </c:pt>
                <c:pt idx="247">
                  <c:v>15.667377505375072</c:v>
                </c:pt>
                <c:pt idx="248">
                  <c:v>21.012364582425931</c:v>
                </c:pt>
                <c:pt idx="249">
                  <c:v>31.488279423039074</c:v>
                </c:pt>
                <c:pt idx="250">
                  <c:v>29.977096411637262</c:v>
                </c:pt>
                <c:pt idx="251">
                  <c:v>27.713460710836074</c:v>
                </c:pt>
                <c:pt idx="252">
                  <c:v>36.847600238517742</c:v>
                </c:pt>
                <c:pt idx="253">
                  <c:v>35.947428750722821</c:v>
                </c:pt>
                <c:pt idx="254">
                  <c:v>32.800661870462008</c:v>
                </c:pt>
                <c:pt idx="255">
                  <c:v>27.097381529688676</c:v>
                </c:pt>
                <c:pt idx="256">
                  <c:v>35.634135818107012</c:v>
                </c:pt>
                <c:pt idx="257">
                  <c:v>33.155753917701944</c:v>
                </c:pt>
                <c:pt idx="258">
                  <c:v>24.385151141738049</c:v>
                </c:pt>
                <c:pt idx="259">
                  <c:v>21.723468690040988</c:v>
                </c:pt>
                <c:pt idx="260">
                  <c:v>23.839103712103878</c:v>
                </c:pt>
                <c:pt idx="261">
                  <c:v>18.525389783710935</c:v>
                </c:pt>
                <c:pt idx="262">
                  <c:v>16.915005608704945</c:v>
                </c:pt>
                <c:pt idx="263">
                  <c:v>23.538093181399262</c:v>
                </c:pt>
                <c:pt idx="264">
                  <c:v>23.61877307507811</c:v>
                </c:pt>
                <c:pt idx="265">
                  <c:v>22.130570692802124</c:v>
                </c:pt>
                <c:pt idx="266">
                  <c:v>14.781294379820324</c:v>
                </c:pt>
                <c:pt idx="267">
                  <c:v>13.178153823906676</c:v>
                </c:pt>
                <c:pt idx="268">
                  <c:v>39.113254163318771</c:v>
                </c:pt>
                <c:pt idx="269">
                  <c:v>17.132577297669343</c:v>
                </c:pt>
                <c:pt idx="270">
                  <c:v>13.085231853703469</c:v>
                </c:pt>
                <c:pt idx="273">
                  <c:v>40.419049749417098</c:v>
                </c:pt>
                <c:pt idx="274">
                  <c:v>45.543332917964221</c:v>
                </c:pt>
                <c:pt idx="275">
                  <c:v>36.075139268046371</c:v>
                </c:pt>
                <c:pt idx="283">
                  <c:v>9.2137172120006987</c:v>
                </c:pt>
                <c:pt idx="286">
                  <c:v>19.478931077726529</c:v>
                </c:pt>
                <c:pt idx="287">
                  <c:v>20.373102940845826</c:v>
                </c:pt>
                <c:pt idx="288">
                  <c:v>13.23135134175687</c:v>
                </c:pt>
                <c:pt idx="289">
                  <c:v>15.359942276886244</c:v>
                </c:pt>
                <c:pt idx="290">
                  <c:v>13.032761331958</c:v>
                </c:pt>
                <c:pt idx="299">
                  <c:v>21.642109038201752</c:v>
                </c:pt>
                <c:pt idx="302">
                  <c:v>4.0626613399197034</c:v>
                </c:pt>
                <c:pt idx="306">
                  <c:v>1.8641160241370507</c:v>
                </c:pt>
                <c:pt idx="309">
                  <c:v>4.9960361100983803</c:v>
                </c:pt>
                <c:pt idx="310">
                  <c:v>11.687763121540684</c:v>
                </c:pt>
                <c:pt idx="311">
                  <c:v>15.193730509509308</c:v>
                </c:pt>
                <c:pt idx="312">
                  <c:v>24.180479906121178</c:v>
                </c:pt>
                <c:pt idx="313">
                  <c:v>22.803542311131324</c:v>
                </c:pt>
                <c:pt idx="314">
                  <c:v>35.523531505705165</c:v>
                </c:pt>
                <c:pt idx="315">
                  <c:v>35.306493412591834</c:v>
                </c:pt>
                <c:pt idx="316">
                  <c:v>25.242470866990615</c:v>
                </c:pt>
                <c:pt idx="317">
                  <c:v>23.854025447202702</c:v>
                </c:pt>
                <c:pt idx="318">
                  <c:v>24.748801474984333</c:v>
                </c:pt>
                <c:pt idx="319">
                  <c:v>2.0137809024344051</c:v>
                </c:pt>
                <c:pt idx="320">
                  <c:v>34.707602390729136</c:v>
                </c:pt>
                <c:pt idx="321">
                  <c:v>26.150520276490212</c:v>
                </c:pt>
                <c:pt idx="322">
                  <c:v>60.402072917108853</c:v>
                </c:pt>
                <c:pt idx="323">
                  <c:v>58.477625697504891</c:v>
                </c:pt>
                <c:pt idx="324">
                  <c:v>29.029758122289294</c:v>
                </c:pt>
                <c:pt idx="325">
                  <c:v>83.314492452214807</c:v>
                </c:pt>
                <c:pt idx="326">
                  <c:v>35.895308960606073</c:v>
                </c:pt>
                <c:pt idx="327">
                  <c:v>49.068790493565473</c:v>
                </c:pt>
                <c:pt idx="328">
                  <c:v>34.387219161646641</c:v>
                </c:pt>
                <c:pt idx="329">
                  <c:v>59.71321565351667</c:v>
                </c:pt>
                <c:pt idx="330">
                  <c:v>35.224741413308351</c:v>
                </c:pt>
                <c:pt idx="331">
                  <c:v>68.620927351803999</c:v>
                </c:pt>
                <c:pt idx="332">
                  <c:v>45.824988951569054</c:v>
                </c:pt>
                <c:pt idx="333">
                  <c:v>26.06953252437004</c:v>
                </c:pt>
                <c:pt idx="334">
                  <c:v>23.419972331099046</c:v>
                </c:pt>
                <c:pt idx="335">
                  <c:v>45.440903022666959</c:v>
                </c:pt>
                <c:pt idx="336">
                  <c:v>40.325151283862937</c:v>
                </c:pt>
                <c:pt idx="337">
                  <c:v>24.310632608599811</c:v>
                </c:pt>
                <c:pt idx="338">
                  <c:v>22.796110959965503</c:v>
                </c:pt>
                <c:pt idx="339">
                  <c:v>23.184351972644038</c:v>
                </c:pt>
                <c:pt idx="340">
                  <c:v>17.33217572947197</c:v>
                </c:pt>
                <c:pt idx="341">
                  <c:v>20.942472993935269</c:v>
                </c:pt>
                <c:pt idx="342">
                  <c:v>36.808827037572854</c:v>
                </c:pt>
                <c:pt idx="343">
                  <c:v>23.003246070039211</c:v>
                </c:pt>
                <c:pt idx="345">
                  <c:v>18.021402201093096</c:v>
                </c:pt>
                <c:pt idx="346">
                  <c:v>43.107728821518492</c:v>
                </c:pt>
                <c:pt idx="347">
                  <c:v>36.494205464656659</c:v>
                </c:pt>
                <c:pt idx="348">
                  <c:v>20.93197481932399</c:v>
                </c:pt>
                <c:pt idx="349">
                  <c:v>4.2494610060181222</c:v>
                </c:pt>
                <c:pt idx="351">
                  <c:v>52.011387437777245</c:v>
                </c:pt>
                <c:pt idx="352">
                  <c:v>64.354453333333311</c:v>
                </c:pt>
                <c:pt idx="353">
                  <c:v>34.389629801921004</c:v>
                </c:pt>
                <c:pt idx="354">
                  <c:v>30.821724167402195</c:v>
                </c:pt>
                <c:pt idx="356">
                  <c:v>34.472457008420065</c:v>
                </c:pt>
                <c:pt idx="359">
                  <c:v>14.966324627744079</c:v>
                </c:pt>
                <c:pt idx="360">
                  <c:v>27.101663519266545</c:v>
                </c:pt>
                <c:pt idx="361">
                  <c:v>22.469883403034544</c:v>
                </c:pt>
                <c:pt idx="362">
                  <c:v>37.267504803242119</c:v>
                </c:pt>
                <c:pt idx="363">
                  <c:v>23.151977739990187</c:v>
                </c:pt>
                <c:pt idx="364">
                  <c:v>26.382585860817443</c:v>
                </c:pt>
                <c:pt idx="365">
                  <c:v>22.790762066650316</c:v>
                </c:pt>
                <c:pt idx="366">
                  <c:v>34.144607720677527</c:v>
                </c:pt>
                <c:pt idx="367">
                  <c:v>18.483548047372892</c:v>
                </c:pt>
                <c:pt idx="368">
                  <c:v>23.64530536617697</c:v>
                </c:pt>
                <c:pt idx="369">
                  <c:v>24.474542354776275</c:v>
                </c:pt>
                <c:pt idx="370">
                  <c:v>32.088015105988489</c:v>
                </c:pt>
                <c:pt idx="371">
                  <c:v>14.78019098203761</c:v>
                </c:pt>
                <c:pt idx="372">
                  <c:v>18.05762430709914</c:v>
                </c:pt>
                <c:pt idx="373">
                  <c:v>34.909394003158326</c:v>
                </c:pt>
                <c:pt idx="374">
                  <c:v>43.142613784982757</c:v>
                </c:pt>
                <c:pt idx="375">
                  <c:v>32.741664802217784</c:v>
                </c:pt>
                <c:pt idx="376">
                  <c:v>22.450612679378395</c:v>
                </c:pt>
                <c:pt idx="377">
                  <c:v>109.75911775644451</c:v>
                </c:pt>
                <c:pt idx="378">
                  <c:v>59.752008790422394</c:v>
                </c:pt>
                <c:pt idx="379">
                  <c:v>104.55217952954311</c:v>
                </c:pt>
                <c:pt idx="380">
                  <c:v>83.548592431789814</c:v>
                </c:pt>
                <c:pt idx="381">
                  <c:v>55.511384386669306</c:v>
                </c:pt>
                <c:pt idx="382">
                  <c:v>38.694481428485659</c:v>
                </c:pt>
                <c:pt idx="383">
                  <c:v>5.2720654611741296</c:v>
                </c:pt>
                <c:pt idx="384">
                  <c:v>8.4396936593781149</c:v>
                </c:pt>
                <c:pt idx="385">
                  <c:v>11.294087520058497</c:v>
                </c:pt>
                <c:pt idx="386">
                  <c:v>16.771481441352957</c:v>
                </c:pt>
                <c:pt idx="387">
                  <c:v>9.5793507507055153</c:v>
                </c:pt>
                <c:pt idx="388">
                  <c:v>6.1309253853030974</c:v>
                </c:pt>
                <c:pt idx="389">
                  <c:v>27.370180340461395</c:v>
                </c:pt>
                <c:pt idx="390">
                  <c:v>23.113579666041431</c:v>
                </c:pt>
                <c:pt idx="391">
                  <c:v>26.966329696012707</c:v>
                </c:pt>
                <c:pt idx="392">
                  <c:v>43.566949918480773</c:v>
                </c:pt>
                <c:pt idx="393">
                  <c:v>37.602551967983942</c:v>
                </c:pt>
                <c:pt idx="394">
                  <c:v>29.009945997555491</c:v>
                </c:pt>
                <c:pt idx="395">
                  <c:v>32.161824275125575</c:v>
                </c:pt>
                <c:pt idx="396">
                  <c:v>13.344563892494712</c:v>
                </c:pt>
                <c:pt idx="397">
                  <c:v>33.115354823336894</c:v>
                </c:pt>
                <c:pt idx="398">
                  <c:v>33.663426537963574</c:v>
                </c:pt>
                <c:pt idx="399">
                  <c:v>16.36486808489402</c:v>
                </c:pt>
                <c:pt idx="400">
                  <c:v>17.341216009866471</c:v>
                </c:pt>
                <c:pt idx="401">
                  <c:v>14.702568738495216</c:v>
                </c:pt>
                <c:pt idx="402">
                  <c:v>26.495467949646937</c:v>
                </c:pt>
                <c:pt idx="403">
                  <c:v>29.129943706904484</c:v>
                </c:pt>
                <c:pt idx="404">
                  <c:v>51.873753404472211</c:v>
                </c:pt>
                <c:pt idx="405">
                  <c:v>32.016645957199955</c:v>
                </c:pt>
                <c:pt idx="406">
                  <c:v>29.206801972352721</c:v>
                </c:pt>
                <c:pt idx="407">
                  <c:v>36.174086898267944</c:v>
                </c:pt>
                <c:pt idx="408">
                  <c:v>32.362923958490711</c:v>
                </c:pt>
                <c:pt idx="409">
                  <c:v>16.533470718408452</c:v>
                </c:pt>
                <c:pt idx="410">
                  <c:v>24.882605977172943</c:v>
                </c:pt>
                <c:pt idx="411">
                  <c:v>28.755721518366968</c:v>
                </c:pt>
                <c:pt idx="412">
                  <c:v>25.420416948090576</c:v>
                </c:pt>
                <c:pt idx="413">
                  <c:v>28.209196307322941</c:v>
                </c:pt>
                <c:pt idx="414">
                  <c:v>5.6057223421299494</c:v>
                </c:pt>
                <c:pt idx="429">
                  <c:v>6.2843614732095148</c:v>
                </c:pt>
                <c:pt idx="430">
                  <c:v>30.558330706876689</c:v>
                </c:pt>
                <c:pt idx="431">
                  <c:v>33.424954242660007</c:v>
                </c:pt>
                <c:pt idx="432">
                  <c:v>28.198993655154311</c:v>
                </c:pt>
                <c:pt idx="433">
                  <c:v>49.007287299473489</c:v>
                </c:pt>
                <c:pt idx="434">
                  <c:v>-0.86940150228183199</c:v>
                </c:pt>
                <c:pt idx="435">
                  <c:v>26.051112684690693</c:v>
                </c:pt>
                <c:pt idx="436">
                  <c:v>25.796601314267093</c:v>
                </c:pt>
                <c:pt idx="437">
                  <c:v>26.641602098345174</c:v>
                </c:pt>
                <c:pt idx="438">
                  <c:v>19.161118017739483</c:v>
                </c:pt>
                <c:pt idx="442">
                  <c:v>17.596475854117386</c:v>
                </c:pt>
                <c:pt idx="443">
                  <c:v>27.665760298538416</c:v>
                </c:pt>
                <c:pt idx="444">
                  <c:v>52.794028457362828</c:v>
                </c:pt>
                <c:pt idx="445">
                  <c:v>28.365790047415942</c:v>
                </c:pt>
                <c:pt idx="446">
                  <c:v>7.8192612811188624</c:v>
                </c:pt>
                <c:pt idx="447">
                  <c:v>8.2553346269679437</c:v>
                </c:pt>
                <c:pt idx="455">
                  <c:v>25.604898942278368</c:v>
                </c:pt>
                <c:pt idx="456">
                  <c:v>19.399509599200201</c:v>
                </c:pt>
                <c:pt idx="457">
                  <c:v>21.944399729209735</c:v>
                </c:pt>
                <c:pt idx="458">
                  <c:v>22.450042412185226</c:v>
                </c:pt>
                <c:pt idx="459">
                  <c:v>26.178941375299956</c:v>
                </c:pt>
                <c:pt idx="460">
                  <c:v>14.054554101187577</c:v>
                </c:pt>
                <c:pt idx="461">
                  <c:v>24.972818406145649</c:v>
                </c:pt>
                <c:pt idx="462">
                  <c:v>9.9068758299730604</c:v>
                </c:pt>
                <c:pt idx="463">
                  <c:v>5.5668753401986741</c:v>
                </c:pt>
                <c:pt idx="464">
                  <c:v>19.588897866358252</c:v>
                </c:pt>
                <c:pt idx="465">
                  <c:v>1.2694788811543178</c:v>
                </c:pt>
                <c:pt idx="466">
                  <c:v>0</c:v>
                </c:pt>
                <c:pt idx="467">
                  <c:v>0</c:v>
                </c:pt>
                <c:pt idx="468">
                  <c:v>31.544077604364816</c:v>
                </c:pt>
                <c:pt idx="469">
                  <c:v>32.281208498730876</c:v>
                </c:pt>
                <c:pt idx="481">
                  <c:v>26.382623546352441</c:v>
                </c:pt>
                <c:pt idx="482">
                  <c:v>91.075648507229772</c:v>
                </c:pt>
                <c:pt idx="483">
                  <c:v>65.409994347702309</c:v>
                </c:pt>
                <c:pt idx="484">
                  <c:v>49.690375310739626</c:v>
                </c:pt>
                <c:pt idx="485">
                  <c:v>53.911790952238363</c:v>
                </c:pt>
                <c:pt idx="486">
                  <c:v>75.942255314938478</c:v>
                </c:pt>
                <c:pt idx="487">
                  <c:v>45.865485618272331</c:v>
                </c:pt>
                <c:pt idx="488">
                  <c:v>38.212833773309342</c:v>
                </c:pt>
                <c:pt idx="489">
                  <c:v>42.820528542213779</c:v>
                </c:pt>
                <c:pt idx="490">
                  <c:v>25.421240430271787</c:v>
                </c:pt>
                <c:pt idx="491">
                  <c:v>35.616000000000007</c:v>
                </c:pt>
                <c:pt idx="492">
                  <c:v>15.839360128015159</c:v>
                </c:pt>
                <c:pt idx="493">
                  <c:v>24.504910152395773</c:v>
                </c:pt>
                <c:pt idx="494">
                  <c:v>15.484117644645032</c:v>
                </c:pt>
                <c:pt idx="495">
                  <c:v>11.810420756717718</c:v>
                </c:pt>
                <c:pt idx="496">
                  <c:v>12.992625555787797</c:v>
                </c:pt>
                <c:pt idx="497">
                  <c:v>4.4524013126625164</c:v>
                </c:pt>
                <c:pt idx="498">
                  <c:v>4.2742991876909429</c:v>
                </c:pt>
                <c:pt idx="499">
                  <c:v>12.43012058324496</c:v>
                </c:pt>
                <c:pt idx="500">
                  <c:v>8.3163990983803338</c:v>
                </c:pt>
                <c:pt idx="501">
                  <c:v>12.5251873514948</c:v>
                </c:pt>
                <c:pt idx="502">
                  <c:v>19.70975112501975</c:v>
                </c:pt>
                <c:pt idx="503">
                  <c:v>19.957019754350561</c:v>
                </c:pt>
                <c:pt idx="504">
                  <c:v>12.545397833022399</c:v>
                </c:pt>
                <c:pt idx="505">
                  <c:v>42.560926500000022</c:v>
                </c:pt>
                <c:pt idx="506">
                  <c:v>22.292998895372143</c:v>
                </c:pt>
                <c:pt idx="507">
                  <c:v>35.04329305875774</c:v>
                </c:pt>
                <c:pt idx="508">
                  <c:v>32.060128910401161</c:v>
                </c:pt>
                <c:pt idx="509">
                  <c:v>51.387703537366434</c:v>
                </c:pt>
                <c:pt idx="510">
                  <c:v>42.184121659733364</c:v>
                </c:pt>
                <c:pt idx="511">
                  <c:v>31.753019937463193</c:v>
                </c:pt>
                <c:pt idx="512">
                  <c:v>31.333172468246048</c:v>
                </c:pt>
                <c:pt idx="513">
                  <c:v>25.255397894787436</c:v>
                </c:pt>
                <c:pt idx="514">
                  <c:v>21.727542967795117</c:v>
                </c:pt>
                <c:pt idx="515">
                  <c:v>20.33300974817589</c:v>
                </c:pt>
                <c:pt idx="516">
                  <c:v>18.129787755907415</c:v>
                </c:pt>
                <c:pt idx="517">
                  <c:v>20.205295442063843</c:v>
                </c:pt>
                <c:pt idx="518">
                  <c:v>19.677006594037834</c:v>
                </c:pt>
                <c:pt idx="519">
                  <c:v>20.464640027246119</c:v>
                </c:pt>
                <c:pt idx="520">
                  <c:v>21.649168550104619</c:v>
                </c:pt>
                <c:pt idx="521">
                  <c:v>9.1130454467895419</c:v>
                </c:pt>
                <c:pt idx="522">
                  <c:v>11.851332152247466</c:v>
                </c:pt>
                <c:pt idx="523">
                  <c:v>17.915700047764943</c:v>
                </c:pt>
                <c:pt idx="524">
                  <c:v>13.06399088168563</c:v>
                </c:pt>
                <c:pt idx="525">
                  <c:v>12.433917857724666</c:v>
                </c:pt>
                <c:pt idx="526">
                  <c:v>9.9742540619257056</c:v>
                </c:pt>
                <c:pt idx="527">
                  <c:v>17.523833174966811</c:v>
                </c:pt>
                <c:pt idx="528">
                  <c:v>13.257566876694543</c:v>
                </c:pt>
                <c:pt idx="529">
                  <c:v>10.625788908367767</c:v>
                </c:pt>
                <c:pt idx="530">
                  <c:v>0</c:v>
                </c:pt>
                <c:pt idx="531">
                  <c:v>0.3636266809844837</c:v>
                </c:pt>
                <c:pt idx="532">
                  <c:v>5.9566827508350073</c:v>
                </c:pt>
                <c:pt idx="533">
                  <c:v>56.81126454329501</c:v>
                </c:pt>
                <c:pt idx="534">
                  <c:v>77.38754946669485</c:v>
                </c:pt>
                <c:pt idx="535">
                  <c:v>70.518541203473774</c:v>
                </c:pt>
                <c:pt idx="536">
                  <c:v>2.616979654706554</c:v>
                </c:pt>
                <c:pt idx="541">
                  <c:v>4.1318071108091123</c:v>
                </c:pt>
                <c:pt idx="542">
                  <c:v>22.009251292359501</c:v>
                </c:pt>
                <c:pt idx="546">
                  <c:v>14.335817925370506</c:v>
                </c:pt>
                <c:pt idx="547">
                  <c:v>26.717962338883005</c:v>
                </c:pt>
                <c:pt idx="548">
                  <c:v>30.528626297718745</c:v>
                </c:pt>
                <c:pt idx="549">
                  <c:v>28.594118321623426</c:v>
                </c:pt>
                <c:pt idx="550">
                  <c:v>0</c:v>
                </c:pt>
                <c:pt idx="551">
                  <c:v>31.484709545330006</c:v>
                </c:pt>
                <c:pt idx="552">
                  <c:v>18.374515927590011</c:v>
                </c:pt>
                <c:pt idx="553">
                  <c:v>50.740372397456184</c:v>
                </c:pt>
                <c:pt idx="554">
                  <c:v>27.351600794142954</c:v>
                </c:pt>
                <c:pt idx="555">
                  <c:v>21.026193773520937</c:v>
                </c:pt>
                <c:pt idx="556">
                  <c:v>25.183639473892626</c:v>
                </c:pt>
                <c:pt idx="557">
                  <c:v>22.764218801040926</c:v>
                </c:pt>
                <c:pt idx="558">
                  <c:v>10.311115822448702</c:v>
                </c:pt>
                <c:pt idx="559">
                  <c:v>20.73843987183551</c:v>
                </c:pt>
                <c:pt idx="560">
                  <c:v>60.705540090607087</c:v>
                </c:pt>
                <c:pt idx="561">
                  <c:v>49.426058687628171</c:v>
                </c:pt>
                <c:pt idx="562">
                  <c:v>45.417109671478556</c:v>
                </c:pt>
                <c:pt idx="563">
                  <c:v>42.785609393446435</c:v>
                </c:pt>
                <c:pt idx="564">
                  <c:v>223.06233305519777</c:v>
                </c:pt>
                <c:pt idx="565">
                  <c:v>118.73453028648822</c:v>
                </c:pt>
                <c:pt idx="566">
                  <c:v>-0.29253331941862371</c:v>
                </c:pt>
                <c:pt idx="567">
                  <c:v>37.664683735799656</c:v>
                </c:pt>
                <c:pt idx="568">
                  <c:v>25.56984983024455</c:v>
                </c:pt>
                <c:pt idx="569">
                  <c:v>32.500990655725047</c:v>
                </c:pt>
                <c:pt idx="570">
                  <c:v>13.16397342183177</c:v>
                </c:pt>
                <c:pt idx="572">
                  <c:v>38.055479378282087</c:v>
                </c:pt>
                <c:pt idx="573">
                  <c:v>33.438311507075397</c:v>
                </c:pt>
                <c:pt idx="574">
                  <c:v>36.892048233463555</c:v>
                </c:pt>
                <c:pt idx="575">
                  <c:v>27.252224763638154</c:v>
                </c:pt>
                <c:pt idx="576">
                  <c:v>23.219097444851059</c:v>
                </c:pt>
                <c:pt idx="577">
                  <c:v>24.997371623516244</c:v>
                </c:pt>
                <c:pt idx="578">
                  <c:v>48.774544972171952</c:v>
                </c:pt>
                <c:pt idx="579">
                  <c:v>21.688668772111328</c:v>
                </c:pt>
                <c:pt idx="580">
                  <c:v>24.532143414092168</c:v>
                </c:pt>
                <c:pt idx="581">
                  <c:v>34.330816514276322</c:v>
                </c:pt>
                <c:pt idx="582">
                  <c:v>20.905013701844688</c:v>
                </c:pt>
                <c:pt idx="583">
                  <c:v>69.341873736519688</c:v>
                </c:pt>
                <c:pt idx="584">
                  <c:v>11.598798785895722</c:v>
                </c:pt>
                <c:pt idx="585">
                  <c:v>54.159501437578413</c:v>
                </c:pt>
                <c:pt idx="586">
                  <c:v>77.266038101279477</c:v>
                </c:pt>
                <c:pt idx="587">
                  <c:v>33.538179741600246</c:v>
                </c:pt>
                <c:pt idx="588">
                  <c:v>34.959286431298764</c:v>
                </c:pt>
                <c:pt idx="589">
                  <c:v>34.178582731414963</c:v>
                </c:pt>
                <c:pt idx="590">
                  <c:v>38.82456774973214</c:v>
                </c:pt>
                <c:pt idx="591">
                  <c:v>27.216556166762729</c:v>
                </c:pt>
                <c:pt idx="592">
                  <c:v>40.33749914004683</c:v>
                </c:pt>
                <c:pt idx="593">
                  <c:v>21.875104129788369</c:v>
                </c:pt>
                <c:pt idx="594">
                  <c:v>49.196604206193513</c:v>
                </c:pt>
                <c:pt idx="595">
                  <c:v>22.416876041947923</c:v>
                </c:pt>
                <c:pt idx="596">
                  <c:v>26.873322699793626</c:v>
                </c:pt>
                <c:pt idx="597">
                  <c:v>60.747620148187224</c:v>
                </c:pt>
                <c:pt idx="598">
                  <c:v>28.419695733186643</c:v>
                </c:pt>
                <c:pt idx="599">
                  <c:v>50.5978345282482</c:v>
                </c:pt>
                <c:pt idx="600">
                  <c:v>67.903474173905408</c:v>
                </c:pt>
                <c:pt idx="601">
                  <c:v>56.983600940012821</c:v>
                </c:pt>
                <c:pt idx="602">
                  <c:v>1.2741678628334512</c:v>
                </c:pt>
                <c:pt idx="603">
                  <c:v>-21.530016352344376</c:v>
                </c:pt>
                <c:pt idx="604">
                  <c:v>78.739890720272399</c:v>
                </c:pt>
                <c:pt idx="605">
                  <c:v>63.743422748732655</c:v>
                </c:pt>
                <c:pt idx="606">
                  <c:v>8.4845868221459568</c:v>
                </c:pt>
                <c:pt idx="607">
                  <c:v>54.209452915525958</c:v>
                </c:pt>
                <c:pt idx="608">
                  <c:v>91.731608189587689</c:v>
                </c:pt>
                <c:pt idx="609">
                  <c:v>31.117234107303602</c:v>
                </c:pt>
                <c:pt idx="610">
                  <c:v>50.84287505279292</c:v>
                </c:pt>
                <c:pt idx="611">
                  <c:v>58.640107486840378</c:v>
                </c:pt>
                <c:pt idx="612">
                  <c:v>51.433214075195536</c:v>
                </c:pt>
                <c:pt idx="613">
                  <c:v>63.35768246188546</c:v>
                </c:pt>
                <c:pt idx="614">
                  <c:v>30.752490514293726</c:v>
                </c:pt>
                <c:pt idx="615">
                  <c:v>46.952039898436809</c:v>
                </c:pt>
                <c:pt idx="616">
                  <c:v>14.3473613578076</c:v>
                </c:pt>
                <c:pt idx="617">
                  <c:v>46.283167217135841</c:v>
                </c:pt>
                <c:pt idx="618">
                  <c:v>53.314075378868083</c:v>
                </c:pt>
                <c:pt idx="619">
                  <c:v>14.619704447162547</c:v>
                </c:pt>
                <c:pt idx="620">
                  <c:v>19.244506999063724</c:v>
                </c:pt>
                <c:pt idx="621">
                  <c:v>26.917591519021357</c:v>
                </c:pt>
                <c:pt idx="622">
                  <c:v>22.289487898049615</c:v>
                </c:pt>
                <c:pt idx="623">
                  <c:v>24.760146075994179</c:v>
                </c:pt>
                <c:pt idx="624">
                  <c:v>21.896604112753408</c:v>
                </c:pt>
                <c:pt idx="625">
                  <c:v>28.578168038955738</c:v>
                </c:pt>
                <c:pt idx="626">
                  <c:v>34.653545623859259</c:v>
                </c:pt>
                <c:pt idx="627">
                  <c:v>27.804171418683964</c:v>
                </c:pt>
                <c:pt idx="628">
                  <c:v>26.039183633547964</c:v>
                </c:pt>
                <c:pt idx="629">
                  <c:v>8.9418911734364315</c:v>
                </c:pt>
                <c:pt idx="630">
                  <c:v>18.849531816417382</c:v>
                </c:pt>
                <c:pt idx="631">
                  <c:v>17.782120276771465</c:v>
                </c:pt>
                <c:pt idx="632">
                  <c:v>14.793159999099259</c:v>
                </c:pt>
                <c:pt idx="633">
                  <c:v>22.814137714522289</c:v>
                </c:pt>
                <c:pt idx="634">
                  <c:v>30.274080320074479</c:v>
                </c:pt>
                <c:pt idx="635">
                  <c:v>33.124108526426902</c:v>
                </c:pt>
                <c:pt idx="636">
                  <c:v>7.2320163489484983</c:v>
                </c:pt>
                <c:pt idx="637">
                  <c:v>18.704496972610499</c:v>
                </c:pt>
                <c:pt idx="638">
                  <c:v>39.707831494760569</c:v>
                </c:pt>
                <c:pt idx="639">
                  <c:v>18.617839623653524</c:v>
                </c:pt>
                <c:pt idx="640">
                  <c:v>20.586027188960401</c:v>
                </c:pt>
                <c:pt idx="641">
                  <c:v>24.190059122597788</c:v>
                </c:pt>
                <c:pt idx="643">
                  <c:v>21.608172604086853</c:v>
                </c:pt>
                <c:pt idx="644">
                  <c:v>19.395742077223304</c:v>
                </c:pt>
                <c:pt idx="645">
                  <c:v>22.217761513792354</c:v>
                </c:pt>
                <c:pt idx="646">
                  <c:v>25.6274720090166</c:v>
                </c:pt>
                <c:pt idx="647">
                  <c:v>13.505962743291903</c:v>
                </c:pt>
                <c:pt idx="648">
                  <c:v>32.082307233341211</c:v>
                </c:pt>
                <c:pt idx="649">
                  <c:v>21.798835767785548</c:v>
                </c:pt>
                <c:pt idx="650">
                  <c:v>14.154117434876369</c:v>
                </c:pt>
                <c:pt idx="651">
                  <c:v>9.4728033019699396</c:v>
                </c:pt>
                <c:pt idx="652">
                  <c:v>41.440915322174391</c:v>
                </c:pt>
                <c:pt idx="653">
                  <c:v>15.083943321629455</c:v>
                </c:pt>
                <c:pt idx="654">
                  <c:v>6.5133466641747333</c:v>
                </c:pt>
                <c:pt idx="655">
                  <c:v>4.1829964643486477</c:v>
                </c:pt>
                <c:pt idx="656">
                  <c:v>25.847438640235694</c:v>
                </c:pt>
                <c:pt idx="657">
                  <c:v>17.218179833817373</c:v>
                </c:pt>
                <c:pt idx="658">
                  <c:v>1.0164919737991056</c:v>
                </c:pt>
                <c:pt idx="659">
                  <c:v>17.312872299531364</c:v>
                </c:pt>
                <c:pt idx="660">
                  <c:v>29.55785744147984</c:v>
                </c:pt>
                <c:pt idx="661">
                  <c:v>11.019138873145852</c:v>
                </c:pt>
                <c:pt idx="662">
                  <c:v>28.634904017171067</c:v>
                </c:pt>
                <c:pt idx="664">
                  <c:v>32.344386360180735</c:v>
                </c:pt>
                <c:pt idx="665">
                  <c:v>37.6651078848802</c:v>
                </c:pt>
                <c:pt idx="666">
                  <c:v>39.185144123337665</c:v>
                </c:pt>
                <c:pt idx="667">
                  <c:v>28.423433897773933</c:v>
                </c:pt>
                <c:pt idx="668">
                  <c:v>47.540337424817039</c:v>
                </c:pt>
                <c:pt idx="669">
                  <c:v>23.21496863478886</c:v>
                </c:pt>
                <c:pt idx="670">
                  <c:v>17.067178184458974</c:v>
                </c:pt>
                <c:pt idx="671">
                  <c:v>25.755827658646353</c:v>
                </c:pt>
                <c:pt idx="672">
                  <c:v>61.861067177201903</c:v>
                </c:pt>
                <c:pt idx="673">
                  <c:v>41.348853640637117</c:v>
                </c:pt>
                <c:pt idx="674">
                  <c:v>31.085759489389858</c:v>
                </c:pt>
                <c:pt idx="675">
                  <c:v>69.412571561052488</c:v>
                </c:pt>
                <c:pt idx="676">
                  <c:v>48.809980316661225</c:v>
                </c:pt>
                <c:pt idx="677">
                  <c:v>67.961142857142846</c:v>
                </c:pt>
                <c:pt idx="678">
                  <c:v>64.390857142857115</c:v>
                </c:pt>
                <c:pt idx="679">
                  <c:v>47.322514285714306</c:v>
                </c:pt>
                <c:pt idx="680">
                  <c:v>69.554999999999978</c:v>
                </c:pt>
                <c:pt idx="681">
                  <c:v>18.403268571428569</c:v>
                </c:pt>
                <c:pt idx="682">
                  <c:v>50.368091428571397</c:v>
                </c:pt>
                <c:pt idx="683">
                  <c:v>28.602308571428544</c:v>
                </c:pt>
                <c:pt idx="684">
                  <c:v>14.066965714285704</c:v>
                </c:pt>
                <c:pt idx="685">
                  <c:v>34.151862857142845</c:v>
                </c:pt>
                <c:pt idx="686">
                  <c:v>30.051002911460941</c:v>
                </c:pt>
                <c:pt idx="687">
                  <c:v>27.85782857142857</c:v>
                </c:pt>
                <c:pt idx="688">
                  <c:v>42.490043076923115</c:v>
                </c:pt>
                <c:pt idx="702">
                  <c:v>78.065234285714268</c:v>
                </c:pt>
                <c:pt idx="703">
                  <c:v>75.794022857142835</c:v>
                </c:pt>
                <c:pt idx="704">
                  <c:v>78.988982857142901</c:v>
                </c:pt>
                <c:pt idx="705">
                  <c:v>65.527422857142739</c:v>
                </c:pt>
                <c:pt idx="715">
                  <c:v>55.964219707067997</c:v>
                </c:pt>
                <c:pt idx="717">
                  <c:v>44.286295840450435</c:v>
                </c:pt>
                <c:pt idx="718">
                  <c:v>30.093279014448783</c:v>
                </c:pt>
                <c:pt idx="719">
                  <c:v>41.534767734239992</c:v>
                </c:pt>
                <c:pt idx="720">
                  <c:v>40.391938784525095</c:v>
                </c:pt>
                <c:pt idx="721">
                  <c:v>29.983435484452272</c:v>
                </c:pt>
                <c:pt idx="722">
                  <c:v>53.813699119812526</c:v>
                </c:pt>
                <c:pt idx="723">
                  <c:v>52.20093083685228</c:v>
                </c:pt>
                <c:pt idx="724">
                  <c:v>30.216970489007764</c:v>
                </c:pt>
                <c:pt idx="725">
                  <c:v>105.16896825587007</c:v>
                </c:pt>
                <c:pt idx="726">
                  <c:v>118.83143587940397</c:v>
                </c:pt>
                <c:pt idx="727">
                  <c:v>30.627926666599784</c:v>
                </c:pt>
                <c:pt idx="741">
                  <c:v>23.884881924620089</c:v>
                </c:pt>
                <c:pt idx="742">
                  <c:v>36.234985685057922</c:v>
                </c:pt>
                <c:pt idx="743">
                  <c:v>25.047287396524581</c:v>
                </c:pt>
                <c:pt idx="744">
                  <c:v>53.796863286744468</c:v>
                </c:pt>
                <c:pt idx="745">
                  <c:v>62.612437714285733</c:v>
                </c:pt>
                <c:pt idx="746">
                  <c:v>71.596282890790818</c:v>
                </c:pt>
                <c:pt idx="747">
                  <c:v>68.624604750121009</c:v>
                </c:pt>
                <c:pt idx="748">
                  <c:v>80.303736086779381</c:v>
                </c:pt>
                <c:pt idx="749">
                  <c:v>31.670181878674313</c:v>
                </c:pt>
                <c:pt idx="750">
                  <c:v>44.624444056666633</c:v>
                </c:pt>
                <c:pt idx="751">
                  <c:v>26.957792919362944</c:v>
                </c:pt>
                <c:pt idx="752">
                  <c:v>45.617809496893045</c:v>
                </c:pt>
                <c:pt idx="753">
                  <c:v>41.318124140085814</c:v>
                </c:pt>
              </c:numCache>
            </c:numRef>
          </c:yVal>
          <c:smooth val="0"/>
          <c:extLst>
            <c:ext xmlns:c16="http://schemas.microsoft.com/office/drawing/2014/chart" uri="{C3380CC4-5D6E-409C-BE32-E72D297353CC}">
              <c16:uniqueId val="{00000001-3CCD-4D79-9CC8-1E45E6C0EBAD}"/>
            </c:ext>
          </c:extLst>
        </c:ser>
        <c:dLbls>
          <c:showLegendKey val="0"/>
          <c:showVal val="0"/>
          <c:showCatName val="0"/>
          <c:showSerName val="0"/>
          <c:showPercent val="0"/>
          <c:showBubbleSize val="0"/>
        </c:dLbls>
        <c:axId val="145473040"/>
        <c:axId val="6407440"/>
      </c:scatterChart>
      <c:scatterChart>
        <c:scatterStyle val="lineMarker"/>
        <c:varyColors val="0"/>
        <c:ser>
          <c:idx val="1"/>
          <c:order val="1"/>
          <c:tx>
            <c:v>PON</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25400" cap="rnd">
                <a:solidFill>
                  <a:schemeClr val="accent2"/>
                </a:solidFill>
                <a:prstDash val="sysDot"/>
              </a:ln>
              <a:effectLst/>
            </c:spPr>
            <c:trendlineType val="linear"/>
            <c:dispRSqr val="0"/>
            <c:dispEq val="1"/>
            <c:trendlineLbl>
              <c:layout>
                <c:manualLayout>
                  <c:x val="0.13118600882733331"/>
                  <c:y val="-0.583950600502927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solidFill>
                <a:prstDash val="sysDot"/>
              </a:ln>
              <a:effectLst/>
            </c:spPr>
            <c:trendlineType val="linear"/>
            <c:dispRSqr val="0"/>
            <c:dispEq val="1"/>
            <c:trendlineLbl>
              <c:layout>
                <c:manualLayout>
                  <c:x val="0.13501219084427785"/>
                  <c:y val="0.126283678165383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540m - NEW'!$F$8:$F$761</c:f>
              <c:numCache>
                <c:formatCode>[$-409]d\-mmm\-yy;@</c:formatCode>
                <c:ptCount val="754"/>
                <c:pt idx="0">
                  <c:v>34193</c:v>
                </c:pt>
                <c:pt idx="1">
                  <c:v>34207</c:v>
                </c:pt>
                <c:pt idx="2">
                  <c:v>34221</c:v>
                </c:pt>
                <c:pt idx="3">
                  <c:v>34235</c:v>
                </c:pt>
                <c:pt idx="4">
                  <c:v>34249</c:v>
                </c:pt>
                <c:pt idx="5">
                  <c:v>34263</c:v>
                </c:pt>
                <c:pt idx="6">
                  <c:v>34277</c:v>
                </c:pt>
                <c:pt idx="7">
                  <c:v>34291</c:v>
                </c:pt>
                <c:pt idx="8">
                  <c:v>34305</c:v>
                </c:pt>
                <c:pt idx="9">
                  <c:v>34319</c:v>
                </c:pt>
                <c:pt idx="10">
                  <c:v>34333</c:v>
                </c:pt>
                <c:pt idx="11">
                  <c:v>34347</c:v>
                </c:pt>
                <c:pt idx="12">
                  <c:v>34361</c:v>
                </c:pt>
                <c:pt idx="13">
                  <c:v>34376</c:v>
                </c:pt>
                <c:pt idx="14">
                  <c:v>34390</c:v>
                </c:pt>
                <c:pt idx="15">
                  <c:v>34404</c:v>
                </c:pt>
                <c:pt idx="16">
                  <c:v>34418</c:v>
                </c:pt>
                <c:pt idx="17">
                  <c:v>34432</c:v>
                </c:pt>
                <c:pt idx="18">
                  <c:v>34446</c:v>
                </c:pt>
                <c:pt idx="19">
                  <c:v>34460</c:v>
                </c:pt>
                <c:pt idx="20">
                  <c:v>34474</c:v>
                </c:pt>
                <c:pt idx="21">
                  <c:v>34488</c:v>
                </c:pt>
                <c:pt idx="22">
                  <c:v>34502</c:v>
                </c:pt>
                <c:pt idx="23">
                  <c:v>34516</c:v>
                </c:pt>
                <c:pt idx="24">
                  <c:v>34530</c:v>
                </c:pt>
                <c:pt idx="25">
                  <c:v>34544</c:v>
                </c:pt>
                <c:pt idx="26">
                  <c:v>34569</c:v>
                </c:pt>
                <c:pt idx="27">
                  <c:v>34583</c:v>
                </c:pt>
                <c:pt idx="28">
                  <c:v>34597</c:v>
                </c:pt>
                <c:pt idx="29">
                  <c:v>34611</c:v>
                </c:pt>
                <c:pt idx="30">
                  <c:v>34625</c:v>
                </c:pt>
                <c:pt idx="39">
                  <c:v>34751</c:v>
                </c:pt>
                <c:pt idx="40">
                  <c:v>34765</c:v>
                </c:pt>
                <c:pt idx="41">
                  <c:v>34779</c:v>
                </c:pt>
                <c:pt idx="42">
                  <c:v>34793</c:v>
                </c:pt>
                <c:pt idx="43">
                  <c:v>34807</c:v>
                </c:pt>
                <c:pt idx="44">
                  <c:v>34821</c:v>
                </c:pt>
                <c:pt idx="45">
                  <c:v>34835</c:v>
                </c:pt>
                <c:pt idx="46">
                  <c:v>34849</c:v>
                </c:pt>
                <c:pt idx="47">
                  <c:v>34863</c:v>
                </c:pt>
                <c:pt idx="48">
                  <c:v>34877</c:v>
                </c:pt>
                <c:pt idx="49">
                  <c:v>34891</c:v>
                </c:pt>
                <c:pt idx="50">
                  <c:v>34905</c:v>
                </c:pt>
                <c:pt idx="51">
                  <c:v>34919</c:v>
                </c:pt>
                <c:pt idx="52">
                  <c:v>34937</c:v>
                </c:pt>
                <c:pt idx="53">
                  <c:v>34951</c:v>
                </c:pt>
                <c:pt idx="54">
                  <c:v>34965</c:v>
                </c:pt>
                <c:pt idx="55">
                  <c:v>34979</c:v>
                </c:pt>
                <c:pt idx="56">
                  <c:v>34993</c:v>
                </c:pt>
                <c:pt idx="57">
                  <c:v>35007</c:v>
                </c:pt>
                <c:pt idx="58">
                  <c:v>35021</c:v>
                </c:pt>
                <c:pt idx="59">
                  <c:v>35035</c:v>
                </c:pt>
                <c:pt idx="60">
                  <c:v>35049</c:v>
                </c:pt>
                <c:pt idx="61">
                  <c:v>35063</c:v>
                </c:pt>
                <c:pt idx="62">
                  <c:v>35077</c:v>
                </c:pt>
                <c:pt idx="63">
                  <c:v>35091</c:v>
                </c:pt>
                <c:pt idx="64">
                  <c:v>35105</c:v>
                </c:pt>
                <c:pt idx="65">
                  <c:v>35150</c:v>
                </c:pt>
                <c:pt idx="66">
                  <c:v>35164</c:v>
                </c:pt>
                <c:pt idx="67">
                  <c:v>35178</c:v>
                </c:pt>
                <c:pt idx="68">
                  <c:v>35192</c:v>
                </c:pt>
                <c:pt idx="69">
                  <c:v>35206</c:v>
                </c:pt>
                <c:pt idx="70">
                  <c:v>35220</c:v>
                </c:pt>
                <c:pt idx="71">
                  <c:v>35234</c:v>
                </c:pt>
                <c:pt idx="72">
                  <c:v>35248</c:v>
                </c:pt>
                <c:pt idx="73">
                  <c:v>35262</c:v>
                </c:pt>
                <c:pt idx="74">
                  <c:v>35276</c:v>
                </c:pt>
                <c:pt idx="75">
                  <c:v>35290</c:v>
                </c:pt>
                <c:pt idx="76">
                  <c:v>35304</c:v>
                </c:pt>
                <c:pt idx="78">
                  <c:v>35332</c:v>
                </c:pt>
                <c:pt idx="79">
                  <c:v>35346</c:v>
                </c:pt>
                <c:pt idx="80">
                  <c:v>35360</c:v>
                </c:pt>
                <c:pt idx="81">
                  <c:v>35374</c:v>
                </c:pt>
                <c:pt idx="82">
                  <c:v>35388</c:v>
                </c:pt>
                <c:pt idx="83">
                  <c:v>35402</c:v>
                </c:pt>
                <c:pt idx="84">
                  <c:v>35416</c:v>
                </c:pt>
                <c:pt idx="85">
                  <c:v>35430</c:v>
                </c:pt>
                <c:pt idx="86">
                  <c:v>35444</c:v>
                </c:pt>
                <c:pt idx="87">
                  <c:v>35458</c:v>
                </c:pt>
                <c:pt idx="88">
                  <c:v>35472</c:v>
                </c:pt>
                <c:pt idx="89">
                  <c:v>35486</c:v>
                </c:pt>
                <c:pt idx="90">
                  <c:v>35500</c:v>
                </c:pt>
                <c:pt idx="91">
                  <c:v>35572</c:v>
                </c:pt>
                <c:pt idx="92">
                  <c:v>35579</c:v>
                </c:pt>
                <c:pt idx="93">
                  <c:v>35586</c:v>
                </c:pt>
                <c:pt idx="94">
                  <c:v>35593</c:v>
                </c:pt>
                <c:pt idx="95">
                  <c:v>35600</c:v>
                </c:pt>
                <c:pt idx="96">
                  <c:v>35607</c:v>
                </c:pt>
                <c:pt idx="97">
                  <c:v>35621</c:v>
                </c:pt>
                <c:pt idx="98">
                  <c:v>35635</c:v>
                </c:pt>
                <c:pt idx="99">
                  <c:v>35649</c:v>
                </c:pt>
                <c:pt idx="100">
                  <c:v>35663</c:v>
                </c:pt>
                <c:pt idx="101">
                  <c:v>35677</c:v>
                </c:pt>
                <c:pt idx="102">
                  <c:v>35691</c:v>
                </c:pt>
                <c:pt idx="103">
                  <c:v>35705</c:v>
                </c:pt>
                <c:pt idx="104">
                  <c:v>35720</c:v>
                </c:pt>
                <c:pt idx="105">
                  <c:v>35734</c:v>
                </c:pt>
                <c:pt idx="106">
                  <c:v>35748</c:v>
                </c:pt>
                <c:pt idx="107">
                  <c:v>35762</c:v>
                </c:pt>
                <c:pt idx="108">
                  <c:v>35776</c:v>
                </c:pt>
                <c:pt idx="109">
                  <c:v>35790</c:v>
                </c:pt>
                <c:pt idx="110">
                  <c:v>35804</c:v>
                </c:pt>
                <c:pt idx="111">
                  <c:v>35818</c:v>
                </c:pt>
                <c:pt idx="112">
                  <c:v>35832</c:v>
                </c:pt>
                <c:pt idx="113">
                  <c:v>35846</c:v>
                </c:pt>
                <c:pt idx="114">
                  <c:v>35860</c:v>
                </c:pt>
                <c:pt idx="115">
                  <c:v>35874</c:v>
                </c:pt>
                <c:pt idx="116">
                  <c:v>35888</c:v>
                </c:pt>
                <c:pt idx="143">
                  <c:v>36278</c:v>
                </c:pt>
                <c:pt idx="144">
                  <c:v>36285</c:v>
                </c:pt>
                <c:pt idx="145">
                  <c:v>36299</c:v>
                </c:pt>
                <c:pt idx="146">
                  <c:v>36313</c:v>
                </c:pt>
                <c:pt idx="147">
                  <c:v>36327</c:v>
                </c:pt>
                <c:pt idx="148">
                  <c:v>36341</c:v>
                </c:pt>
                <c:pt idx="149">
                  <c:v>36355</c:v>
                </c:pt>
                <c:pt idx="150">
                  <c:v>36369</c:v>
                </c:pt>
                <c:pt idx="151">
                  <c:v>36383</c:v>
                </c:pt>
                <c:pt idx="152">
                  <c:v>36397</c:v>
                </c:pt>
                <c:pt idx="153">
                  <c:v>36411</c:v>
                </c:pt>
                <c:pt idx="154">
                  <c:v>36425</c:v>
                </c:pt>
                <c:pt idx="155">
                  <c:v>36439</c:v>
                </c:pt>
                <c:pt idx="156">
                  <c:v>36453</c:v>
                </c:pt>
                <c:pt idx="157">
                  <c:v>36467</c:v>
                </c:pt>
                <c:pt idx="158">
                  <c:v>36481</c:v>
                </c:pt>
                <c:pt idx="159">
                  <c:v>36495</c:v>
                </c:pt>
                <c:pt idx="160">
                  <c:v>36509</c:v>
                </c:pt>
                <c:pt idx="161">
                  <c:v>36523</c:v>
                </c:pt>
                <c:pt idx="162">
                  <c:v>36537</c:v>
                </c:pt>
                <c:pt idx="163">
                  <c:v>36551</c:v>
                </c:pt>
                <c:pt idx="164">
                  <c:v>36565</c:v>
                </c:pt>
                <c:pt idx="165">
                  <c:v>36579</c:v>
                </c:pt>
                <c:pt idx="166">
                  <c:v>36593</c:v>
                </c:pt>
                <c:pt idx="167">
                  <c:v>36607</c:v>
                </c:pt>
                <c:pt idx="168">
                  <c:v>36621</c:v>
                </c:pt>
                <c:pt idx="169">
                  <c:v>36636</c:v>
                </c:pt>
                <c:pt idx="170">
                  <c:v>36650</c:v>
                </c:pt>
                <c:pt idx="171">
                  <c:v>36664</c:v>
                </c:pt>
                <c:pt idx="172">
                  <c:v>36678</c:v>
                </c:pt>
                <c:pt idx="173">
                  <c:v>36692</c:v>
                </c:pt>
                <c:pt idx="174">
                  <c:v>36706</c:v>
                </c:pt>
                <c:pt idx="175">
                  <c:v>36720</c:v>
                </c:pt>
                <c:pt idx="176">
                  <c:v>36734</c:v>
                </c:pt>
                <c:pt idx="177">
                  <c:v>36748</c:v>
                </c:pt>
                <c:pt idx="178">
                  <c:v>36762</c:v>
                </c:pt>
                <c:pt idx="179">
                  <c:v>36776</c:v>
                </c:pt>
                <c:pt idx="180">
                  <c:v>36790</c:v>
                </c:pt>
                <c:pt idx="181">
                  <c:v>36804</c:v>
                </c:pt>
                <c:pt idx="182">
                  <c:v>36817</c:v>
                </c:pt>
                <c:pt idx="183">
                  <c:v>36831</c:v>
                </c:pt>
                <c:pt idx="184">
                  <c:v>36845</c:v>
                </c:pt>
                <c:pt idx="185">
                  <c:v>36859</c:v>
                </c:pt>
                <c:pt idx="186">
                  <c:v>36873</c:v>
                </c:pt>
                <c:pt idx="187">
                  <c:v>36887</c:v>
                </c:pt>
                <c:pt idx="188">
                  <c:v>36901</c:v>
                </c:pt>
                <c:pt idx="189">
                  <c:v>36915</c:v>
                </c:pt>
                <c:pt idx="190">
                  <c:v>36929</c:v>
                </c:pt>
                <c:pt idx="191">
                  <c:v>36943</c:v>
                </c:pt>
                <c:pt idx="192">
                  <c:v>36957</c:v>
                </c:pt>
                <c:pt idx="193">
                  <c:v>36971</c:v>
                </c:pt>
                <c:pt idx="194">
                  <c:v>36985</c:v>
                </c:pt>
                <c:pt idx="208">
                  <c:v>37181</c:v>
                </c:pt>
                <c:pt idx="209">
                  <c:v>37195</c:v>
                </c:pt>
                <c:pt idx="210">
                  <c:v>37209</c:v>
                </c:pt>
                <c:pt idx="211">
                  <c:v>37223</c:v>
                </c:pt>
                <c:pt idx="212">
                  <c:v>37237</c:v>
                </c:pt>
                <c:pt idx="213">
                  <c:v>37251</c:v>
                </c:pt>
                <c:pt idx="214">
                  <c:v>37265</c:v>
                </c:pt>
                <c:pt idx="215">
                  <c:v>37279</c:v>
                </c:pt>
                <c:pt idx="216">
                  <c:v>37293</c:v>
                </c:pt>
                <c:pt idx="217">
                  <c:v>37307</c:v>
                </c:pt>
                <c:pt idx="218">
                  <c:v>37321</c:v>
                </c:pt>
                <c:pt idx="219">
                  <c:v>37335</c:v>
                </c:pt>
                <c:pt idx="220">
                  <c:v>37349</c:v>
                </c:pt>
                <c:pt idx="221">
                  <c:v>37364</c:v>
                </c:pt>
                <c:pt idx="222">
                  <c:v>37377</c:v>
                </c:pt>
                <c:pt idx="223">
                  <c:v>37391</c:v>
                </c:pt>
                <c:pt idx="224">
                  <c:v>37405</c:v>
                </c:pt>
                <c:pt idx="225">
                  <c:v>37419</c:v>
                </c:pt>
                <c:pt idx="226">
                  <c:v>37433</c:v>
                </c:pt>
                <c:pt idx="227">
                  <c:v>37447</c:v>
                </c:pt>
                <c:pt idx="228">
                  <c:v>37461</c:v>
                </c:pt>
                <c:pt idx="229">
                  <c:v>37475</c:v>
                </c:pt>
                <c:pt idx="230">
                  <c:v>37489</c:v>
                </c:pt>
                <c:pt idx="231">
                  <c:v>37503</c:v>
                </c:pt>
                <c:pt idx="232">
                  <c:v>37517</c:v>
                </c:pt>
                <c:pt idx="233">
                  <c:v>37531</c:v>
                </c:pt>
                <c:pt idx="234">
                  <c:v>37545</c:v>
                </c:pt>
                <c:pt idx="235">
                  <c:v>37559</c:v>
                </c:pt>
                <c:pt idx="236">
                  <c:v>37573</c:v>
                </c:pt>
                <c:pt idx="237">
                  <c:v>37587</c:v>
                </c:pt>
                <c:pt idx="238">
                  <c:v>37601</c:v>
                </c:pt>
                <c:pt idx="239">
                  <c:v>37615</c:v>
                </c:pt>
                <c:pt idx="240">
                  <c:v>37629</c:v>
                </c:pt>
                <c:pt idx="241">
                  <c:v>37643</c:v>
                </c:pt>
                <c:pt idx="242">
                  <c:v>37657</c:v>
                </c:pt>
                <c:pt idx="243">
                  <c:v>37671</c:v>
                </c:pt>
                <c:pt idx="244">
                  <c:v>37685</c:v>
                </c:pt>
                <c:pt idx="245">
                  <c:v>37699</c:v>
                </c:pt>
                <c:pt idx="246">
                  <c:v>37713</c:v>
                </c:pt>
                <c:pt idx="247">
                  <c:v>37778</c:v>
                </c:pt>
                <c:pt idx="248">
                  <c:v>37785</c:v>
                </c:pt>
                <c:pt idx="249">
                  <c:v>37792</c:v>
                </c:pt>
                <c:pt idx="250">
                  <c:v>37799</c:v>
                </c:pt>
                <c:pt idx="251">
                  <c:v>37806</c:v>
                </c:pt>
                <c:pt idx="252">
                  <c:v>37813</c:v>
                </c:pt>
                <c:pt idx="253">
                  <c:v>37820</c:v>
                </c:pt>
                <c:pt idx="254">
                  <c:v>37827</c:v>
                </c:pt>
                <c:pt idx="255">
                  <c:v>37841</c:v>
                </c:pt>
                <c:pt idx="256">
                  <c:v>37855</c:v>
                </c:pt>
                <c:pt idx="257">
                  <c:v>37869</c:v>
                </c:pt>
                <c:pt idx="258">
                  <c:v>37883</c:v>
                </c:pt>
                <c:pt idx="259">
                  <c:v>37897</c:v>
                </c:pt>
                <c:pt idx="260">
                  <c:v>37909</c:v>
                </c:pt>
                <c:pt idx="261">
                  <c:v>37926</c:v>
                </c:pt>
                <c:pt idx="262">
                  <c:v>37943</c:v>
                </c:pt>
                <c:pt idx="263">
                  <c:v>37960</c:v>
                </c:pt>
                <c:pt idx="264">
                  <c:v>37977</c:v>
                </c:pt>
                <c:pt idx="265">
                  <c:v>37994</c:v>
                </c:pt>
                <c:pt idx="266">
                  <c:v>38011</c:v>
                </c:pt>
                <c:pt idx="267">
                  <c:v>38028</c:v>
                </c:pt>
                <c:pt idx="268">
                  <c:v>38045</c:v>
                </c:pt>
                <c:pt idx="269">
                  <c:v>38062</c:v>
                </c:pt>
                <c:pt idx="270">
                  <c:v>38079</c:v>
                </c:pt>
                <c:pt idx="271">
                  <c:v>38096</c:v>
                </c:pt>
                <c:pt idx="272">
                  <c:v>38113</c:v>
                </c:pt>
                <c:pt idx="273">
                  <c:v>38149</c:v>
                </c:pt>
                <c:pt idx="274">
                  <c:v>38156</c:v>
                </c:pt>
                <c:pt idx="275">
                  <c:v>38163</c:v>
                </c:pt>
                <c:pt idx="276">
                  <c:v>38170</c:v>
                </c:pt>
                <c:pt idx="277">
                  <c:v>38177</c:v>
                </c:pt>
                <c:pt idx="278">
                  <c:v>38184</c:v>
                </c:pt>
                <c:pt idx="279">
                  <c:v>38191</c:v>
                </c:pt>
                <c:pt idx="280">
                  <c:v>38198</c:v>
                </c:pt>
                <c:pt idx="281">
                  <c:v>38205</c:v>
                </c:pt>
                <c:pt idx="282">
                  <c:v>38219</c:v>
                </c:pt>
                <c:pt idx="283">
                  <c:v>38233</c:v>
                </c:pt>
                <c:pt idx="284">
                  <c:v>38247</c:v>
                </c:pt>
                <c:pt idx="285">
                  <c:v>38261</c:v>
                </c:pt>
                <c:pt idx="286">
                  <c:v>38287</c:v>
                </c:pt>
                <c:pt idx="287">
                  <c:v>38301</c:v>
                </c:pt>
                <c:pt idx="288">
                  <c:v>38315</c:v>
                </c:pt>
                <c:pt idx="289">
                  <c:v>38329</c:v>
                </c:pt>
                <c:pt idx="290">
                  <c:v>38343</c:v>
                </c:pt>
                <c:pt idx="291">
                  <c:v>38357</c:v>
                </c:pt>
                <c:pt idx="292">
                  <c:v>38371</c:v>
                </c:pt>
                <c:pt idx="293">
                  <c:v>38385</c:v>
                </c:pt>
                <c:pt idx="294">
                  <c:v>38399</c:v>
                </c:pt>
                <c:pt idx="295">
                  <c:v>38413</c:v>
                </c:pt>
                <c:pt idx="296">
                  <c:v>38427</c:v>
                </c:pt>
                <c:pt idx="297">
                  <c:v>38441</c:v>
                </c:pt>
                <c:pt idx="298">
                  <c:v>38455</c:v>
                </c:pt>
                <c:pt idx="299">
                  <c:v>38463</c:v>
                </c:pt>
                <c:pt idx="300">
                  <c:v>38477</c:v>
                </c:pt>
                <c:pt idx="301">
                  <c:v>38491</c:v>
                </c:pt>
                <c:pt idx="302">
                  <c:v>38505</c:v>
                </c:pt>
                <c:pt idx="303">
                  <c:v>38519</c:v>
                </c:pt>
                <c:pt idx="304">
                  <c:v>38533</c:v>
                </c:pt>
                <c:pt idx="305">
                  <c:v>38547</c:v>
                </c:pt>
                <c:pt idx="306">
                  <c:v>38561</c:v>
                </c:pt>
                <c:pt idx="307">
                  <c:v>38575</c:v>
                </c:pt>
                <c:pt idx="308">
                  <c:v>38589</c:v>
                </c:pt>
                <c:pt idx="309">
                  <c:v>38603</c:v>
                </c:pt>
                <c:pt idx="310">
                  <c:v>38617</c:v>
                </c:pt>
                <c:pt idx="311">
                  <c:v>38631</c:v>
                </c:pt>
                <c:pt idx="312">
                  <c:v>38646</c:v>
                </c:pt>
                <c:pt idx="313">
                  <c:v>38663.5</c:v>
                </c:pt>
                <c:pt idx="314">
                  <c:v>38681</c:v>
                </c:pt>
                <c:pt idx="315">
                  <c:v>38698.5</c:v>
                </c:pt>
                <c:pt idx="316">
                  <c:v>38716</c:v>
                </c:pt>
                <c:pt idx="317">
                  <c:v>38733.5</c:v>
                </c:pt>
                <c:pt idx="318">
                  <c:v>38751</c:v>
                </c:pt>
                <c:pt idx="319">
                  <c:v>38768.5</c:v>
                </c:pt>
                <c:pt idx="320">
                  <c:v>38786</c:v>
                </c:pt>
                <c:pt idx="321">
                  <c:v>38803.5</c:v>
                </c:pt>
                <c:pt idx="322">
                  <c:v>38821</c:v>
                </c:pt>
                <c:pt idx="323">
                  <c:v>38838.5</c:v>
                </c:pt>
                <c:pt idx="324">
                  <c:v>38856</c:v>
                </c:pt>
                <c:pt idx="325">
                  <c:v>38875</c:v>
                </c:pt>
                <c:pt idx="326">
                  <c:v>38882</c:v>
                </c:pt>
                <c:pt idx="327">
                  <c:v>38889</c:v>
                </c:pt>
                <c:pt idx="328">
                  <c:v>38896</c:v>
                </c:pt>
                <c:pt idx="329">
                  <c:v>38903</c:v>
                </c:pt>
                <c:pt idx="330">
                  <c:v>38910</c:v>
                </c:pt>
                <c:pt idx="331">
                  <c:v>38917</c:v>
                </c:pt>
                <c:pt idx="332">
                  <c:v>38924</c:v>
                </c:pt>
                <c:pt idx="333">
                  <c:v>38938</c:v>
                </c:pt>
                <c:pt idx="334">
                  <c:v>38952</c:v>
                </c:pt>
                <c:pt idx="335">
                  <c:v>38966</c:v>
                </c:pt>
                <c:pt idx="336">
                  <c:v>38980</c:v>
                </c:pt>
                <c:pt idx="337">
                  <c:v>38994</c:v>
                </c:pt>
                <c:pt idx="338">
                  <c:v>39008</c:v>
                </c:pt>
                <c:pt idx="339">
                  <c:v>39026</c:v>
                </c:pt>
                <c:pt idx="340">
                  <c:v>39044</c:v>
                </c:pt>
                <c:pt idx="341">
                  <c:v>39062</c:v>
                </c:pt>
                <c:pt idx="342">
                  <c:v>39080</c:v>
                </c:pt>
                <c:pt idx="343">
                  <c:v>39098</c:v>
                </c:pt>
                <c:pt idx="344">
                  <c:v>39116</c:v>
                </c:pt>
                <c:pt idx="345">
                  <c:v>39134</c:v>
                </c:pt>
                <c:pt idx="346">
                  <c:v>39152</c:v>
                </c:pt>
                <c:pt idx="347">
                  <c:v>39170</c:v>
                </c:pt>
                <c:pt idx="348">
                  <c:v>39188</c:v>
                </c:pt>
                <c:pt idx="349">
                  <c:v>39206</c:v>
                </c:pt>
                <c:pt idx="350">
                  <c:v>39224</c:v>
                </c:pt>
                <c:pt idx="351">
                  <c:v>39246</c:v>
                </c:pt>
                <c:pt idx="352">
                  <c:v>39256</c:v>
                </c:pt>
                <c:pt idx="353">
                  <c:v>39266</c:v>
                </c:pt>
                <c:pt idx="354">
                  <c:v>39276</c:v>
                </c:pt>
                <c:pt idx="355">
                  <c:v>39286</c:v>
                </c:pt>
                <c:pt idx="356">
                  <c:v>39296</c:v>
                </c:pt>
                <c:pt idx="357">
                  <c:v>39306</c:v>
                </c:pt>
                <c:pt idx="358">
                  <c:v>39316</c:v>
                </c:pt>
                <c:pt idx="359">
                  <c:v>39326</c:v>
                </c:pt>
                <c:pt idx="360">
                  <c:v>39336</c:v>
                </c:pt>
                <c:pt idx="361">
                  <c:v>39346</c:v>
                </c:pt>
                <c:pt idx="362">
                  <c:v>39356</c:v>
                </c:pt>
                <c:pt idx="363">
                  <c:v>39363</c:v>
                </c:pt>
                <c:pt idx="364">
                  <c:v>39387</c:v>
                </c:pt>
                <c:pt idx="365">
                  <c:v>39404</c:v>
                </c:pt>
                <c:pt idx="366">
                  <c:v>39421</c:v>
                </c:pt>
                <c:pt idx="367">
                  <c:v>39438</c:v>
                </c:pt>
                <c:pt idx="368">
                  <c:v>39455</c:v>
                </c:pt>
                <c:pt idx="369">
                  <c:v>39472</c:v>
                </c:pt>
                <c:pt idx="370">
                  <c:v>39489</c:v>
                </c:pt>
                <c:pt idx="371">
                  <c:v>39506</c:v>
                </c:pt>
                <c:pt idx="372">
                  <c:v>39523</c:v>
                </c:pt>
                <c:pt idx="373">
                  <c:v>39540</c:v>
                </c:pt>
                <c:pt idx="374">
                  <c:v>39557</c:v>
                </c:pt>
                <c:pt idx="375">
                  <c:v>39574</c:v>
                </c:pt>
                <c:pt idx="376">
                  <c:v>39591</c:v>
                </c:pt>
                <c:pt idx="377">
                  <c:v>39605</c:v>
                </c:pt>
                <c:pt idx="378">
                  <c:v>39612</c:v>
                </c:pt>
                <c:pt idx="379">
                  <c:v>39619</c:v>
                </c:pt>
                <c:pt idx="380">
                  <c:v>39626</c:v>
                </c:pt>
                <c:pt idx="381">
                  <c:v>39633</c:v>
                </c:pt>
                <c:pt idx="382">
                  <c:v>39640</c:v>
                </c:pt>
                <c:pt idx="383">
                  <c:v>39647</c:v>
                </c:pt>
                <c:pt idx="384">
                  <c:v>39661</c:v>
                </c:pt>
                <c:pt idx="385">
                  <c:v>39675</c:v>
                </c:pt>
                <c:pt idx="386">
                  <c:v>39689</c:v>
                </c:pt>
                <c:pt idx="387">
                  <c:v>39703</c:v>
                </c:pt>
                <c:pt idx="388">
                  <c:v>39717</c:v>
                </c:pt>
                <c:pt idx="389">
                  <c:v>39731</c:v>
                </c:pt>
                <c:pt idx="390">
                  <c:v>39924</c:v>
                </c:pt>
                <c:pt idx="391">
                  <c:v>39936</c:v>
                </c:pt>
                <c:pt idx="392">
                  <c:v>39948</c:v>
                </c:pt>
                <c:pt idx="393">
                  <c:v>39960</c:v>
                </c:pt>
                <c:pt idx="394">
                  <c:v>39972</c:v>
                </c:pt>
                <c:pt idx="395">
                  <c:v>39984</c:v>
                </c:pt>
                <c:pt idx="396">
                  <c:v>39996</c:v>
                </c:pt>
                <c:pt idx="397">
                  <c:v>40008</c:v>
                </c:pt>
                <c:pt idx="398">
                  <c:v>40020</c:v>
                </c:pt>
                <c:pt idx="399">
                  <c:v>40032</c:v>
                </c:pt>
                <c:pt idx="400">
                  <c:v>40044</c:v>
                </c:pt>
                <c:pt idx="401">
                  <c:v>40056</c:v>
                </c:pt>
                <c:pt idx="402">
                  <c:v>40068</c:v>
                </c:pt>
                <c:pt idx="403">
                  <c:v>40081</c:v>
                </c:pt>
                <c:pt idx="404">
                  <c:v>40098</c:v>
                </c:pt>
                <c:pt idx="405">
                  <c:v>40115</c:v>
                </c:pt>
                <c:pt idx="406">
                  <c:v>40132</c:v>
                </c:pt>
                <c:pt idx="407">
                  <c:v>40149</c:v>
                </c:pt>
                <c:pt idx="408">
                  <c:v>40166</c:v>
                </c:pt>
                <c:pt idx="409">
                  <c:v>40183</c:v>
                </c:pt>
                <c:pt idx="410">
                  <c:v>40200</c:v>
                </c:pt>
                <c:pt idx="411">
                  <c:v>40217</c:v>
                </c:pt>
                <c:pt idx="412">
                  <c:v>40234</c:v>
                </c:pt>
                <c:pt idx="413">
                  <c:v>40251</c:v>
                </c:pt>
                <c:pt idx="414">
                  <c:v>40268</c:v>
                </c:pt>
                <c:pt idx="415">
                  <c:v>40285</c:v>
                </c:pt>
                <c:pt idx="416">
                  <c:v>40271</c:v>
                </c:pt>
                <c:pt idx="417">
                  <c:v>40285</c:v>
                </c:pt>
                <c:pt idx="418">
                  <c:v>40299</c:v>
                </c:pt>
                <c:pt idx="419">
                  <c:v>40313</c:v>
                </c:pt>
                <c:pt idx="420">
                  <c:v>40327</c:v>
                </c:pt>
                <c:pt idx="421">
                  <c:v>40341</c:v>
                </c:pt>
                <c:pt idx="422">
                  <c:v>40355</c:v>
                </c:pt>
                <c:pt idx="423">
                  <c:v>40369</c:v>
                </c:pt>
                <c:pt idx="424">
                  <c:v>40383</c:v>
                </c:pt>
                <c:pt idx="425">
                  <c:v>40397</c:v>
                </c:pt>
                <c:pt idx="426">
                  <c:v>40411</c:v>
                </c:pt>
                <c:pt idx="427">
                  <c:v>40425</c:v>
                </c:pt>
                <c:pt idx="428">
                  <c:v>40439</c:v>
                </c:pt>
                <c:pt idx="429">
                  <c:v>40459</c:v>
                </c:pt>
                <c:pt idx="430">
                  <c:v>40474</c:v>
                </c:pt>
                <c:pt idx="431">
                  <c:v>40489</c:v>
                </c:pt>
                <c:pt idx="432">
                  <c:v>40504</c:v>
                </c:pt>
                <c:pt idx="433">
                  <c:v>40519</c:v>
                </c:pt>
                <c:pt idx="434">
                  <c:v>40534</c:v>
                </c:pt>
                <c:pt idx="435">
                  <c:v>40549</c:v>
                </c:pt>
                <c:pt idx="436">
                  <c:v>40564</c:v>
                </c:pt>
                <c:pt idx="437">
                  <c:v>40579</c:v>
                </c:pt>
                <c:pt idx="438">
                  <c:v>40594</c:v>
                </c:pt>
                <c:pt idx="439">
                  <c:v>40609</c:v>
                </c:pt>
                <c:pt idx="440">
                  <c:v>40624</c:v>
                </c:pt>
                <c:pt idx="441">
                  <c:v>40639</c:v>
                </c:pt>
                <c:pt idx="442">
                  <c:v>40669</c:v>
                </c:pt>
                <c:pt idx="443">
                  <c:v>40681</c:v>
                </c:pt>
                <c:pt idx="444">
                  <c:v>40693</c:v>
                </c:pt>
                <c:pt idx="445">
                  <c:v>40705</c:v>
                </c:pt>
                <c:pt idx="446">
                  <c:v>40717</c:v>
                </c:pt>
                <c:pt idx="447">
                  <c:v>40729</c:v>
                </c:pt>
                <c:pt idx="448">
                  <c:v>40741</c:v>
                </c:pt>
                <c:pt idx="449">
                  <c:v>40753</c:v>
                </c:pt>
                <c:pt idx="450">
                  <c:v>40765</c:v>
                </c:pt>
                <c:pt idx="451">
                  <c:v>40777</c:v>
                </c:pt>
                <c:pt idx="452">
                  <c:v>40789</c:v>
                </c:pt>
                <c:pt idx="453">
                  <c:v>40801</c:v>
                </c:pt>
                <c:pt idx="454">
                  <c:v>40813</c:v>
                </c:pt>
                <c:pt idx="455">
                  <c:v>40844</c:v>
                </c:pt>
                <c:pt idx="456">
                  <c:v>40860</c:v>
                </c:pt>
                <c:pt idx="457">
                  <c:v>40876</c:v>
                </c:pt>
                <c:pt idx="458">
                  <c:v>40892</c:v>
                </c:pt>
                <c:pt idx="459">
                  <c:v>40908</c:v>
                </c:pt>
                <c:pt idx="460">
                  <c:v>40924</c:v>
                </c:pt>
                <c:pt idx="461">
                  <c:v>40940</c:v>
                </c:pt>
                <c:pt idx="462">
                  <c:v>40956</c:v>
                </c:pt>
                <c:pt idx="463">
                  <c:v>40972</c:v>
                </c:pt>
                <c:pt idx="464">
                  <c:v>40988</c:v>
                </c:pt>
                <c:pt idx="465">
                  <c:v>41004</c:v>
                </c:pt>
                <c:pt idx="466">
                  <c:v>41020</c:v>
                </c:pt>
                <c:pt idx="467">
                  <c:v>41036</c:v>
                </c:pt>
                <c:pt idx="468">
                  <c:v>41082</c:v>
                </c:pt>
                <c:pt idx="469">
                  <c:v>41091.5</c:v>
                </c:pt>
                <c:pt idx="470">
                  <c:v>41101</c:v>
                </c:pt>
                <c:pt idx="471">
                  <c:v>41110.5</c:v>
                </c:pt>
                <c:pt idx="472">
                  <c:v>41120</c:v>
                </c:pt>
                <c:pt idx="473">
                  <c:v>41129.5</c:v>
                </c:pt>
                <c:pt idx="474">
                  <c:v>41139</c:v>
                </c:pt>
                <c:pt idx="475">
                  <c:v>41148.5</c:v>
                </c:pt>
                <c:pt idx="476">
                  <c:v>41158</c:v>
                </c:pt>
                <c:pt idx="477">
                  <c:v>41167.5</c:v>
                </c:pt>
                <c:pt idx="478">
                  <c:v>41177</c:v>
                </c:pt>
                <c:pt idx="479">
                  <c:v>41186.5</c:v>
                </c:pt>
                <c:pt idx="480">
                  <c:v>41196</c:v>
                </c:pt>
                <c:pt idx="481">
                  <c:v>41443</c:v>
                </c:pt>
                <c:pt idx="482">
                  <c:v>41452.615380000003</c:v>
                </c:pt>
                <c:pt idx="483">
                  <c:v>41462.230760000006</c:v>
                </c:pt>
                <c:pt idx="484">
                  <c:v>41471.846140000009</c:v>
                </c:pt>
                <c:pt idx="485">
                  <c:v>41481.461520000012</c:v>
                </c:pt>
                <c:pt idx="486">
                  <c:v>41491.076900000015</c:v>
                </c:pt>
                <c:pt idx="487">
                  <c:v>41500.692280000017</c:v>
                </c:pt>
                <c:pt idx="488">
                  <c:v>41510.30766000002</c:v>
                </c:pt>
                <c:pt idx="489">
                  <c:v>41519.923040000023</c:v>
                </c:pt>
                <c:pt idx="490">
                  <c:v>41529.538420000026</c:v>
                </c:pt>
                <c:pt idx="491">
                  <c:v>41539.153800000029</c:v>
                </c:pt>
                <c:pt idx="492">
                  <c:v>41548.769180000032</c:v>
                </c:pt>
                <c:pt idx="493">
                  <c:v>41558.384560000035</c:v>
                </c:pt>
                <c:pt idx="494">
                  <c:v>41570</c:v>
                </c:pt>
                <c:pt idx="495">
                  <c:v>41586</c:v>
                </c:pt>
                <c:pt idx="496">
                  <c:v>41602</c:v>
                </c:pt>
                <c:pt idx="497">
                  <c:v>41618</c:v>
                </c:pt>
                <c:pt idx="498">
                  <c:v>41634</c:v>
                </c:pt>
                <c:pt idx="499">
                  <c:v>41650</c:v>
                </c:pt>
                <c:pt idx="500">
                  <c:v>41666</c:v>
                </c:pt>
                <c:pt idx="501">
                  <c:v>41682</c:v>
                </c:pt>
                <c:pt idx="502">
                  <c:v>41698</c:v>
                </c:pt>
                <c:pt idx="503">
                  <c:v>41714</c:v>
                </c:pt>
                <c:pt idx="504">
                  <c:v>41730</c:v>
                </c:pt>
                <c:pt idx="505">
                  <c:v>41746</c:v>
                </c:pt>
                <c:pt idx="506">
                  <c:v>41762</c:v>
                </c:pt>
                <c:pt idx="507">
                  <c:v>41783</c:v>
                </c:pt>
                <c:pt idx="508">
                  <c:v>41794.5</c:v>
                </c:pt>
                <c:pt idx="509">
                  <c:v>41806</c:v>
                </c:pt>
                <c:pt idx="510">
                  <c:v>41817.5</c:v>
                </c:pt>
                <c:pt idx="511">
                  <c:v>41829</c:v>
                </c:pt>
                <c:pt idx="512">
                  <c:v>41840.5</c:v>
                </c:pt>
                <c:pt idx="513">
                  <c:v>41852</c:v>
                </c:pt>
                <c:pt idx="514">
                  <c:v>41863.5</c:v>
                </c:pt>
                <c:pt idx="515">
                  <c:v>41875</c:v>
                </c:pt>
                <c:pt idx="516">
                  <c:v>41886.5</c:v>
                </c:pt>
                <c:pt idx="517">
                  <c:v>41898</c:v>
                </c:pt>
                <c:pt idx="518">
                  <c:v>41909.5</c:v>
                </c:pt>
                <c:pt idx="519">
                  <c:v>41921</c:v>
                </c:pt>
                <c:pt idx="520">
                  <c:v>41991</c:v>
                </c:pt>
                <c:pt idx="521">
                  <c:v>42004</c:v>
                </c:pt>
                <c:pt idx="522">
                  <c:v>42017</c:v>
                </c:pt>
                <c:pt idx="523">
                  <c:v>42030</c:v>
                </c:pt>
                <c:pt idx="524">
                  <c:v>42043</c:v>
                </c:pt>
                <c:pt idx="525">
                  <c:v>42056</c:v>
                </c:pt>
                <c:pt idx="526">
                  <c:v>42069</c:v>
                </c:pt>
                <c:pt idx="527">
                  <c:v>42082</c:v>
                </c:pt>
                <c:pt idx="528">
                  <c:v>42095</c:v>
                </c:pt>
                <c:pt idx="529">
                  <c:v>42108</c:v>
                </c:pt>
                <c:pt idx="530">
                  <c:v>42121</c:v>
                </c:pt>
                <c:pt idx="531">
                  <c:v>42134</c:v>
                </c:pt>
                <c:pt idx="532">
                  <c:v>42147</c:v>
                </c:pt>
                <c:pt idx="533">
                  <c:v>42159</c:v>
                </c:pt>
                <c:pt idx="534">
                  <c:v>42169</c:v>
                </c:pt>
                <c:pt idx="535">
                  <c:v>42179</c:v>
                </c:pt>
                <c:pt idx="536">
                  <c:v>42189</c:v>
                </c:pt>
                <c:pt idx="537">
                  <c:v>42199</c:v>
                </c:pt>
                <c:pt idx="538">
                  <c:v>42209</c:v>
                </c:pt>
                <c:pt idx="539">
                  <c:v>42219</c:v>
                </c:pt>
                <c:pt idx="540">
                  <c:v>42229</c:v>
                </c:pt>
                <c:pt idx="541">
                  <c:v>42239</c:v>
                </c:pt>
                <c:pt idx="542">
                  <c:v>42249</c:v>
                </c:pt>
                <c:pt idx="543">
                  <c:v>42259</c:v>
                </c:pt>
                <c:pt idx="544">
                  <c:v>42269</c:v>
                </c:pt>
                <c:pt idx="545">
                  <c:v>42279</c:v>
                </c:pt>
                <c:pt idx="546">
                  <c:v>42291</c:v>
                </c:pt>
                <c:pt idx="547">
                  <c:v>42307.5</c:v>
                </c:pt>
                <c:pt idx="548">
                  <c:v>42324</c:v>
                </c:pt>
                <c:pt idx="549">
                  <c:v>42340.5</c:v>
                </c:pt>
                <c:pt idx="550">
                  <c:v>42357</c:v>
                </c:pt>
                <c:pt idx="551">
                  <c:v>42373.5</c:v>
                </c:pt>
                <c:pt idx="552">
                  <c:v>42390</c:v>
                </c:pt>
                <c:pt idx="553">
                  <c:v>42406.5</c:v>
                </c:pt>
                <c:pt idx="554">
                  <c:v>42423</c:v>
                </c:pt>
                <c:pt idx="555">
                  <c:v>42439.5</c:v>
                </c:pt>
                <c:pt idx="556">
                  <c:v>42456</c:v>
                </c:pt>
                <c:pt idx="557">
                  <c:v>42472.5</c:v>
                </c:pt>
                <c:pt idx="558">
                  <c:v>42489</c:v>
                </c:pt>
                <c:pt idx="559">
                  <c:v>42508</c:v>
                </c:pt>
                <c:pt idx="560">
                  <c:v>42522</c:v>
                </c:pt>
                <c:pt idx="561">
                  <c:v>42536</c:v>
                </c:pt>
                <c:pt idx="562">
                  <c:v>42550</c:v>
                </c:pt>
                <c:pt idx="563">
                  <c:v>42564</c:v>
                </c:pt>
                <c:pt idx="564">
                  <c:v>42578</c:v>
                </c:pt>
                <c:pt idx="565">
                  <c:v>42592</c:v>
                </c:pt>
                <c:pt idx="566">
                  <c:v>42606</c:v>
                </c:pt>
                <c:pt idx="567">
                  <c:v>42620</c:v>
                </c:pt>
                <c:pt idx="568">
                  <c:v>42634</c:v>
                </c:pt>
                <c:pt idx="569">
                  <c:v>42648</c:v>
                </c:pt>
                <c:pt idx="570">
                  <c:v>42662</c:v>
                </c:pt>
                <c:pt idx="572">
                  <c:v>42670</c:v>
                </c:pt>
                <c:pt idx="573">
                  <c:v>42685</c:v>
                </c:pt>
                <c:pt idx="574">
                  <c:v>42700</c:v>
                </c:pt>
                <c:pt idx="575">
                  <c:v>42715</c:v>
                </c:pt>
                <c:pt idx="576">
                  <c:v>42730</c:v>
                </c:pt>
                <c:pt idx="577">
                  <c:v>42745</c:v>
                </c:pt>
                <c:pt idx="578">
                  <c:v>42760</c:v>
                </c:pt>
                <c:pt idx="579">
                  <c:v>42775</c:v>
                </c:pt>
                <c:pt idx="580">
                  <c:v>42790</c:v>
                </c:pt>
                <c:pt idx="581">
                  <c:v>42805</c:v>
                </c:pt>
                <c:pt idx="582">
                  <c:v>42820</c:v>
                </c:pt>
                <c:pt idx="583">
                  <c:v>42835</c:v>
                </c:pt>
                <c:pt idx="584">
                  <c:v>42850</c:v>
                </c:pt>
                <c:pt idx="585">
                  <c:v>42866</c:v>
                </c:pt>
                <c:pt idx="586">
                  <c:v>42879</c:v>
                </c:pt>
                <c:pt idx="587">
                  <c:v>42892</c:v>
                </c:pt>
                <c:pt idx="588">
                  <c:v>42905</c:v>
                </c:pt>
                <c:pt idx="589">
                  <c:v>42918</c:v>
                </c:pt>
                <c:pt idx="590">
                  <c:v>42931</c:v>
                </c:pt>
                <c:pt idx="591">
                  <c:v>42944</c:v>
                </c:pt>
                <c:pt idx="592">
                  <c:v>42957</c:v>
                </c:pt>
                <c:pt idx="593">
                  <c:v>42970</c:v>
                </c:pt>
                <c:pt idx="594">
                  <c:v>42983</c:v>
                </c:pt>
                <c:pt idx="595">
                  <c:v>42996</c:v>
                </c:pt>
                <c:pt idx="596">
                  <c:v>43009</c:v>
                </c:pt>
                <c:pt idx="597">
                  <c:v>43022</c:v>
                </c:pt>
                <c:pt idx="598">
                  <c:v>43043</c:v>
                </c:pt>
                <c:pt idx="599">
                  <c:v>43057</c:v>
                </c:pt>
                <c:pt idx="600">
                  <c:v>43071</c:v>
                </c:pt>
                <c:pt idx="601">
                  <c:v>43085</c:v>
                </c:pt>
                <c:pt idx="602">
                  <c:v>43099</c:v>
                </c:pt>
                <c:pt idx="603">
                  <c:v>43113</c:v>
                </c:pt>
                <c:pt idx="604">
                  <c:v>43127</c:v>
                </c:pt>
                <c:pt idx="605">
                  <c:v>43141</c:v>
                </c:pt>
                <c:pt idx="606">
                  <c:v>43155</c:v>
                </c:pt>
                <c:pt idx="607">
                  <c:v>43169</c:v>
                </c:pt>
                <c:pt idx="608">
                  <c:v>43183</c:v>
                </c:pt>
                <c:pt idx="609">
                  <c:v>43197</c:v>
                </c:pt>
                <c:pt idx="610">
                  <c:v>43211</c:v>
                </c:pt>
                <c:pt idx="611">
                  <c:v>43246</c:v>
                </c:pt>
                <c:pt idx="612">
                  <c:v>43259</c:v>
                </c:pt>
                <c:pt idx="613">
                  <c:v>43272</c:v>
                </c:pt>
                <c:pt idx="614">
                  <c:v>43285</c:v>
                </c:pt>
                <c:pt idx="615">
                  <c:v>43298</c:v>
                </c:pt>
                <c:pt idx="616">
                  <c:v>43311</c:v>
                </c:pt>
                <c:pt idx="617">
                  <c:v>43324</c:v>
                </c:pt>
                <c:pt idx="618">
                  <c:v>43337</c:v>
                </c:pt>
                <c:pt idx="619">
                  <c:v>43350</c:v>
                </c:pt>
                <c:pt idx="620">
                  <c:v>43363</c:v>
                </c:pt>
                <c:pt idx="621">
                  <c:v>43376</c:v>
                </c:pt>
                <c:pt idx="622">
                  <c:v>43389</c:v>
                </c:pt>
                <c:pt idx="623">
                  <c:v>43402</c:v>
                </c:pt>
                <c:pt idx="624">
                  <c:v>43421</c:v>
                </c:pt>
                <c:pt idx="625">
                  <c:v>43435</c:v>
                </c:pt>
                <c:pt idx="626">
                  <c:v>43449</c:v>
                </c:pt>
                <c:pt idx="627">
                  <c:v>43463</c:v>
                </c:pt>
                <c:pt idx="628">
                  <c:v>43477</c:v>
                </c:pt>
                <c:pt idx="629">
                  <c:v>43491</c:v>
                </c:pt>
                <c:pt idx="630">
                  <c:v>43505</c:v>
                </c:pt>
                <c:pt idx="631">
                  <c:v>43519</c:v>
                </c:pt>
                <c:pt idx="632">
                  <c:v>43533</c:v>
                </c:pt>
                <c:pt idx="633">
                  <c:v>43547</c:v>
                </c:pt>
                <c:pt idx="634">
                  <c:v>43561</c:v>
                </c:pt>
                <c:pt idx="635">
                  <c:v>43575</c:v>
                </c:pt>
                <c:pt idx="636">
                  <c:v>43589</c:v>
                </c:pt>
                <c:pt idx="637">
                  <c:v>43609</c:v>
                </c:pt>
                <c:pt idx="638">
                  <c:v>43623</c:v>
                </c:pt>
                <c:pt idx="639">
                  <c:v>43637</c:v>
                </c:pt>
                <c:pt idx="640">
                  <c:v>43651</c:v>
                </c:pt>
                <c:pt idx="641">
                  <c:v>43665</c:v>
                </c:pt>
                <c:pt idx="642">
                  <c:v>43679</c:v>
                </c:pt>
                <c:pt idx="643">
                  <c:v>43693</c:v>
                </c:pt>
                <c:pt idx="644">
                  <c:v>43707</c:v>
                </c:pt>
                <c:pt idx="645">
                  <c:v>43721</c:v>
                </c:pt>
                <c:pt idx="646">
                  <c:v>43735</c:v>
                </c:pt>
                <c:pt idx="647">
                  <c:v>43749</c:v>
                </c:pt>
                <c:pt idx="648">
                  <c:v>43763</c:v>
                </c:pt>
                <c:pt idx="649">
                  <c:v>43777</c:v>
                </c:pt>
                <c:pt idx="650">
                  <c:v>43792</c:v>
                </c:pt>
                <c:pt idx="651">
                  <c:v>43806</c:v>
                </c:pt>
                <c:pt idx="652">
                  <c:v>43820</c:v>
                </c:pt>
                <c:pt idx="653">
                  <c:v>43834</c:v>
                </c:pt>
                <c:pt idx="654">
                  <c:v>43848</c:v>
                </c:pt>
                <c:pt idx="655">
                  <c:v>43862</c:v>
                </c:pt>
                <c:pt idx="656">
                  <c:v>43876</c:v>
                </c:pt>
                <c:pt idx="657">
                  <c:v>43890</c:v>
                </c:pt>
                <c:pt idx="658">
                  <c:v>43904</c:v>
                </c:pt>
                <c:pt idx="659">
                  <c:v>43918</c:v>
                </c:pt>
                <c:pt idx="660">
                  <c:v>43932</c:v>
                </c:pt>
                <c:pt idx="661">
                  <c:v>43946</c:v>
                </c:pt>
                <c:pt idx="662">
                  <c:v>43960</c:v>
                </c:pt>
                <c:pt idx="664">
                  <c:v>44152</c:v>
                </c:pt>
                <c:pt idx="665">
                  <c:v>44166</c:v>
                </c:pt>
                <c:pt idx="666">
                  <c:v>44180</c:v>
                </c:pt>
                <c:pt idx="667">
                  <c:v>44194</c:v>
                </c:pt>
                <c:pt idx="668">
                  <c:v>44208</c:v>
                </c:pt>
                <c:pt idx="669">
                  <c:v>44222</c:v>
                </c:pt>
                <c:pt idx="670">
                  <c:v>44236</c:v>
                </c:pt>
                <c:pt idx="671">
                  <c:v>44250</c:v>
                </c:pt>
                <c:pt idx="672">
                  <c:v>44264</c:v>
                </c:pt>
                <c:pt idx="673">
                  <c:v>44278</c:v>
                </c:pt>
                <c:pt idx="674">
                  <c:v>44292</c:v>
                </c:pt>
                <c:pt idx="675">
                  <c:v>44306</c:v>
                </c:pt>
                <c:pt idx="676">
                  <c:v>44320</c:v>
                </c:pt>
                <c:pt idx="677">
                  <c:v>44344</c:v>
                </c:pt>
                <c:pt idx="678">
                  <c:v>44358</c:v>
                </c:pt>
                <c:pt idx="679">
                  <c:v>44372</c:v>
                </c:pt>
                <c:pt idx="680">
                  <c:v>44386</c:v>
                </c:pt>
                <c:pt idx="681">
                  <c:v>44400</c:v>
                </c:pt>
                <c:pt idx="682">
                  <c:v>44414</c:v>
                </c:pt>
                <c:pt idx="683">
                  <c:v>44428</c:v>
                </c:pt>
                <c:pt idx="684">
                  <c:v>44442</c:v>
                </c:pt>
                <c:pt idx="685">
                  <c:v>44456</c:v>
                </c:pt>
                <c:pt idx="686">
                  <c:v>44470</c:v>
                </c:pt>
                <c:pt idx="687">
                  <c:v>44484</c:v>
                </c:pt>
                <c:pt idx="688">
                  <c:v>44498</c:v>
                </c:pt>
                <c:pt idx="689">
                  <c:v>44517</c:v>
                </c:pt>
                <c:pt idx="690">
                  <c:v>44531</c:v>
                </c:pt>
                <c:pt idx="691">
                  <c:v>44545</c:v>
                </c:pt>
                <c:pt idx="692">
                  <c:v>44559</c:v>
                </c:pt>
                <c:pt idx="693">
                  <c:v>44573</c:v>
                </c:pt>
                <c:pt idx="694">
                  <c:v>44587</c:v>
                </c:pt>
                <c:pt idx="695">
                  <c:v>44601</c:v>
                </c:pt>
                <c:pt idx="696">
                  <c:v>44615</c:v>
                </c:pt>
                <c:pt idx="697">
                  <c:v>44629</c:v>
                </c:pt>
                <c:pt idx="698">
                  <c:v>44643</c:v>
                </c:pt>
                <c:pt idx="699">
                  <c:v>44657</c:v>
                </c:pt>
                <c:pt idx="700">
                  <c:v>44671</c:v>
                </c:pt>
                <c:pt idx="701">
                  <c:v>44685</c:v>
                </c:pt>
                <c:pt idx="702">
                  <c:v>44708</c:v>
                </c:pt>
                <c:pt idx="703">
                  <c:v>44722</c:v>
                </c:pt>
                <c:pt idx="704">
                  <c:v>44736</c:v>
                </c:pt>
                <c:pt idx="705">
                  <c:v>44750</c:v>
                </c:pt>
                <c:pt idx="706">
                  <c:v>44764</c:v>
                </c:pt>
                <c:pt idx="707">
                  <c:v>44778</c:v>
                </c:pt>
                <c:pt idx="708">
                  <c:v>44792</c:v>
                </c:pt>
                <c:pt idx="709">
                  <c:v>44806</c:v>
                </c:pt>
                <c:pt idx="710">
                  <c:v>44820</c:v>
                </c:pt>
                <c:pt idx="711">
                  <c:v>44834</c:v>
                </c:pt>
                <c:pt idx="712">
                  <c:v>44848</c:v>
                </c:pt>
                <c:pt idx="713">
                  <c:v>44862</c:v>
                </c:pt>
                <c:pt idx="715">
                  <c:v>44876</c:v>
                </c:pt>
                <c:pt idx="716">
                  <c:v>44890</c:v>
                </c:pt>
                <c:pt idx="717">
                  <c:v>44904</c:v>
                </c:pt>
                <c:pt idx="718">
                  <c:v>44918</c:v>
                </c:pt>
                <c:pt idx="719">
                  <c:v>44932</c:v>
                </c:pt>
                <c:pt idx="720">
                  <c:v>44946</c:v>
                </c:pt>
                <c:pt idx="721">
                  <c:v>44960</c:v>
                </c:pt>
                <c:pt idx="722">
                  <c:v>44974</c:v>
                </c:pt>
                <c:pt idx="723">
                  <c:v>44988</c:v>
                </c:pt>
                <c:pt idx="724">
                  <c:v>45002</c:v>
                </c:pt>
                <c:pt idx="725">
                  <c:v>45016</c:v>
                </c:pt>
                <c:pt idx="726">
                  <c:v>45030</c:v>
                </c:pt>
                <c:pt idx="727">
                  <c:v>45044</c:v>
                </c:pt>
                <c:pt idx="741">
                  <c:v>45267</c:v>
                </c:pt>
                <c:pt idx="742">
                  <c:v>45281</c:v>
                </c:pt>
                <c:pt idx="743">
                  <c:v>45295</c:v>
                </c:pt>
                <c:pt idx="744">
                  <c:v>45309</c:v>
                </c:pt>
                <c:pt idx="745">
                  <c:v>45323</c:v>
                </c:pt>
                <c:pt idx="746">
                  <c:v>45337</c:v>
                </c:pt>
                <c:pt idx="747">
                  <c:v>45351</c:v>
                </c:pt>
                <c:pt idx="748">
                  <c:v>45365</c:v>
                </c:pt>
                <c:pt idx="749">
                  <c:v>45379</c:v>
                </c:pt>
                <c:pt idx="750">
                  <c:v>45393</c:v>
                </c:pt>
                <c:pt idx="751">
                  <c:v>45407</c:v>
                </c:pt>
                <c:pt idx="752">
                  <c:v>45421</c:v>
                </c:pt>
                <c:pt idx="753">
                  <c:v>45435</c:v>
                </c:pt>
              </c:numCache>
            </c:numRef>
          </c:xVal>
          <c:yVal>
            <c:numRef>
              <c:f>'SBB Sediment Trap 540m - NEW'!$AD$8:$AD$761</c:f>
              <c:numCache>
                <c:formatCode>0</c:formatCode>
                <c:ptCount val="754"/>
                <c:pt idx="0">
                  <c:v>881.08163265306121</c:v>
                </c:pt>
                <c:pt idx="1">
                  <c:v>894.62040816326521</c:v>
                </c:pt>
                <c:pt idx="2">
                  <c:v>687.7714285714286</c:v>
                </c:pt>
                <c:pt idx="3">
                  <c:v>565.71428571428567</c:v>
                </c:pt>
                <c:pt idx="4">
                  <c:v>495.32244897959174</c:v>
                </c:pt>
                <c:pt idx="5">
                  <c:v>475.69931972789112</c:v>
                </c:pt>
                <c:pt idx="6">
                  <c:v>499.27210884353752</c:v>
                </c:pt>
                <c:pt idx="7">
                  <c:v>454.13877551020403</c:v>
                </c:pt>
                <c:pt idx="8">
                  <c:v>727.21088435374145</c:v>
                </c:pt>
                <c:pt idx="9">
                  <c:v>604.77551020408168</c:v>
                </c:pt>
                <c:pt idx="10">
                  <c:v>493.16326530612247</c:v>
                </c:pt>
                <c:pt idx="11">
                  <c:v>573.31700680272104</c:v>
                </c:pt>
                <c:pt idx="12">
                  <c:v>504.06938775510201</c:v>
                </c:pt>
                <c:pt idx="13">
                  <c:v>627.91836734693845</c:v>
                </c:pt>
                <c:pt idx="14">
                  <c:v>360.45918367346957</c:v>
                </c:pt>
                <c:pt idx="15">
                  <c:v>350.99999999999966</c:v>
                </c:pt>
                <c:pt idx="16">
                  <c:v>436.2244897959182</c:v>
                </c:pt>
                <c:pt idx="17">
                  <c:v>653.83401360544246</c:v>
                </c:pt>
                <c:pt idx="18">
                  <c:v>743.28979591836764</c:v>
                </c:pt>
                <c:pt idx="19">
                  <c:v>1113.5755102040814</c:v>
                </c:pt>
                <c:pt idx="20">
                  <c:v>864.45714285714268</c:v>
                </c:pt>
                <c:pt idx="21">
                  <c:v>1044.9265306122452</c:v>
                </c:pt>
                <c:pt idx="22">
                  <c:v>1827.6244897959186</c:v>
                </c:pt>
                <c:pt idx="23">
                  <c:v>1077.3795918367352</c:v>
                </c:pt>
                <c:pt idx="24">
                  <c:v>808.85918367346937</c:v>
                </c:pt>
                <c:pt idx="25">
                  <c:v>1134.8864468864463</c:v>
                </c:pt>
                <c:pt idx="26">
                  <c:v>901.37414965986409</c:v>
                </c:pt>
                <c:pt idx="27">
                  <c:v>782.45306122448983</c:v>
                </c:pt>
                <c:pt idx="28">
                  <c:v>599.18095238095248</c:v>
                </c:pt>
                <c:pt idx="29">
                  <c:v>630.27638483964995</c:v>
                </c:pt>
                <c:pt idx="30">
                  <c:v>735.142857142857</c:v>
                </c:pt>
                <c:pt idx="39">
                  <c:v>621.02857142857135</c:v>
                </c:pt>
                <c:pt idx="40">
                  <c:v>522.12244897959192</c:v>
                </c:pt>
                <c:pt idx="41">
                  <c:v>741.57959183673495</c:v>
                </c:pt>
                <c:pt idx="42">
                  <c:v>1030.3326530612246</c:v>
                </c:pt>
                <c:pt idx="43">
                  <c:v>957.89659863945553</c:v>
                </c:pt>
                <c:pt idx="44">
                  <c:v>963.02448979591816</c:v>
                </c:pt>
                <c:pt idx="52">
                  <c:v>1248.6836734693877</c:v>
                </c:pt>
                <c:pt idx="53">
                  <c:v>1953.6877551020398</c:v>
                </c:pt>
                <c:pt idx="54">
                  <c:v>1751.0204081632644</c:v>
                </c:pt>
                <c:pt idx="55">
                  <c:v>1149.4666666666667</c:v>
                </c:pt>
                <c:pt idx="56">
                  <c:v>788.9619047619052</c:v>
                </c:pt>
                <c:pt idx="57">
                  <c:v>822.03945578231287</c:v>
                </c:pt>
                <c:pt idx="58">
                  <c:v>422.45306122448977</c:v>
                </c:pt>
                <c:pt idx="59">
                  <c:v>723.14285714285722</c:v>
                </c:pt>
                <c:pt idx="60">
                  <c:v>1161.1959183673471</c:v>
                </c:pt>
                <c:pt idx="61">
                  <c:v>535.28571428571411</c:v>
                </c:pt>
                <c:pt idx="62">
                  <c:v>238.1034013605439</c:v>
                </c:pt>
                <c:pt idx="63">
                  <c:v>645.46666666666658</c:v>
                </c:pt>
                <c:pt idx="64">
                  <c:v>933.79780219780241</c:v>
                </c:pt>
                <c:pt idx="65">
                  <c:v>764.9142857142856</c:v>
                </c:pt>
                <c:pt idx="66">
                  <c:v>1229.2163265306119</c:v>
                </c:pt>
                <c:pt idx="67">
                  <c:v>2007.3061224489797</c:v>
                </c:pt>
                <c:pt idx="68">
                  <c:v>1471.5591836734693</c:v>
                </c:pt>
                <c:pt idx="69">
                  <c:v>661.14285714285745</c:v>
                </c:pt>
                <c:pt idx="70">
                  <c:v>1683.8412698412692</c:v>
                </c:pt>
                <c:pt idx="71">
                  <c:v>454.90612244897994</c:v>
                </c:pt>
                <c:pt idx="72">
                  <c:v>929.25034013605455</c:v>
                </c:pt>
                <c:pt idx="73">
                  <c:v>723.55102040816314</c:v>
                </c:pt>
                <c:pt idx="74">
                  <c:v>1170.8333333333342</c:v>
                </c:pt>
                <c:pt idx="75">
                  <c:v>1186.5142857142857</c:v>
                </c:pt>
                <c:pt idx="76">
                  <c:v>641.42857142857133</c:v>
                </c:pt>
                <c:pt idx="78">
                  <c:v>834.70000000000016</c:v>
                </c:pt>
                <c:pt idx="79">
                  <c:v>995.61224489795927</c:v>
                </c:pt>
                <c:pt idx="80">
                  <c:v>899.98979591836701</c:v>
                </c:pt>
                <c:pt idx="81">
                  <c:v>714.69387755102036</c:v>
                </c:pt>
                <c:pt idx="82">
                  <c:v>824.12244897959158</c:v>
                </c:pt>
                <c:pt idx="83">
                  <c:v>579.99999999999966</c:v>
                </c:pt>
                <c:pt idx="84">
                  <c:v>722.0979591836732</c:v>
                </c:pt>
                <c:pt idx="85">
                  <c:v>478.94217687074854</c:v>
                </c:pt>
                <c:pt idx="86">
                  <c:v>446.52993197278897</c:v>
                </c:pt>
                <c:pt idx="87">
                  <c:v>467.79183673469396</c:v>
                </c:pt>
                <c:pt idx="88">
                  <c:v>404.08163265306126</c:v>
                </c:pt>
                <c:pt idx="89">
                  <c:v>736.97346938775524</c:v>
                </c:pt>
                <c:pt idx="90">
                  <c:v>1511.4725274725263</c:v>
                </c:pt>
                <c:pt idx="91">
                  <c:v>1768.3416666666665</c:v>
                </c:pt>
                <c:pt idx="92">
                  <c:v>1099.1497142857145</c:v>
                </c:pt>
                <c:pt idx="93">
                  <c:v>1865.4019047619051</c:v>
                </c:pt>
                <c:pt idx="94">
                  <c:v>1217.9418775510201</c:v>
                </c:pt>
                <c:pt idx="95">
                  <c:v>1521.5072653061222</c:v>
                </c:pt>
                <c:pt idx="96">
                  <c:v>1048.9252789115644</c:v>
                </c:pt>
                <c:pt idx="97">
                  <c:v>1351.6016326530612</c:v>
                </c:pt>
                <c:pt idx="98">
                  <c:v>1239.0240326530616</c:v>
                </c:pt>
                <c:pt idx="99">
                  <c:v>1048.8976326530612</c:v>
                </c:pt>
                <c:pt idx="100">
                  <c:v>764.38826530612232</c:v>
                </c:pt>
                <c:pt idx="101">
                  <c:v>782.34024489795911</c:v>
                </c:pt>
                <c:pt idx="102">
                  <c:v>810.66710204081664</c:v>
                </c:pt>
                <c:pt idx="103">
                  <c:v>1602.9965714285706</c:v>
                </c:pt>
                <c:pt idx="104">
                  <c:v>636.98578918162002</c:v>
                </c:pt>
                <c:pt idx="105">
                  <c:v>598.82925898949941</c:v>
                </c:pt>
                <c:pt idx="106">
                  <c:v>607.37240484747065</c:v>
                </c:pt>
                <c:pt idx="107">
                  <c:v>586.98435488328278</c:v>
                </c:pt>
                <c:pt idx="108">
                  <c:v>894.5563736991395</c:v>
                </c:pt>
                <c:pt idx="109">
                  <c:v>732.24831429447147</c:v>
                </c:pt>
                <c:pt idx="110">
                  <c:v>479.82161251104105</c:v>
                </c:pt>
                <c:pt idx="111">
                  <c:v>1371.5819738868488</c:v>
                </c:pt>
                <c:pt idx="112">
                  <c:v>1876.2342001311654</c:v>
                </c:pt>
                <c:pt idx="113">
                  <c:v>657.26981626427744</c:v>
                </c:pt>
                <c:pt idx="114">
                  <c:v>1300.0712949791193</c:v>
                </c:pt>
                <c:pt idx="115">
                  <c:v>786.54539600463636</c:v>
                </c:pt>
                <c:pt idx="116">
                  <c:v>873.81218974733156</c:v>
                </c:pt>
                <c:pt idx="143">
                  <c:v>1054.897959183673</c:v>
                </c:pt>
                <c:pt idx="144">
                  <c:v>1291.7551020408182</c:v>
                </c:pt>
                <c:pt idx="145">
                  <c:v>1950.5959183673453</c:v>
                </c:pt>
                <c:pt idx="146">
                  <c:v>1372.2612244897973</c:v>
                </c:pt>
                <c:pt idx="147">
                  <c:v>1465.4693877551028</c:v>
                </c:pt>
                <c:pt idx="148">
                  <c:v>1412.5959183673478</c:v>
                </c:pt>
                <c:pt idx="149">
                  <c:v>1280</c:v>
                </c:pt>
                <c:pt idx="150">
                  <c:v>654.92244897959267</c:v>
                </c:pt>
                <c:pt idx="151">
                  <c:v>991.4938775510193</c:v>
                </c:pt>
                <c:pt idx="152">
                  <c:v>1485.1428571428571</c:v>
                </c:pt>
                <c:pt idx="153">
                  <c:v>585.20000000000027</c:v>
                </c:pt>
                <c:pt idx="154">
                  <c:v>300.3428571428563</c:v>
                </c:pt>
                <c:pt idx="155">
                  <c:v>454.57582417582523</c:v>
                </c:pt>
                <c:pt idx="156">
                  <c:v>1287.808336991083</c:v>
                </c:pt>
                <c:pt idx="157">
                  <c:v>1207.6958600726457</c:v>
                </c:pt>
                <c:pt idx="158">
                  <c:v>1353.2336243461132</c:v>
                </c:pt>
                <c:pt idx="159">
                  <c:v>924.72362494961658</c:v>
                </c:pt>
                <c:pt idx="160">
                  <c:v>954.63927405795357</c:v>
                </c:pt>
                <c:pt idx="161">
                  <c:v>343.55841132374229</c:v>
                </c:pt>
                <c:pt idx="162">
                  <c:v>196.55404035115978</c:v>
                </c:pt>
                <c:pt idx="163">
                  <c:v>179.72293882849178</c:v>
                </c:pt>
                <c:pt idx="164">
                  <c:v>171.42536769847874</c:v>
                </c:pt>
                <c:pt idx="165">
                  <c:v>89.820677762548144</c:v>
                </c:pt>
                <c:pt idx="166">
                  <c:v>219.89402914124511</c:v>
                </c:pt>
                <c:pt idx="167">
                  <c:v>133.12436658668972</c:v>
                </c:pt>
                <c:pt idx="168">
                  <c:v>214.34958887095232</c:v>
                </c:pt>
                <c:pt idx="169">
                  <c:v>1622.2025209663145</c:v>
                </c:pt>
                <c:pt idx="170">
                  <c:v>1668.0833200519573</c:v>
                </c:pt>
                <c:pt idx="171">
                  <c:v>1114.2926741145668</c:v>
                </c:pt>
                <c:pt idx="182">
                  <c:v>872.53025778975666</c:v>
                </c:pt>
                <c:pt idx="183">
                  <c:v>776.31713219686651</c:v>
                </c:pt>
                <c:pt idx="184">
                  <c:v>767.59287597169362</c:v>
                </c:pt>
                <c:pt idx="185">
                  <c:v>705.39654889364147</c:v>
                </c:pt>
                <c:pt idx="186">
                  <c:v>875.78320674470592</c:v>
                </c:pt>
                <c:pt idx="187">
                  <c:v>610.79623569278033</c:v>
                </c:pt>
                <c:pt idx="188">
                  <c:v>549.83318712680784</c:v>
                </c:pt>
                <c:pt idx="189">
                  <c:v>572.47963476148436</c:v>
                </c:pt>
                <c:pt idx="190">
                  <c:v>942.57119274323691</c:v>
                </c:pt>
                <c:pt idx="191">
                  <c:v>471.99047024754367</c:v>
                </c:pt>
                <c:pt idx="192">
                  <c:v>578.33655329211047</c:v>
                </c:pt>
                <c:pt idx="193">
                  <c:v>348.8248459309454</c:v>
                </c:pt>
                <c:pt idx="194">
                  <c:v>185.33855166955183</c:v>
                </c:pt>
                <c:pt idx="208">
                  <c:v>655.41610664279563</c:v>
                </c:pt>
                <c:pt idx="209">
                  <c:v>628.07676827454998</c:v>
                </c:pt>
                <c:pt idx="210">
                  <c:v>545.35871198399741</c:v>
                </c:pt>
                <c:pt idx="211">
                  <c:v>549.77423544596911</c:v>
                </c:pt>
                <c:pt idx="212">
                  <c:v>153.25351565931459</c:v>
                </c:pt>
                <c:pt idx="221">
                  <c:v>1364.4905588533661</c:v>
                </c:pt>
                <c:pt idx="222">
                  <c:v>1328.8823562960706</c:v>
                </c:pt>
                <c:pt idx="223">
                  <c:v>1711.4024017125794</c:v>
                </c:pt>
                <c:pt idx="224">
                  <c:v>1204.62333039992</c:v>
                </c:pt>
                <c:pt idx="225">
                  <c:v>1106.0715424006708</c:v>
                </c:pt>
                <c:pt idx="226">
                  <c:v>924.57698222373392</c:v>
                </c:pt>
                <c:pt idx="227">
                  <c:v>1769.7436274111378</c:v>
                </c:pt>
                <c:pt idx="228">
                  <c:v>2024.2684927129287</c:v>
                </c:pt>
                <c:pt idx="229">
                  <c:v>1188.6580449870826</c:v>
                </c:pt>
                <c:pt idx="230">
                  <c:v>738.35442199964268</c:v>
                </c:pt>
                <c:pt idx="231">
                  <c:v>904.27968438888752</c:v>
                </c:pt>
                <c:pt idx="232">
                  <c:v>2063.4969446214873</c:v>
                </c:pt>
                <c:pt idx="233">
                  <c:v>748.75956898532161</c:v>
                </c:pt>
                <c:pt idx="247">
                  <c:v>733.61061231813039</c:v>
                </c:pt>
                <c:pt idx="248">
                  <c:v>1076.97952918583</c:v>
                </c:pt>
                <c:pt idx="249">
                  <c:v>1845.4445104602014</c:v>
                </c:pt>
                <c:pt idx="250">
                  <c:v>1438.9049660844237</c:v>
                </c:pt>
                <c:pt idx="251">
                  <c:v>1163.2013786281684</c:v>
                </c:pt>
                <c:pt idx="252">
                  <c:v>1662.4939972064008</c:v>
                </c:pt>
                <c:pt idx="253">
                  <c:v>1624.256691818021</c:v>
                </c:pt>
                <c:pt idx="254">
                  <c:v>1485.9975973702753</c:v>
                </c:pt>
                <c:pt idx="255">
                  <c:v>1073.3401828482256</c:v>
                </c:pt>
                <c:pt idx="256">
                  <c:v>1630.2307192100739</c:v>
                </c:pt>
                <c:pt idx="257">
                  <c:v>1440.6216907858211</c:v>
                </c:pt>
                <c:pt idx="258">
                  <c:v>1161.5075956228084</c:v>
                </c:pt>
                <c:pt idx="259">
                  <c:v>969.83934971455005</c:v>
                </c:pt>
                <c:pt idx="260">
                  <c:v>1084.3908985906896</c:v>
                </c:pt>
                <c:pt idx="261">
                  <c:v>812.07064432026129</c:v>
                </c:pt>
                <c:pt idx="262">
                  <c:v>773.6843754284522</c:v>
                </c:pt>
                <c:pt idx="263">
                  <c:v>950.31558398686366</c:v>
                </c:pt>
                <c:pt idx="264">
                  <c:v>855.30594160550663</c:v>
                </c:pt>
                <c:pt idx="265">
                  <c:v>972.76655674716028</c:v>
                </c:pt>
                <c:pt idx="266">
                  <c:v>671.03936240598819</c:v>
                </c:pt>
                <c:pt idx="267">
                  <c:v>683.61408472773121</c:v>
                </c:pt>
                <c:pt idx="268">
                  <c:v>1723.7425159452273</c:v>
                </c:pt>
                <c:pt idx="269">
                  <c:v>791.69342741527191</c:v>
                </c:pt>
                <c:pt idx="270">
                  <c:v>622.64281912811134</c:v>
                </c:pt>
                <c:pt idx="271">
                  <c:v>83.871402175150791</c:v>
                </c:pt>
                <c:pt idx="272">
                  <c:v>50.848868897876464</c:v>
                </c:pt>
                <c:pt idx="273">
                  <c:v>1926.2858775777274</c:v>
                </c:pt>
                <c:pt idx="274">
                  <c:v>1937.7219555670604</c:v>
                </c:pt>
                <c:pt idx="275">
                  <c:v>1649.3945608806466</c:v>
                </c:pt>
                <c:pt idx="277">
                  <c:v>113.09613052214014</c:v>
                </c:pt>
                <c:pt idx="278">
                  <c:v>30.488606829173989</c:v>
                </c:pt>
                <c:pt idx="279">
                  <c:v>51.20858257032566</c:v>
                </c:pt>
                <c:pt idx="280">
                  <c:v>115.81552210070696</c:v>
                </c:pt>
                <c:pt idx="281">
                  <c:v>23.503152243825593</c:v>
                </c:pt>
                <c:pt idx="282">
                  <c:v>66.518133985537546</c:v>
                </c:pt>
                <c:pt idx="283">
                  <c:v>321.82128328498726</c:v>
                </c:pt>
                <c:pt idx="284">
                  <c:v>7.5936739320447497</c:v>
                </c:pt>
                <c:pt idx="285">
                  <c:v>15.88950138291732</c:v>
                </c:pt>
                <c:pt idx="286">
                  <c:v>631.67891466338017</c:v>
                </c:pt>
                <c:pt idx="287">
                  <c:v>910.38954151790949</c:v>
                </c:pt>
                <c:pt idx="288">
                  <c:v>457.87904642102518</c:v>
                </c:pt>
                <c:pt idx="289">
                  <c:v>576.55526880759555</c:v>
                </c:pt>
                <c:pt idx="290">
                  <c:v>784.25257929945758</c:v>
                </c:pt>
                <c:pt idx="299">
                  <c:v>831.65278766500217</c:v>
                </c:pt>
                <c:pt idx="300">
                  <c:v>17.955317189472769</c:v>
                </c:pt>
                <c:pt idx="301">
                  <c:v>39.939370481711393</c:v>
                </c:pt>
                <c:pt idx="302">
                  <c:v>167.3174982440778</c:v>
                </c:pt>
                <c:pt idx="303">
                  <c:v>43.402809317555338</c:v>
                </c:pt>
                <c:pt idx="304">
                  <c:v>14.367346938775887</c:v>
                </c:pt>
                <c:pt idx="306">
                  <c:v>79.955163041657258</c:v>
                </c:pt>
                <c:pt idx="307">
                  <c:v>22.889378266168688</c:v>
                </c:pt>
                <c:pt idx="309">
                  <c:v>155.52933866742831</c:v>
                </c:pt>
                <c:pt idx="310">
                  <c:v>469.97594102696661</c:v>
                </c:pt>
                <c:pt idx="311">
                  <c:v>626.46994469523349</c:v>
                </c:pt>
                <c:pt idx="312">
                  <c:v>786.48106057551445</c:v>
                </c:pt>
                <c:pt idx="313">
                  <c:v>897.03879354039748</c:v>
                </c:pt>
                <c:pt idx="314">
                  <c:v>1087.8355248969351</c:v>
                </c:pt>
                <c:pt idx="315">
                  <c:v>1001.9914107416282</c:v>
                </c:pt>
                <c:pt idx="316">
                  <c:v>594.23306287915216</c:v>
                </c:pt>
                <c:pt idx="317">
                  <c:v>970.66845272977412</c:v>
                </c:pt>
                <c:pt idx="318">
                  <c:v>808.697726844268</c:v>
                </c:pt>
                <c:pt idx="319">
                  <c:v>1157.6132431887456</c:v>
                </c:pt>
                <c:pt idx="320">
                  <c:v>690.28146144259722</c:v>
                </c:pt>
                <c:pt idx="321">
                  <c:v>836.90830374266784</c:v>
                </c:pt>
                <c:pt idx="322">
                  <c:v>1192.8202828862131</c:v>
                </c:pt>
                <c:pt idx="323">
                  <c:v>1539.4087976379406</c:v>
                </c:pt>
                <c:pt idx="324">
                  <c:v>961.00351359855176</c:v>
                </c:pt>
                <c:pt idx="325">
                  <c:v>2000.7985751272577</c:v>
                </c:pt>
                <c:pt idx="326">
                  <c:v>1207.8997927836654</c:v>
                </c:pt>
                <c:pt idx="327">
                  <c:v>903.45321958293471</c:v>
                </c:pt>
                <c:pt idx="328">
                  <c:v>1082.4341715993562</c:v>
                </c:pt>
                <c:pt idx="329">
                  <c:v>1621.7431956748928</c:v>
                </c:pt>
                <c:pt idx="330">
                  <c:v>1242.9559295560555</c:v>
                </c:pt>
                <c:pt idx="331">
                  <c:v>2115.8872241619461</c:v>
                </c:pt>
                <c:pt idx="332">
                  <c:v>1147.5814468357994</c:v>
                </c:pt>
                <c:pt idx="333">
                  <c:v>682.38330381646006</c:v>
                </c:pt>
                <c:pt idx="334">
                  <c:v>695.22634479139367</c:v>
                </c:pt>
                <c:pt idx="335">
                  <c:v>1086.8825829697689</c:v>
                </c:pt>
                <c:pt idx="336">
                  <c:v>864.78542411445665</c:v>
                </c:pt>
                <c:pt idx="337">
                  <c:v>662.32206964701709</c:v>
                </c:pt>
                <c:pt idx="338">
                  <c:v>807.82573582410873</c:v>
                </c:pt>
                <c:pt idx="339">
                  <c:v>817.07227990529611</c:v>
                </c:pt>
                <c:pt idx="340">
                  <c:v>841.62281968215552</c:v>
                </c:pt>
                <c:pt idx="341">
                  <c:v>944.81977441791491</c:v>
                </c:pt>
                <c:pt idx="342">
                  <c:v>1029.2841399370748</c:v>
                </c:pt>
                <c:pt idx="343">
                  <c:v>671.35162646865433</c:v>
                </c:pt>
                <c:pt idx="345">
                  <c:v>485.11228694129613</c:v>
                </c:pt>
                <c:pt idx="346">
                  <c:v>1224.9992660973417</c:v>
                </c:pt>
                <c:pt idx="347">
                  <c:v>757.16258342871322</c:v>
                </c:pt>
                <c:pt idx="348">
                  <c:v>574.89724793181858</c:v>
                </c:pt>
                <c:pt idx="349">
                  <c:v>168.06195572902675</c:v>
                </c:pt>
                <c:pt idx="350">
                  <c:v>52.020998107795172</c:v>
                </c:pt>
                <c:pt idx="351">
                  <c:v>1766.1284703080078</c:v>
                </c:pt>
                <c:pt idx="352" formatCode="0.000">
                  <c:v>1783.3777226451484</c:v>
                </c:pt>
                <c:pt idx="353" formatCode="0.000">
                  <c:v>1303.9080777346462</c:v>
                </c:pt>
                <c:pt idx="354" formatCode="0.000">
                  <c:v>902.96879548800894</c:v>
                </c:pt>
                <c:pt idx="356" formatCode="0.000">
                  <c:v>1180.7511046637626</c:v>
                </c:pt>
                <c:pt idx="359" formatCode="0.000">
                  <c:v>800.89575266149882</c:v>
                </c:pt>
                <c:pt idx="360" formatCode="0.000">
                  <c:v>864.35579656730874</c:v>
                </c:pt>
                <c:pt idx="361" formatCode="0.000">
                  <c:v>583.7770370139724</c:v>
                </c:pt>
                <c:pt idx="362" formatCode="0.000">
                  <c:v>1092.2722994503836</c:v>
                </c:pt>
                <c:pt idx="363" formatCode="0.000">
                  <c:v>811.40327396972873</c:v>
                </c:pt>
                <c:pt idx="364" formatCode="0.000">
                  <c:v>762.60758921901811</c:v>
                </c:pt>
                <c:pt idx="365" formatCode="0.000">
                  <c:v>622.04019866898273</c:v>
                </c:pt>
                <c:pt idx="366" formatCode="0.000">
                  <c:v>765.49504263703159</c:v>
                </c:pt>
                <c:pt idx="367" formatCode="0.000">
                  <c:v>782.85718062921035</c:v>
                </c:pt>
                <c:pt idx="368" formatCode="0.000">
                  <c:v>839.33338803189611</c:v>
                </c:pt>
                <c:pt idx="369" formatCode="0.000">
                  <c:v>747.55327329176941</c:v>
                </c:pt>
                <c:pt idx="370" formatCode="0.000">
                  <c:v>891.28020211473995</c:v>
                </c:pt>
                <c:pt idx="371" formatCode="0.000">
                  <c:v>506.63386337650337</c:v>
                </c:pt>
                <c:pt idx="372" formatCode="0.000">
                  <c:v>529.15958153612144</c:v>
                </c:pt>
                <c:pt idx="373" formatCode="0.000">
                  <c:v>1288.7233965583191</c:v>
                </c:pt>
                <c:pt idx="374" formatCode="0.000">
                  <c:v>1433.6955066672626</c:v>
                </c:pt>
                <c:pt idx="375" formatCode="0.000">
                  <c:v>1099.0218569270894</c:v>
                </c:pt>
                <c:pt idx="376" formatCode="0.000">
                  <c:v>970.38089744064609</c:v>
                </c:pt>
                <c:pt idx="377" formatCode="0.000">
                  <c:v>2766.512900985721</c:v>
                </c:pt>
                <c:pt idx="378" formatCode="0.000">
                  <c:v>2048.4330815431485</c:v>
                </c:pt>
                <c:pt idx="379" formatCode="0.000">
                  <c:v>2559.1623245538794</c:v>
                </c:pt>
                <c:pt idx="380" formatCode="0.000">
                  <c:v>2650.9187903014831</c:v>
                </c:pt>
                <c:pt idx="381" formatCode="0.000">
                  <c:v>1559.7490116348454</c:v>
                </c:pt>
                <c:pt idx="382" formatCode="0.000">
                  <c:v>1273.0305320624961</c:v>
                </c:pt>
                <c:pt idx="383" formatCode="0.000">
                  <c:v>327.84752422209937</c:v>
                </c:pt>
                <c:pt idx="384" formatCode="0.000">
                  <c:v>297.25776650742307</c:v>
                </c:pt>
                <c:pt idx="385" formatCode="0.000">
                  <c:v>249.50113175396734</c:v>
                </c:pt>
                <c:pt idx="386" formatCode="0.000">
                  <c:v>345.46399961086672</c:v>
                </c:pt>
                <c:pt idx="387" formatCode="0.000">
                  <c:v>216.30229335466694</c:v>
                </c:pt>
                <c:pt idx="388" formatCode="0.000">
                  <c:v>219.01547264508221</c:v>
                </c:pt>
                <c:pt idx="389" formatCode="0.000">
                  <c:v>768.90014208197852</c:v>
                </c:pt>
                <c:pt idx="390" formatCode="0.000">
                  <c:v>907.98937358862668</c:v>
                </c:pt>
                <c:pt idx="391" formatCode="0.000">
                  <c:v>861.02639032015281</c:v>
                </c:pt>
                <c:pt idx="392" formatCode="0.000">
                  <c:v>1873.3073529247795</c:v>
                </c:pt>
                <c:pt idx="393" formatCode="0.000">
                  <c:v>1547.1492843231072</c:v>
                </c:pt>
                <c:pt idx="394" formatCode="0.000">
                  <c:v>917.57166119083308</c:v>
                </c:pt>
                <c:pt idx="395" formatCode="0.000">
                  <c:v>930.22337860857613</c:v>
                </c:pt>
                <c:pt idx="396" formatCode="0.000">
                  <c:v>520.319634498911</c:v>
                </c:pt>
                <c:pt idx="397" formatCode="0.000">
                  <c:v>1158.3288725915993</c:v>
                </c:pt>
                <c:pt idx="398" formatCode="0.000">
                  <c:v>1356.2489314876159</c:v>
                </c:pt>
                <c:pt idx="399" formatCode="0.000">
                  <c:v>426.99508241230114</c:v>
                </c:pt>
                <c:pt idx="400" formatCode="0.000">
                  <c:v>730.59878961433105</c:v>
                </c:pt>
                <c:pt idx="401" formatCode="0.000">
                  <c:v>765.99436503453944</c:v>
                </c:pt>
                <c:pt idx="402" formatCode="0.000">
                  <c:v>1027.3206053938959</c:v>
                </c:pt>
                <c:pt idx="403" formatCode="0.000">
                  <c:v>652.77931315410649</c:v>
                </c:pt>
                <c:pt idx="404" formatCode="0.000">
                  <c:v>828.99452844633402</c:v>
                </c:pt>
                <c:pt idx="405" formatCode="0.000">
                  <c:v>810.48139046510835</c:v>
                </c:pt>
                <c:pt idx="406" formatCode="0.000">
                  <c:v>557.48036809192286</c:v>
                </c:pt>
                <c:pt idx="407" formatCode="0.000">
                  <c:v>859.41028576438964</c:v>
                </c:pt>
                <c:pt idx="408" formatCode="0.000">
                  <c:v>671.30800185024509</c:v>
                </c:pt>
                <c:pt idx="409" formatCode="0.000">
                  <c:v>505.83009899296559</c:v>
                </c:pt>
                <c:pt idx="410" formatCode="0.000">
                  <c:v>607.21899651632793</c:v>
                </c:pt>
                <c:pt idx="411" formatCode="0.000">
                  <c:v>712.1546519421936</c:v>
                </c:pt>
                <c:pt idx="412" formatCode="0.000">
                  <c:v>811.8203123431133</c:v>
                </c:pt>
                <c:pt idx="413" formatCode="0.000">
                  <c:v>622.28096490702922</c:v>
                </c:pt>
                <c:pt idx="414" formatCode="0.000">
                  <c:v>69.482301188491945</c:v>
                </c:pt>
                <c:pt idx="429" formatCode="0.000">
                  <c:v>1220.8457142857123</c:v>
                </c:pt>
                <c:pt idx="430" formatCode="0.000">
                  <c:v>722.84474685176383</c:v>
                </c:pt>
                <c:pt idx="431" formatCode="0.000">
                  <c:v>938.14564178231365</c:v>
                </c:pt>
                <c:pt idx="432" formatCode="0.000">
                  <c:v>902.4437746318838</c:v>
                </c:pt>
                <c:pt idx="433" formatCode="0.000">
                  <c:v>1340.9381665330004</c:v>
                </c:pt>
                <c:pt idx="434" formatCode="0.000">
                  <c:v>526.06107914109703</c:v>
                </c:pt>
                <c:pt idx="435" formatCode="0.000">
                  <c:v>623.36699807892239</c:v>
                </c:pt>
                <c:pt idx="436" formatCode="0.000">
                  <c:v>1024.071793719495</c:v>
                </c:pt>
                <c:pt idx="437" formatCode="0.000">
                  <c:v>703.23334857739383</c:v>
                </c:pt>
                <c:pt idx="438" formatCode="0.000">
                  <c:v>376.23425090394733</c:v>
                </c:pt>
                <c:pt idx="439" formatCode="0.000">
                  <c:v>106.53814046133817</c:v>
                </c:pt>
                <c:pt idx="441" formatCode="0.000">
                  <c:v>131.46101314108117</c:v>
                </c:pt>
                <c:pt idx="442" formatCode="0.000">
                  <c:v>569.53397464445754</c:v>
                </c:pt>
                <c:pt idx="443" formatCode="0.000">
                  <c:v>724.35847180887652</c:v>
                </c:pt>
                <c:pt idx="444" formatCode="0.000">
                  <c:v>1208.8373629369221</c:v>
                </c:pt>
                <c:pt idx="445" formatCode="0.000">
                  <c:v>1282.2285531777684</c:v>
                </c:pt>
                <c:pt idx="446" formatCode="0.000">
                  <c:v>652.90810152100983</c:v>
                </c:pt>
                <c:pt idx="447" formatCode="0.000">
                  <c:v>605.47056381190896</c:v>
                </c:pt>
                <c:pt idx="455" formatCode="0.000">
                  <c:v>770.27954957096335</c:v>
                </c:pt>
                <c:pt idx="456" formatCode="0.000">
                  <c:v>834.11835429989696</c:v>
                </c:pt>
                <c:pt idx="457" formatCode="0.000">
                  <c:v>632.13102338404917</c:v>
                </c:pt>
                <c:pt idx="458" formatCode="0.000">
                  <c:v>620.14927243407101</c:v>
                </c:pt>
                <c:pt idx="459" formatCode="0.000">
                  <c:v>747.42560593903875</c:v>
                </c:pt>
                <c:pt idx="460" formatCode="0.000">
                  <c:v>612.55537371061234</c:v>
                </c:pt>
                <c:pt idx="461" formatCode="0.000">
                  <c:v>905.63144866111986</c:v>
                </c:pt>
                <c:pt idx="462" formatCode="0.000">
                  <c:v>354.47069805795985</c:v>
                </c:pt>
                <c:pt idx="463" formatCode="0.000">
                  <c:v>282.86224958457672</c:v>
                </c:pt>
                <c:pt idx="464" formatCode="0.000">
                  <c:v>509.44727717298446</c:v>
                </c:pt>
                <c:pt idx="465" formatCode="0.000">
                  <c:v>45.470847980036766</c:v>
                </c:pt>
                <c:pt idx="466" formatCode="0.000">
                  <c:v>5.6888724568267373</c:v>
                </c:pt>
                <c:pt idx="467" formatCode="0.000">
                  <c:v>4.2696660756817568</c:v>
                </c:pt>
                <c:pt idx="468" formatCode="0.000">
                  <c:v>906.42771327138405</c:v>
                </c:pt>
                <c:pt idx="469" formatCode="0.000">
                  <c:v>980.32963573578138</c:v>
                </c:pt>
                <c:pt idx="481" formatCode="0.000">
                  <c:v>898.66963929740223</c:v>
                </c:pt>
                <c:pt idx="482" formatCode="0.000">
                  <c:v>2987.7339364013205</c:v>
                </c:pt>
                <c:pt idx="483" formatCode="0.000">
                  <c:v>2082.9540163392026</c:v>
                </c:pt>
                <c:pt idx="484" formatCode="0.000">
                  <c:v>1691.6262024186105</c:v>
                </c:pt>
                <c:pt idx="485" formatCode="0.000">
                  <c:v>2620.620501875087</c:v>
                </c:pt>
                <c:pt idx="486" formatCode="0.000">
                  <c:v>2203.0154530333862</c:v>
                </c:pt>
                <c:pt idx="487" formatCode="0.000">
                  <c:v>1414.1077152877956</c:v>
                </c:pt>
                <c:pt idx="488" formatCode="0.000">
                  <c:v>1497.4128353296314</c:v>
                </c:pt>
                <c:pt idx="489" formatCode="0.000">
                  <c:v>1080.7254379284989</c:v>
                </c:pt>
                <c:pt idx="490" formatCode="0.000">
                  <c:v>820.56580498432402</c:v>
                </c:pt>
                <c:pt idx="491" formatCode="0.000">
                  <c:v>1263.2890023051418</c:v>
                </c:pt>
                <c:pt idx="492" formatCode="0.000">
                  <c:v>420.09995250677377</c:v>
                </c:pt>
                <c:pt idx="493" formatCode="0.000">
                  <c:v>660.12469653298388</c:v>
                </c:pt>
                <c:pt idx="494" formatCode="0.000">
                  <c:v>417.20934183657556</c:v>
                </c:pt>
                <c:pt idx="495" formatCode="0.000">
                  <c:v>287.82888099513525</c:v>
                </c:pt>
                <c:pt idx="496" formatCode="0.000">
                  <c:v>241.34281636060089</c:v>
                </c:pt>
                <c:pt idx="497" formatCode="0.000">
                  <c:v>332.11050318201126</c:v>
                </c:pt>
                <c:pt idx="498" formatCode="0.000">
                  <c:v>311.61835007764881</c:v>
                </c:pt>
                <c:pt idx="499" formatCode="0.000">
                  <c:v>181.30816208456383</c:v>
                </c:pt>
                <c:pt idx="500" formatCode="0.000">
                  <c:v>190.04644692433214</c:v>
                </c:pt>
                <c:pt idx="501" formatCode="0.000">
                  <c:v>253.63291379631747</c:v>
                </c:pt>
                <c:pt idx="502" formatCode="0.000">
                  <c:v>549.47821411953885</c:v>
                </c:pt>
                <c:pt idx="503" formatCode="0.000">
                  <c:v>276.32828993840377</c:v>
                </c:pt>
                <c:pt idx="504" formatCode="0.000">
                  <c:v>268.1477487583814</c:v>
                </c:pt>
                <c:pt idx="505" formatCode="0.000">
                  <c:v>939.45779755577814</c:v>
                </c:pt>
                <c:pt idx="506" formatCode="0.000">
                  <c:v>495.05953080920546</c:v>
                </c:pt>
                <c:pt idx="507" formatCode="0.000">
                  <c:v>1424.4023492607014</c:v>
                </c:pt>
                <c:pt idx="508" formatCode="0.000">
                  <c:v>1289.3563513140875</c:v>
                </c:pt>
                <c:pt idx="509" formatCode="0.000">
                  <c:v>1839.6664470342425</c:v>
                </c:pt>
                <c:pt idx="510" formatCode="0.000">
                  <c:v>1494.5192686377068</c:v>
                </c:pt>
                <c:pt idx="511" formatCode="0.000">
                  <c:v>1273.7810544913659</c:v>
                </c:pt>
                <c:pt idx="512" formatCode="0.000">
                  <c:v>1328.7994569581554</c:v>
                </c:pt>
                <c:pt idx="513" formatCode="0.000">
                  <c:v>983.13966897342186</c:v>
                </c:pt>
                <c:pt idx="514" formatCode="0.000">
                  <c:v>538.70069449314428</c:v>
                </c:pt>
                <c:pt idx="515" formatCode="0.000">
                  <c:v>1002.1916975093742</c:v>
                </c:pt>
                <c:pt idx="516" formatCode="0.000">
                  <c:v>824.24949964845621</c:v>
                </c:pt>
                <c:pt idx="517" formatCode="0.000">
                  <c:v>724.9314110713143</c:v>
                </c:pt>
                <c:pt idx="518" formatCode="0.000">
                  <c:v>616.10167020404094</c:v>
                </c:pt>
                <c:pt idx="519" formatCode="0.000">
                  <c:v>632.46112440407148</c:v>
                </c:pt>
                <c:pt idx="520" formatCode="0.000">
                  <c:v>790.50008782631448</c:v>
                </c:pt>
                <c:pt idx="521" formatCode="0.000">
                  <c:v>608.48899846957488</c:v>
                </c:pt>
                <c:pt idx="522" formatCode="0.000">
                  <c:v>469.62235548728023</c:v>
                </c:pt>
                <c:pt idx="523" formatCode="0.000">
                  <c:v>477.02060858763411</c:v>
                </c:pt>
                <c:pt idx="524" formatCode="0.000">
                  <c:v>356.79286953838357</c:v>
                </c:pt>
                <c:pt idx="525" formatCode="0.000">
                  <c:v>418.37512389467196</c:v>
                </c:pt>
                <c:pt idx="526" formatCode="0.000">
                  <c:v>333.37554505000446</c:v>
                </c:pt>
                <c:pt idx="527" formatCode="0.000">
                  <c:v>571.29628670256409</c:v>
                </c:pt>
                <c:pt idx="528" formatCode="0.000">
                  <c:v>414.65857599073286</c:v>
                </c:pt>
                <c:pt idx="529" formatCode="0.000">
                  <c:v>555.63382060957611</c:v>
                </c:pt>
                <c:pt idx="530" formatCode="0.000">
                  <c:v>25.655804806120052</c:v>
                </c:pt>
                <c:pt idx="531" formatCode="0.000">
                  <c:v>37.593194999841124</c:v>
                </c:pt>
                <c:pt idx="532" formatCode="0.000">
                  <c:v>224.58086688841024</c:v>
                </c:pt>
                <c:pt idx="533" formatCode="0.000">
                  <c:v>1516.9285734335388</c:v>
                </c:pt>
                <c:pt idx="534" formatCode="0.000">
                  <c:v>1904.4016755350397</c:v>
                </c:pt>
                <c:pt idx="535" formatCode="0.000">
                  <c:v>1964.5829079533444</c:v>
                </c:pt>
                <c:pt idx="536" formatCode="0.000">
                  <c:v>84.507624419882845</c:v>
                </c:pt>
                <c:pt idx="541" formatCode="0.000">
                  <c:v>174.03019134501272</c:v>
                </c:pt>
                <c:pt idx="542" formatCode="0.000">
                  <c:v>734.15694972799076</c:v>
                </c:pt>
                <c:pt idx="543" formatCode="0.000">
                  <c:v>40.486636885194088</c:v>
                </c:pt>
                <c:pt idx="546" formatCode="0.000">
                  <c:v>701.74511354553351</c:v>
                </c:pt>
                <c:pt idx="547" formatCode="0.000">
                  <c:v>738.13990961943114</c:v>
                </c:pt>
                <c:pt idx="548" formatCode="0.000">
                  <c:v>692.3399916121208</c:v>
                </c:pt>
                <c:pt idx="549" formatCode="0.000">
                  <c:v>965.35240406218531</c:v>
                </c:pt>
                <c:pt idx="551" formatCode="0.000">
                  <c:v>839.19986957810647</c:v>
                </c:pt>
                <c:pt idx="552" formatCode="0.000">
                  <c:v>640.35010353351174</c:v>
                </c:pt>
                <c:pt idx="553" formatCode="0.000">
                  <c:v>965.91462150014206</c:v>
                </c:pt>
                <c:pt idx="554" formatCode="0.000">
                  <c:v>544.11040158931553</c:v>
                </c:pt>
                <c:pt idx="555" formatCode="0.000">
                  <c:v>541.2022894259228</c:v>
                </c:pt>
                <c:pt idx="556" formatCode="0.000">
                  <c:v>676.76208948188605</c:v>
                </c:pt>
                <c:pt idx="557" formatCode="0.000">
                  <c:v>1005.43936458035</c:v>
                </c:pt>
                <c:pt idx="558" formatCode="0.000">
                  <c:v>366.49255472204572</c:v>
                </c:pt>
                <c:pt idx="559" formatCode="0.000">
                  <c:v>890.96611528177641</c:v>
                </c:pt>
                <c:pt idx="560" formatCode="0.000">
                  <c:v>1210.126340078561</c:v>
                </c:pt>
                <c:pt idx="561" formatCode="0.000">
                  <c:v>1283.1018930279599</c:v>
                </c:pt>
                <c:pt idx="562" formatCode="0.000">
                  <c:v>1698.7960322857755</c:v>
                </c:pt>
                <c:pt idx="563" formatCode="0.000">
                  <c:v>766.12981049673056</c:v>
                </c:pt>
                <c:pt idx="564" formatCode="0.000">
                  <c:v>1327.6800024043789</c:v>
                </c:pt>
                <c:pt idx="565" formatCode="0.000">
                  <c:v>1070.8624209660406</c:v>
                </c:pt>
                <c:pt idx="566" formatCode="0.000">
                  <c:v>900.47106449736737</c:v>
                </c:pt>
                <c:pt idx="567" formatCode="0.000">
                  <c:v>883.12521050479143</c:v>
                </c:pt>
                <c:pt idx="568" formatCode="0.000">
                  <c:v>1154.4726014802118</c:v>
                </c:pt>
                <c:pt idx="569" formatCode="0.000">
                  <c:v>811.01625179644668</c:v>
                </c:pt>
                <c:pt idx="570" formatCode="0.000">
                  <c:v>295.2040630416239</c:v>
                </c:pt>
                <c:pt idx="572" formatCode="0.000">
                  <c:v>852.16772068096452</c:v>
                </c:pt>
                <c:pt idx="573" formatCode="0.000">
                  <c:v>1137.4467254415924</c:v>
                </c:pt>
                <c:pt idx="574" formatCode="0.000">
                  <c:v>1042.7330130647917</c:v>
                </c:pt>
                <c:pt idx="575" formatCode="0.000">
                  <c:v>894.66773896605991</c:v>
                </c:pt>
                <c:pt idx="576" formatCode="0.000">
                  <c:v>665.15041966027843</c:v>
                </c:pt>
                <c:pt idx="577" formatCode="0.000">
                  <c:v>603.70194925974704</c:v>
                </c:pt>
                <c:pt idx="578" formatCode="0.000">
                  <c:v>1341.5819958530271</c:v>
                </c:pt>
                <c:pt idx="579" formatCode="0.000">
                  <c:v>667.40180082562676</c:v>
                </c:pt>
                <c:pt idx="580" formatCode="0.000">
                  <c:v>787.31176674637527</c:v>
                </c:pt>
                <c:pt idx="581" formatCode="0.000">
                  <c:v>1780.3815202732453</c:v>
                </c:pt>
                <c:pt idx="582" formatCode="0.000">
                  <c:v>332.49365219359521</c:v>
                </c:pt>
                <c:pt idx="583" formatCode="0.000">
                  <c:v>1507.5652220205127</c:v>
                </c:pt>
                <c:pt idx="584" formatCode="0.000">
                  <c:v>388.5111068325956</c:v>
                </c:pt>
                <c:pt idx="585" formatCode="0.000">
                  <c:v>1753.1338022808275</c:v>
                </c:pt>
                <c:pt idx="586" formatCode="0.000">
                  <c:v>2557.177977474189</c:v>
                </c:pt>
                <c:pt idx="587" formatCode="0.000">
                  <c:v>1249.8145208283981</c:v>
                </c:pt>
                <c:pt idx="588" formatCode="0.000">
                  <c:v>1238.877210665207</c:v>
                </c:pt>
                <c:pt idx="589" formatCode="0.000">
                  <c:v>1205.977342977257</c:v>
                </c:pt>
                <c:pt idx="590" formatCode="0.000">
                  <c:v>981.49539808678037</c:v>
                </c:pt>
                <c:pt idx="591" formatCode="0.000">
                  <c:v>841.98369989201592</c:v>
                </c:pt>
                <c:pt idx="592" formatCode="0.000">
                  <c:v>976.106007386437</c:v>
                </c:pt>
                <c:pt idx="593" formatCode="0.000">
                  <c:v>707.37765545768752</c:v>
                </c:pt>
                <c:pt idx="594" formatCode="0.000">
                  <c:v>1184.427576095567</c:v>
                </c:pt>
                <c:pt idx="595" formatCode="0.000">
                  <c:v>697.38194792738261</c:v>
                </c:pt>
                <c:pt idx="596" formatCode="0.000">
                  <c:v>973.63203813129348</c:v>
                </c:pt>
                <c:pt idx="597" formatCode="0.000">
                  <c:v>2468.4581724654345</c:v>
                </c:pt>
                <c:pt idx="598" formatCode="0.000">
                  <c:v>725.5591448692611</c:v>
                </c:pt>
                <c:pt idx="599" formatCode="0.000">
                  <c:v>711.98725440802491</c:v>
                </c:pt>
                <c:pt idx="600" formatCode="0.000">
                  <c:v>918.34713798976099</c:v>
                </c:pt>
                <c:pt idx="601" formatCode="0.000">
                  <c:v>677.85664668566255</c:v>
                </c:pt>
                <c:pt idx="602" formatCode="0.000">
                  <c:v>762.27414981951449</c:v>
                </c:pt>
                <c:pt idx="603" formatCode="0.000">
                  <c:v>584.40933681870945</c:v>
                </c:pt>
                <c:pt idx="604" formatCode="0.000">
                  <c:v>675.0958764710648</c:v>
                </c:pt>
                <c:pt idx="605" formatCode="0.000">
                  <c:v>583.04559482018715</c:v>
                </c:pt>
                <c:pt idx="606" formatCode="0.000">
                  <c:v>385.89217942416582</c:v>
                </c:pt>
                <c:pt idx="607" formatCode="0.000">
                  <c:v>899.21504612539422</c:v>
                </c:pt>
                <c:pt idx="608" formatCode="0.000">
                  <c:v>386.67534179752079</c:v>
                </c:pt>
                <c:pt idx="609" formatCode="0.000">
                  <c:v>306.5042392949241</c:v>
                </c:pt>
                <c:pt idx="610" formatCode="0.000">
                  <c:v>1599.8072169363793</c:v>
                </c:pt>
                <c:pt idx="611" formatCode="0.000">
                  <c:v>1666.7126130288896</c:v>
                </c:pt>
                <c:pt idx="612" formatCode="0.000">
                  <c:v>1128.9278558258959</c:v>
                </c:pt>
                <c:pt idx="613" formatCode="0.000">
                  <c:v>1863.7755666875782</c:v>
                </c:pt>
                <c:pt idx="614" formatCode="0.000">
                  <c:v>838.26655892760164</c:v>
                </c:pt>
                <c:pt idx="615" formatCode="0.000">
                  <c:v>1164.566244447002</c:v>
                </c:pt>
                <c:pt idx="616" formatCode="0.000">
                  <c:v>1009.1700044369942</c:v>
                </c:pt>
                <c:pt idx="617" formatCode="0.000">
                  <c:v>912.12357750288481</c:v>
                </c:pt>
                <c:pt idx="618" formatCode="0.000">
                  <c:v>1071.4904405300545</c:v>
                </c:pt>
                <c:pt idx="619" formatCode="0.000">
                  <c:v>288.05934697821272</c:v>
                </c:pt>
                <c:pt idx="620" formatCode="0.000">
                  <c:v>503.54554466222589</c:v>
                </c:pt>
                <c:pt idx="621" formatCode="0.000">
                  <c:v>756.09100387991657</c:v>
                </c:pt>
                <c:pt idx="622" formatCode="0.000">
                  <c:v>735.90320473583563</c:v>
                </c:pt>
                <c:pt idx="623" formatCode="0.000">
                  <c:v>659.35099585494731</c:v>
                </c:pt>
                <c:pt idx="624" formatCode="0.000">
                  <c:v>463.05455585161076</c:v>
                </c:pt>
                <c:pt idx="625" formatCode="0.000">
                  <c:v>716.32965651888526</c:v>
                </c:pt>
                <c:pt idx="626" formatCode="0.000">
                  <c:v>858.83275338414273</c:v>
                </c:pt>
                <c:pt idx="627" formatCode="0.000">
                  <c:v>787.73697575269284</c:v>
                </c:pt>
                <c:pt idx="628" formatCode="0.000">
                  <c:v>629.46758556146142</c:v>
                </c:pt>
                <c:pt idx="629" formatCode="0.000">
                  <c:v>348.31141653742219</c:v>
                </c:pt>
                <c:pt idx="630" formatCode="0.000">
                  <c:v>647.51531489551132</c:v>
                </c:pt>
                <c:pt idx="631" formatCode="0.000">
                  <c:v>345.88865333494772</c:v>
                </c:pt>
                <c:pt idx="632" formatCode="0.000">
                  <c:v>1002.314411833309</c:v>
                </c:pt>
                <c:pt idx="633" formatCode="0.000">
                  <c:v>952.76546783577237</c:v>
                </c:pt>
                <c:pt idx="634" formatCode="0.000">
                  <c:v>733.70410929023251</c:v>
                </c:pt>
                <c:pt idx="635" formatCode="0.000">
                  <c:v>1072.408118528085</c:v>
                </c:pt>
                <c:pt idx="636" formatCode="0.000">
                  <c:v>226.96338694037254</c:v>
                </c:pt>
                <c:pt idx="637" formatCode="0.000">
                  <c:v>807.43063141576272</c:v>
                </c:pt>
                <c:pt idx="638" formatCode="0.000">
                  <c:v>1536.1021447173318</c:v>
                </c:pt>
                <c:pt idx="639" formatCode="0.000">
                  <c:v>741.19968086900587</c:v>
                </c:pt>
                <c:pt idx="640" formatCode="0.000">
                  <c:v>686.45401482677369</c:v>
                </c:pt>
                <c:pt idx="641" formatCode="0.000">
                  <c:v>1115.9414120078561</c:v>
                </c:pt>
                <c:pt idx="643" formatCode="0.000">
                  <c:v>629.10621668948158</c:v>
                </c:pt>
                <c:pt idx="644" formatCode="0.000">
                  <c:v>928.83925724442361</c:v>
                </c:pt>
                <c:pt idx="645" formatCode="0.000">
                  <c:v>818.54643187571128</c:v>
                </c:pt>
                <c:pt idx="646" formatCode="0.000">
                  <c:v>707.34325268211296</c:v>
                </c:pt>
                <c:pt idx="647" formatCode="0.000">
                  <c:v>747.11538144762153</c:v>
                </c:pt>
                <c:pt idx="648" formatCode="0.000">
                  <c:v>862.08831904973511</c:v>
                </c:pt>
                <c:pt idx="649" formatCode="0.000">
                  <c:v>533.0749696580699</c:v>
                </c:pt>
                <c:pt idx="650" formatCode="0.000">
                  <c:v>701.0209369119907</c:v>
                </c:pt>
                <c:pt idx="651" formatCode="0.000">
                  <c:v>491.63931368636776</c:v>
                </c:pt>
                <c:pt idx="652" formatCode="0.000">
                  <c:v>631.38124481663681</c:v>
                </c:pt>
                <c:pt idx="653" formatCode="0.000">
                  <c:v>478.29450016654152</c:v>
                </c:pt>
                <c:pt idx="654" formatCode="0.000">
                  <c:v>610.77065992373127</c:v>
                </c:pt>
                <c:pt idx="655" formatCode="0.000">
                  <c:v>614.51246461813048</c:v>
                </c:pt>
                <c:pt idx="656" formatCode="0.000">
                  <c:v>490.96146414849778</c:v>
                </c:pt>
                <c:pt idx="657" formatCode="0.000">
                  <c:v>467.56190510865218</c:v>
                </c:pt>
                <c:pt idx="658" formatCode="0.000">
                  <c:v>537.25398412907668</c:v>
                </c:pt>
                <c:pt idx="659" formatCode="0.000">
                  <c:v>391.86015379297305</c:v>
                </c:pt>
                <c:pt idx="660" formatCode="0.000">
                  <c:v>618.49616130488323</c:v>
                </c:pt>
                <c:pt idx="661" formatCode="0.000">
                  <c:v>243.15901363260798</c:v>
                </c:pt>
                <c:pt idx="662" formatCode="0.000">
                  <c:v>1057.9520910795845</c:v>
                </c:pt>
                <c:pt idx="664" formatCode="0.000">
                  <c:v>894.64330809216665</c:v>
                </c:pt>
                <c:pt idx="665" formatCode="0.000">
                  <c:v>1103.4762191256457</c:v>
                </c:pt>
                <c:pt idx="666" formatCode="0.000">
                  <c:v>1248.5204644932921</c:v>
                </c:pt>
                <c:pt idx="667" formatCode="0.000">
                  <c:v>862.81033333115602</c:v>
                </c:pt>
                <c:pt idx="668" formatCode="0.000">
                  <c:v>1279.2221947369387</c:v>
                </c:pt>
                <c:pt idx="669" formatCode="0.000">
                  <c:v>673.60438300445173</c:v>
                </c:pt>
                <c:pt idx="670" formatCode="0.000">
                  <c:v>477.47678558364026</c:v>
                </c:pt>
                <c:pt idx="671" formatCode="0.000">
                  <c:v>789.41834867273349</c:v>
                </c:pt>
                <c:pt idx="672" formatCode="0.000">
                  <c:v>1582.0112655471253</c:v>
                </c:pt>
                <c:pt idx="673" formatCode="0.000">
                  <c:v>1870.5605246387331</c:v>
                </c:pt>
                <c:pt idx="674" formatCode="0.000">
                  <c:v>994.66939816310116</c:v>
                </c:pt>
                <c:pt idx="675" formatCode="0.000">
                  <c:v>1635.7086893170799</c:v>
                </c:pt>
                <c:pt idx="676" formatCode="0.000">
                  <c:v>1213.7445480259537</c:v>
                </c:pt>
                <c:pt idx="677" formatCode="0.000">
                  <c:v>1527.8529495672417</c:v>
                </c:pt>
                <c:pt idx="678" formatCode="0.000">
                  <c:v>1936.4592112042901</c:v>
                </c:pt>
                <c:pt idx="679" formatCode="0.000">
                  <c:v>1366.0126945917411</c:v>
                </c:pt>
                <c:pt idx="680" formatCode="0.000">
                  <c:v>1845.2360568907366</c:v>
                </c:pt>
                <c:pt idx="681" formatCode="0.000">
                  <c:v>833.38056659361473</c:v>
                </c:pt>
                <c:pt idx="682" formatCode="0.000">
                  <c:v>1282.4510769861586</c:v>
                </c:pt>
                <c:pt idx="683" formatCode="0.000">
                  <c:v>513.87616422254814</c:v>
                </c:pt>
                <c:pt idx="684" formatCode="0.000">
                  <c:v>486.15514742724781</c:v>
                </c:pt>
                <c:pt idx="685" formatCode="0.000">
                  <c:v>761.47851955680494</c:v>
                </c:pt>
                <c:pt idx="686" formatCode="0.000">
                  <c:v>902.63314159492199</c:v>
                </c:pt>
                <c:pt idx="687" formatCode="0.000">
                  <c:v>827.10667869767622</c:v>
                </c:pt>
                <c:pt idx="688" formatCode="0.000">
                  <c:v>1496.4177388249832</c:v>
                </c:pt>
                <c:pt idx="702" formatCode="0.000">
                  <c:v>2575.6733330853053</c:v>
                </c:pt>
                <c:pt idx="703" formatCode="0.000">
                  <c:v>2242.3832946826983</c:v>
                </c:pt>
                <c:pt idx="704" formatCode="0.000">
                  <c:v>2146.7039011244024</c:v>
                </c:pt>
                <c:pt idx="705" formatCode="0.000">
                  <c:v>1661.5099015459461</c:v>
                </c:pt>
                <c:pt idx="715" formatCode="0.000">
                  <c:v>1637.5700124357113</c:v>
                </c:pt>
                <c:pt idx="717" formatCode="0.000">
                  <c:v>333.439271112874</c:v>
                </c:pt>
                <c:pt idx="718" formatCode="0.000">
                  <c:v>786.61005415710895</c:v>
                </c:pt>
                <c:pt idx="719" formatCode="0.000">
                  <c:v>1407.9033218491052</c:v>
                </c:pt>
                <c:pt idx="720" formatCode="0.000">
                  <c:v>891.66022650116599</c:v>
                </c:pt>
                <c:pt idx="721" formatCode="0.000">
                  <c:v>643.68269149139621</c:v>
                </c:pt>
                <c:pt idx="722" formatCode="0.000">
                  <c:v>1272.5081804123511</c:v>
                </c:pt>
                <c:pt idx="723" formatCode="0.000">
                  <c:v>1323.2084272838993</c:v>
                </c:pt>
                <c:pt idx="724" formatCode="0.000">
                  <c:v>729.44995187850122</c:v>
                </c:pt>
                <c:pt idx="725" formatCode="0.000">
                  <c:v>2471.9847239548576</c:v>
                </c:pt>
                <c:pt idx="726" formatCode="0.000">
                  <c:v>2748.1578308736803</c:v>
                </c:pt>
                <c:pt idx="727" formatCode="0.000">
                  <c:v>841.19766863331881</c:v>
                </c:pt>
                <c:pt idx="741" formatCode="0.000">
                  <c:v>1014.1777611892403</c:v>
                </c:pt>
                <c:pt idx="742" formatCode="0.000">
                  <c:v>936.24271581208154</c:v>
                </c:pt>
                <c:pt idx="743" formatCode="0.000">
                  <c:v>1069.1556601966406</c:v>
                </c:pt>
                <c:pt idx="744" formatCode="0.000">
                  <c:v>1498.4726366273596</c:v>
                </c:pt>
                <c:pt idx="745" formatCode="0.000">
                  <c:v>1422.3218012575148</c:v>
                </c:pt>
                <c:pt idx="746" formatCode="0.000">
                  <c:v>1386.3831275700547</c:v>
                </c:pt>
                <c:pt idx="747" formatCode="0.000">
                  <c:v>1479.4664086512623</c:v>
                </c:pt>
                <c:pt idx="748" formatCode="0.000">
                  <c:v>1246.753543475093</c:v>
                </c:pt>
                <c:pt idx="749" formatCode="0.000">
                  <c:v>870.50824922104186</c:v>
                </c:pt>
                <c:pt idx="750" formatCode="0.000">
                  <c:v>1414.5200150864327</c:v>
                </c:pt>
                <c:pt idx="751" formatCode="0.000">
                  <c:v>908.62812756149958</c:v>
                </c:pt>
                <c:pt idx="752" formatCode="0.000">
                  <c:v>1434.5678110821882</c:v>
                </c:pt>
                <c:pt idx="753" formatCode="0.000">
                  <c:v>1454.6255215123247</c:v>
                </c:pt>
              </c:numCache>
            </c:numRef>
          </c:yVal>
          <c:smooth val="0"/>
          <c:extLst>
            <c:ext xmlns:c16="http://schemas.microsoft.com/office/drawing/2014/chart" uri="{C3380CC4-5D6E-409C-BE32-E72D297353CC}">
              <c16:uniqueId val="{00000002-3CCD-4D79-9CC8-1E45E6C0EBAD}"/>
            </c:ext>
          </c:extLst>
        </c:ser>
        <c:dLbls>
          <c:showLegendKey val="0"/>
          <c:showVal val="0"/>
          <c:showCatName val="0"/>
          <c:showSerName val="0"/>
          <c:showPercent val="0"/>
          <c:showBubbleSize val="0"/>
        </c:dLbls>
        <c:axId val="260453120"/>
        <c:axId val="260452160"/>
      </c:scatterChart>
      <c:valAx>
        <c:axId val="145473040"/>
        <c:scaling>
          <c:orientation val="minMax"/>
          <c:max val="46000"/>
          <c:min val="3400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07440"/>
        <c:crosses val="autoZero"/>
        <c:crossBetween val="midCat"/>
      </c:valAx>
      <c:valAx>
        <c:axId val="640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POP Flux (µmol P/m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5473040"/>
        <c:crosses val="autoZero"/>
        <c:crossBetween val="midCat"/>
      </c:valAx>
      <c:valAx>
        <c:axId val="260452160"/>
        <c:scaling>
          <c:orientation val="minMax"/>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PON Flux (µmoles/m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60453120"/>
        <c:crosses val="max"/>
        <c:crossBetween val="midCat"/>
      </c:valAx>
      <c:valAx>
        <c:axId val="260453120"/>
        <c:scaling>
          <c:orientation val="minMax"/>
        </c:scaling>
        <c:delete val="1"/>
        <c:axPos val="b"/>
        <c:numFmt formatCode="[$-409]d\-mmm\-yy;@" sourceLinked="1"/>
        <c:majorTickMark val="out"/>
        <c:minorTickMark val="none"/>
        <c:tickLblPos val="nextTo"/>
        <c:crossAx val="260452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PON vs TPP umol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PON vs TPP</c:v>
          </c:tx>
          <c:spPr>
            <a:ln w="25400" cap="rnd">
              <a:noFill/>
              <a:round/>
            </a:ln>
            <a:effectLst/>
          </c:spPr>
          <c:marker>
            <c:symbol val="circle"/>
            <c:size val="5"/>
            <c:spPr>
              <a:solidFill>
                <a:schemeClr val="accent1"/>
              </a:solidFill>
              <a:ln w="9525">
                <a:solidFill>
                  <a:schemeClr val="accent1"/>
                </a:solidFill>
              </a:ln>
              <a:effectLst/>
            </c:spPr>
          </c:marker>
          <c:xVal>
            <c:numRef>
              <c:f>'SBB Sediment Trap 540m - NEW'!$AD$8:$AD$761</c:f>
              <c:numCache>
                <c:formatCode>0</c:formatCode>
                <c:ptCount val="754"/>
                <c:pt idx="0">
                  <c:v>881.08163265306121</c:v>
                </c:pt>
                <c:pt idx="1">
                  <c:v>894.62040816326521</c:v>
                </c:pt>
                <c:pt idx="2">
                  <c:v>687.7714285714286</c:v>
                </c:pt>
                <c:pt idx="3">
                  <c:v>565.71428571428567</c:v>
                </c:pt>
                <c:pt idx="4">
                  <c:v>495.32244897959174</c:v>
                </c:pt>
                <c:pt idx="5">
                  <c:v>475.69931972789112</c:v>
                </c:pt>
                <c:pt idx="6">
                  <c:v>499.27210884353752</c:v>
                </c:pt>
                <c:pt idx="7">
                  <c:v>454.13877551020403</c:v>
                </c:pt>
                <c:pt idx="8">
                  <c:v>727.21088435374145</c:v>
                </c:pt>
                <c:pt idx="9">
                  <c:v>604.77551020408168</c:v>
                </c:pt>
                <c:pt idx="10">
                  <c:v>493.16326530612247</c:v>
                </c:pt>
                <c:pt idx="11">
                  <c:v>573.31700680272104</c:v>
                </c:pt>
                <c:pt idx="12">
                  <c:v>504.06938775510201</c:v>
                </c:pt>
                <c:pt idx="13">
                  <c:v>627.91836734693845</c:v>
                </c:pt>
                <c:pt idx="14">
                  <c:v>360.45918367346957</c:v>
                </c:pt>
                <c:pt idx="15">
                  <c:v>350.99999999999966</c:v>
                </c:pt>
                <c:pt idx="16">
                  <c:v>436.2244897959182</c:v>
                </c:pt>
                <c:pt idx="17">
                  <c:v>653.83401360544246</c:v>
                </c:pt>
                <c:pt idx="18">
                  <c:v>743.28979591836764</c:v>
                </c:pt>
                <c:pt idx="19">
                  <c:v>1113.5755102040814</c:v>
                </c:pt>
                <c:pt idx="20">
                  <c:v>864.45714285714268</c:v>
                </c:pt>
                <c:pt idx="21">
                  <c:v>1044.9265306122452</c:v>
                </c:pt>
                <c:pt idx="22">
                  <c:v>1827.6244897959186</c:v>
                </c:pt>
                <c:pt idx="23">
                  <c:v>1077.3795918367352</c:v>
                </c:pt>
                <c:pt idx="24">
                  <c:v>808.85918367346937</c:v>
                </c:pt>
                <c:pt idx="25">
                  <c:v>1134.8864468864463</c:v>
                </c:pt>
                <c:pt idx="26">
                  <c:v>901.37414965986409</c:v>
                </c:pt>
                <c:pt idx="27">
                  <c:v>782.45306122448983</c:v>
                </c:pt>
                <c:pt idx="28">
                  <c:v>599.18095238095248</c:v>
                </c:pt>
                <c:pt idx="29">
                  <c:v>630.27638483964995</c:v>
                </c:pt>
                <c:pt idx="30">
                  <c:v>735.142857142857</c:v>
                </c:pt>
                <c:pt idx="39">
                  <c:v>621.02857142857135</c:v>
                </c:pt>
                <c:pt idx="40">
                  <c:v>522.12244897959192</c:v>
                </c:pt>
                <c:pt idx="41">
                  <c:v>741.57959183673495</c:v>
                </c:pt>
                <c:pt idx="42">
                  <c:v>1030.3326530612246</c:v>
                </c:pt>
                <c:pt idx="43">
                  <c:v>957.89659863945553</c:v>
                </c:pt>
                <c:pt idx="44">
                  <c:v>963.02448979591816</c:v>
                </c:pt>
                <c:pt idx="52">
                  <c:v>1248.6836734693877</c:v>
                </c:pt>
                <c:pt idx="53">
                  <c:v>1953.6877551020398</c:v>
                </c:pt>
                <c:pt idx="54">
                  <c:v>1751.0204081632644</c:v>
                </c:pt>
                <c:pt idx="55">
                  <c:v>1149.4666666666667</c:v>
                </c:pt>
                <c:pt idx="56">
                  <c:v>788.9619047619052</c:v>
                </c:pt>
                <c:pt idx="57">
                  <c:v>822.03945578231287</c:v>
                </c:pt>
                <c:pt idx="58">
                  <c:v>422.45306122448977</c:v>
                </c:pt>
                <c:pt idx="59">
                  <c:v>723.14285714285722</c:v>
                </c:pt>
                <c:pt idx="60">
                  <c:v>1161.1959183673471</c:v>
                </c:pt>
                <c:pt idx="61">
                  <c:v>535.28571428571411</c:v>
                </c:pt>
                <c:pt idx="62">
                  <c:v>238.1034013605439</c:v>
                </c:pt>
                <c:pt idx="63">
                  <c:v>645.46666666666658</c:v>
                </c:pt>
                <c:pt idx="64">
                  <c:v>933.79780219780241</c:v>
                </c:pt>
                <c:pt idx="65">
                  <c:v>764.9142857142856</c:v>
                </c:pt>
                <c:pt idx="66">
                  <c:v>1229.2163265306119</c:v>
                </c:pt>
                <c:pt idx="67">
                  <c:v>2007.3061224489797</c:v>
                </c:pt>
                <c:pt idx="68">
                  <c:v>1471.5591836734693</c:v>
                </c:pt>
                <c:pt idx="69">
                  <c:v>661.14285714285745</c:v>
                </c:pt>
                <c:pt idx="70">
                  <c:v>1683.8412698412692</c:v>
                </c:pt>
                <c:pt idx="71">
                  <c:v>454.90612244897994</c:v>
                </c:pt>
                <c:pt idx="72">
                  <c:v>929.25034013605455</c:v>
                </c:pt>
                <c:pt idx="73">
                  <c:v>723.55102040816314</c:v>
                </c:pt>
                <c:pt idx="74">
                  <c:v>1170.8333333333342</c:v>
                </c:pt>
                <c:pt idx="75">
                  <c:v>1186.5142857142857</c:v>
                </c:pt>
                <c:pt idx="76">
                  <c:v>641.42857142857133</c:v>
                </c:pt>
                <c:pt idx="78">
                  <c:v>834.70000000000016</c:v>
                </c:pt>
                <c:pt idx="79">
                  <c:v>995.61224489795927</c:v>
                </c:pt>
                <c:pt idx="80">
                  <c:v>899.98979591836701</c:v>
                </c:pt>
                <c:pt idx="81">
                  <c:v>714.69387755102036</c:v>
                </c:pt>
                <c:pt idx="82">
                  <c:v>824.12244897959158</c:v>
                </c:pt>
                <c:pt idx="83">
                  <c:v>579.99999999999966</c:v>
                </c:pt>
                <c:pt idx="84">
                  <c:v>722.0979591836732</c:v>
                </c:pt>
                <c:pt idx="85">
                  <c:v>478.94217687074854</c:v>
                </c:pt>
                <c:pt idx="86">
                  <c:v>446.52993197278897</c:v>
                </c:pt>
                <c:pt idx="87">
                  <c:v>467.79183673469396</c:v>
                </c:pt>
                <c:pt idx="88">
                  <c:v>404.08163265306126</c:v>
                </c:pt>
                <c:pt idx="89">
                  <c:v>736.97346938775524</c:v>
                </c:pt>
                <c:pt idx="90">
                  <c:v>1511.4725274725263</c:v>
                </c:pt>
                <c:pt idx="91">
                  <c:v>1768.3416666666665</c:v>
                </c:pt>
                <c:pt idx="92">
                  <c:v>1099.1497142857145</c:v>
                </c:pt>
                <c:pt idx="93">
                  <c:v>1865.4019047619051</c:v>
                </c:pt>
                <c:pt idx="94">
                  <c:v>1217.9418775510201</c:v>
                </c:pt>
                <c:pt idx="95">
                  <c:v>1521.5072653061222</c:v>
                </c:pt>
                <c:pt idx="96">
                  <c:v>1048.9252789115644</c:v>
                </c:pt>
                <c:pt idx="97">
                  <c:v>1351.6016326530612</c:v>
                </c:pt>
                <c:pt idx="98">
                  <c:v>1239.0240326530616</c:v>
                </c:pt>
                <c:pt idx="99">
                  <c:v>1048.8976326530612</c:v>
                </c:pt>
                <c:pt idx="100">
                  <c:v>764.38826530612232</c:v>
                </c:pt>
                <c:pt idx="101">
                  <c:v>782.34024489795911</c:v>
                </c:pt>
                <c:pt idx="102">
                  <c:v>810.66710204081664</c:v>
                </c:pt>
                <c:pt idx="103">
                  <c:v>1602.9965714285706</c:v>
                </c:pt>
                <c:pt idx="104">
                  <c:v>636.98578918162002</c:v>
                </c:pt>
                <c:pt idx="105">
                  <c:v>598.82925898949941</c:v>
                </c:pt>
                <c:pt idx="106">
                  <c:v>607.37240484747065</c:v>
                </c:pt>
                <c:pt idx="107">
                  <c:v>586.98435488328278</c:v>
                </c:pt>
                <c:pt idx="108">
                  <c:v>894.5563736991395</c:v>
                </c:pt>
                <c:pt idx="109">
                  <c:v>732.24831429447147</c:v>
                </c:pt>
                <c:pt idx="110">
                  <c:v>479.82161251104105</c:v>
                </c:pt>
                <c:pt idx="111">
                  <c:v>1371.5819738868488</c:v>
                </c:pt>
                <c:pt idx="112">
                  <c:v>1876.2342001311654</c:v>
                </c:pt>
                <c:pt idx="113">
                  <c:v>657.26981626427744</c:v>
                </c:pt>
                <c:pt idx="114">
                  <c:v>1300.0712949791193</c:v>
                </c:pt>
                <c:pt idx="115">
                  <c:v>786.54539600463636</c:v>
                </c:pt>
                <c:pt idx="116">
                  <c:v>873.81218974733156</c:v>
                </c:pt>
                <c:pt idx="143">
                  <c:v>1054.897959183673</c:v>
                </c:pt>
                <c:pt idx="144">
                  <c:v>1291.7551020408182</c:v>
                </c:pt>
                <c:pt idx="145">
                  <c:v>1950.5959183673453</c:v>
                </c:pt>
                <c:pt idx="146">
                  <c:v>1372.2612244897973</c:v>
                </c:pt>
                <c:pt idx="147">
                  <c:v>1465.4693877551028</c:v>
                </c:pt>
                <c:pt idx="148">
                  <c:v>1412.5959183673478</c:v>
                </c:pt>
                <c:pt idx="149">
                  <c:v>1280</c:v>
                </c:pt>
                <c:pt idx="150">
                  <c:v>654.92244897959267</c:v>
                </c:pt>
                <c:pt idx="151">
                  <c:v>991.4938775510193</c:v>
                </c:pt>
                <c:pt idx="152">
                  <c:v>1485.1428571428571</c:v>
                </c:pt>
                <c:pt idx="153">
                  <c:v>585.20000000000027</c:v>
                </c:pt>
                <c:pt idx="154">
                  <c:v>300.3428571428563</c:v>
                </c:pt>
                <c:pt idx="155">
                  <c:v>454.57582417582523</c:v>
                </c:pt>
                <c:pt idx="156">
                  <c:v>1287.808336991083</c:v>
                </c:pt>
                <c:pt idx="157">
                  <c:v>1207.6958600726457</c:v>
                </c:pt>
                <c:pt idx="158">
                  <c:v>1353.2336243461132</c:v>
                </c:pt>
                <c:pt idx="159">
                  <c:v>924.72362494961658</c:v>
                </c:pt>
                <c:pt idx="160">
                  <c:v>954.63927405795357</c:v>
                </c:pt>
                <c:pt idx="161">
                  <c:v>343.55841132374229</c:v>
                </c:pt>
                <c:pt idx="162">
                  <c:v>196.55404035115978</c:v>
                </c:pt>
                <c:pt idx="163">
                  <c:v>179.72293882849178</c:v>
                </c:pt>
                <c:pt idx="164">
                  <c:v>171.42536769847874</c:v>
                </c:pt>
                <c:pt idx="165">
                  <c:v>89.820677762548144</c:v>
                </c:pt>
                <c:pt idx="166">
                  <c:v>219.89402914124511</c:v>
                </c:pt>
                <c:pt idx="167">
                  <c:v>133.12436658668972</c:v>
                </c:pt>
                <c:pt idx="168">
                  <c:v>214.34958887095232</c:v>
                </c:pt>
                <c:pt idx="169">
                  <c:v>1622.2025209663145</c:v>
                </c:pt>
                <c:pt idx="170">
                  <c:v>1668.0833200519573</c:v>
                </c:pt>
                <c:pt idx="171">
                  <c:v>1114.2926741145668</c:v>
                </c:pt>
                <c:pt idx="182">
                  <c:v>872.53025778975666</c:v>
                </c:pt>
                <c:pt idx="183">
                  <c:v>776.31713219686651</c:v>
                </c:pt>
                <c:pt idx="184">
                  <c:v>767.59287597169362</c:v>
                </c:pt>
                <c:pt idx="185">
                  <c:v>705.39654889364147</c:v>
                </c:pt>
                <c:pt idx="186">
                  <c:v>875.78320674470592</c:v>
                </c:pt>
                <c:pt idx="187">
                  <c:v>610.79623569278033</c:v>
                </c:pt>
                <c:pt idx="188">
                  <c:v>549.83318712680784</c:v>
                </c:pt>
                <c:pt idx="189">
                  <c:v>572.47963476148436</c:v>
                </c:pt>
                <c:pt idx="190">
                  <c:v>942.57119274323691</c:v>
                </c:pt>
                <c:pt idx="191">
                  <c:v>471.99047024754367</c:v>
                </c:pt>
                <c:pt idx="192">
                  <c:v>578.33655329211047</c:v>
                </c:pt>
                <c:pt idx="193">
                  <c:v>348.8248459309454</c:v>
                </c:pt>
                <c:pt idx="194">
                  <c:v>185.33855166955183</c:v>
                </c:pt>
                <c:pt idx="208">
                  <c:v>655.41610664279563</c:v>
                </c:pt>
                <c:pt idx="209">
                  <c:v>628.07676827454998</c:v>
                </c:pt>
                <c:pt idx="210">
                  <c:v>545.35871198399741</c:v>
                </c:pt>
                <c:pt idx="211">
                  <c:v>549.77423544596911</c:v>
                </c:pt>
                <c:pt idx="212">
                  <c:v>153.25351565931459</c:v>
                </c:pt>
                <c:pt idx="221">
                  <c:v>1364.4905588533661</c:v>
                </c:pt>
                <c:pt idx="222">
                  <c:v>1328.8823562960706</c:v>
                </c:pt>
                <c:pt idx="223">
                  <c:v>1711.4024017125794</c:v>
                </c:pt>
                <c:pt idx="224">
                  <c:v>1204.62333039992</c:v>
                </c:pt>
                <c:pt idx="225">
                  <c:v>1106.0715424006708</c:v>
                </c:pt>
                <c:pt idx="226">
                  <c:v>924.57698222373392</c:v>
                </c:pt>
                <c:pt idx="227">
                  <c:v>1769.7436274111378</c:v>
                </c:pt>
                <c:pt idx="228">
                  <c:v>2024.2684927129287</c:v>
                </c:pt>
                <c:pt idx="229">
                  <c:v>1188.6580449870826</c:v>
                </c:pt>
                <c:pt idx="230">
                  <c:v>738.35442199964268</c:v>
                </c:pt>
                <c:pt idx="231">
                  <c:v>904.27968438888752</c:v>
                </c:pt>
                <c:pt idx="232">
                  <c:v>2063.4969446214873</c:v>
                </c:pt>
                <c:pt idx="233">
                  <c:v>748.75956898532161</c:v>
                </c:pt>
                <c:pt idx="247">
                  <c:v>733.61061231813039</c:v>
                </c:pt>
                <c:pt idx="248">
                  <c:v>1076.97952918583</c:v>
                </c:pt>
                <c:pt idx="249">
                  <c:v>1845.4445104602014</c:v>
                </c:pt>
                <c:pt idx="250">
                  <c:v>1438.9049660844237</c:v>
                </c:pt>
                <c:pt idx="251">
                  <c:v>1163.2013786281684</c:v>
                </c:pt>
                <c:pt idx="252">
                  <c:v>1662.4939972064008</c:v>
                </c:pt>
                <c:pt idx="253">
                  <c:v>1624.256691818021</c:v>
                </c:pt>
                <c:pt idx="254">
                  <c:v>1485.9975973702753</c:v>
                </c:pt>
                <c:pt idx="255">
                  <c:v>1073.3401828482256</c:v>
                </c:pt>
                <c:pt idx="256">
                  <c:v>1630.2307192100739</c:v>
                </c:pt>
                <c:pt idx="257">
                  <c:v>1440.6216907858211</c:v>
                </c:pt>
                <c:pt idx="258">
                  <c:v>1161.5075956228084</c:v>
                </c:pt>
                <c:pt idx="259">
                  <c:v>969.83934971455005</c:v>
                </c:pt>
                <c:pt idx="260">
                  <c:v>1084.3908985906896</c:v>
                </c:pt>
                <c:pt idx="261">
                  <c:v>812.07064432026129</c:v>
                </c:pt>
                <c:pt idx="262">
                  <c:v>773.6843754284522</c:v>
                </c:pt>
                <c:pt idx="263">
                  <c:v>950.31558398686366</c:v>
                </c:pt>
                <c:pt idx="264">
                  <c:v>855.30594160550663</c:v>
                </c:pt>
                <c:pt idx="265">
                  <c:v>972.76655674716028</c:v>
                </c:pt>
                <c:pt idx="266">
                  <c:v>671.03936240598819</c:v>
                </c:pt>
                <c:pt idx="267">
                  <c:v>683.61408472773121</c:v>
                </c:pt>
                <c:pt idx="268">
                  <c:v>1723.7425159452273</c:v>
                </c:pt>
                <c:pt idx="269">
                  <c:v>791.69342741527191</c:v>
                </c:pt>
                <c:pt idx="270">
                  <c:v>622.64281912811134</c:v>
                </c:pt>
                <c:pt idx="271">
                  <c:v>83.871402175150791</c:v>
                </c:pt>
                <c:pt idx="272">
                  <c:v>50.848868897876464</c:v>
                </c:pt>
                <c:pt idx="273">
                  <c:v>1926.2858775777274</c:v>
                </c:pt>
                <c:pt idx="274">
                  <c:v>1937.7219555670604</c:v>
                </c:pt>
                <c:pt idx="275">
                  <c:v>1649.3945608806466</c:v>
                </c:pt>
                <c:pt idx="277">
                  <c:v>113.09613052214014</c:v>
                </c:pt>
                <c:pt idx="278">
                  <c:v>30.488606829173989</c:v>
                </c:pt>
                <c:pt idx="279">
                  <c:v>51.20858257032566</c:v>
                </c:pt>
                <c:pt idx="280">
                  <c:v>115.81552210070696</c:v>
                </c:pt>
                <c:pt idx="281">
                  <c:v>23.503152243825593</c:v>
                </c:pt>
                <c:pt idx="282">
                  <c:v>66.518133985537546</c:v>
                </c:pt>
                <c:pt idx="283">
                  <c:v>321.82128328498726</c:v>
                </c:pt>
                <c:pt idx="284">
                  <c:v>7.5936739320447497</c:v>
                </c:pt>
                <c:pt idx="285">
                  <c:v>15.88950138291732</c:v>
                </c:pt>
                <c:pt idx="286">
                  <c:v>631.67891466338017</c:v>
                </c:pt>
                <c:pt idx="287">
                  <c:v>910.38954151790949</c:v>
                </c:pt>
                <c:pt idx="288">
                  <c:v>457.87904642102518</c:v>
                </c:pt>
                <c:pt idx="289">
                  <c:v>576.55526880759555</c:v>
                </c:pt>
                <c:pt idx="290">
                  <c:v>784.25257929945758</c:v>
                </c:pt>
                <c:pt idx="299">
                  <c:v>831.65278766500217</c:v>
                </c:pt>
                <c:pt idx="300">
                  <c:v>17.955317189472769</c:v>
                </c:pt>
                <c:pt idx="301">
                  <c:v>39.939370481711393</c:v>
                </c:pt>
                <c:pt idx="302">
                  <c:v>167.3174982440778</c:v>
                </c:pt>
                <c:pt idx="303">
                  <c:v>43.402809317555338</c:v>
                </c:pt>
                <c:pt idx="304">
                  <c:v>14.367346938775887</c:v>
                </c:pt>
                <c:pt idx="306">
                  <c:v>79.955163041657258</c:v>
                </c:pt>
                <c:pt idx="307">
                  <c:v>22.889378266168688</c:v>
                </c:pt>
                <c:pt idx="309">
                  <c:v>155.52933866742831</c:v>
                </c:pt>
                <c:pt idx="310">
                  <c:v>469.97594102696661</c:v>
                </c:pt>
                <c:pt idx="311">
                  <c:v>626.46994469523349</c:v>
                </c:pt>
                <c:pt idx="312">
                  <c:v>786.48106057551445</c:v>
                </c:pt>
                <c:pt idx="313">
                  <c:v>897.03879354039748</c:v>
                </c:pt>
                <c:pt idx="314">
                  <c:v>1087.8355248969351</c:v>
                </c:pt>
                <c:pt idx="315">
                  <c:v>1001.9914107416282</c:v>
                </c:pt>
                <c:pt idx="316">
                  <c:v>594.23306287915216</c:v>
                </c:pt>
                <c:pt idx="317">
                  <c:v>970.66845272977412</c:v>
                </c:pt>
                <c:pt idx="318">
                  <c:v>808.697726844268</c:v>
                </c:pt>
                <c:pt idx="319">
                  <c:v>1157.6132431887456</c:v>
                </c:pt>
                <c:pt idx="320">
                  <c:v>690.28146144259722</c:v>
                </c:pt>
                <c:pt idx="321">
                  <c:v>836.90830374266784</c:v>
                </c:pt>
                <c:pt idx="322">
                  <c:v>1192.8202828862131</c:v>
                </c:pt>
                <c:pt idx="323">
                  <c:v>1539.4087976379406</c:v>
                </c:pt>
                <c:pt idx="324">
                  <c:v>961.00351359855176</c:v>
                </c:pt>
                <c:pt idx="325">
                  <c:v>2000.7985751272577</c:v>
                </c:pt>
                <c:pt idx="326">
                  <c:v>1207.8997927836654</c:v>
                </c:pt>
                <c:pt idx="327">
                  <c:v>903.45321958293471</c:v>
                </c:pt>
                <c:pt idx="328">
                  <c:v>1082.4341715993562</c:v>
                </c:pt>
                <c:pt idx="329">
                  <c:v>1621.7431956748928</c:v>
                </c:pt>
                <c:pt idx="330">
                  <c:v>1242.9559295560555</c:v>
                </c:pt>
                <c:pt idx="331">
                  <c:v>2115.8872241619461</c:v>
                </c:pt>
                <c:pt idx="332">
                  <c:v>1147.5814468357994</c:v>
                </c:pt>
                <c:pt idx="333">
                  <c:v>682.38330381646006</c:v>
                </c:pt>
                <c:pt idx="334">
                  <c:v>695.22634479139367</c:v>
                </c:pt>
                <c:pt idx="335">
                  <c:v>1086.8825829697689</c:v>
                </c:pt>
                <c:pt idx="336">
                  <c:v>864.78542411445665</c:v>
                </c:pt>
                <c:pt idx="337">
                  <c:v>662.32206964701709</c:v>
                </c:pt>
                <c:pt idx="338">
                  <c:v>807.82573582410873</c:v>
                </c:pt>
                <c:pt idx="339">
                  <c:v>817.07227990529611</c:v>
                </c:pt>
                <c:pt idx="340">
                  <c:v>841.62281968215552</c:v>
                </c:pt>
                <c:pt idx="341">
                  <c:v>944.81977441791491</c:v>
                </c:pt>
                <c:pt idx="342">
                  <c:v>1029.2841399370748</c:v>
                </c:pt>
                <c:pt idx="343">
                  <c:v>671.35162646865433</c:v>
                </c:pt>
                <c:pt idx="345">
                  <c:v>485.11228694129613</c:v>
                </c:pt>
                <c:pt idx="346">
                  <c:v>1224.9992660973417</c:v>
                </c:pt>
                <c:pt idx="347">
                  <c:v>757.16258342871322</c:v>
                </c:pt>
                <c:pt idx="348">
                  <c:v>574.89724793181858</c:v>
                </c:pt>
                <c:pt idx="349">
                  <c:v>168.06195572902675</c:v>
                </c:pt>
                <c:pt idx="350">
                  <c:v>52.020998107795172</c:v>
                </c:pt>
                <c:pt idx="351">
                  <c:v>1766.1284703080078</c:v>
                </c:pt>
                <c:pt idx="352" formatCode="0.000">
                  <c:v>1783.3777226451484</c:v>
                </c:pt>
                <c:pt idx="353" formatCode="0.000">
                  <c:v>1303.9080777346462</c:v>
                </c:pt>
                <c:pt idx="354" formatCode="0.000">
                  <c:v>902.96879548800894</c:v>
                </c:pt>
                <c:pt idx="356" formatCode="0.000">
                  <c:v>1180.7511046637626</c:v>
                </c:pt>
                <c:pt idx="359" formatCode="0.000">
                  <c:v>800.89575266149882</c:v>
                </c:pt>
                <c:pt idx="360" formatCode="0.000">
                  <c:v>864.35579656730874</c:v>
                </c:pt>
                <c:pt idx="361" formatCode="0.000">
                  <c:v>583.7770370139724</c:v>
                </c:pt>
                <c:pt idx="362" formatCode="0.000">
                  <c:v>1092.2722994503836</c:v>
                </c:pt>
                <c:pt idx="363" formatCode="0.000">
                  <c:v>811.40327396972873</c:v>
                </c:pt>
                <c:pt idx="364" formatCode="0.000">
                  <c:v>762.60758921901811</c:v>
                </c:pt>
                <c:pt idx="365" formatCode="0.000">
                  <c:v>622.04019866898273</c:v>
                </c:pt>
                <c:pt idx="366" formatCode="0.000">
                  <c:v>765.49504263703159</c:v>
                </c:pt>
                <c:pt idx="367" formatCode="0.000">
                  <c:v>782.85718062921035</c:v>
                </c:pt>
                <c:pt idx="368" formatCode="0.000">
                  <c:v>839.33338803189611</c:v>
                </c:pt>
                <c:pt idx="369" formatCode="0.000">
                  <c:v>747.55327329176941</c:v>
                </c:pt>
                <c:pt idx="370" formatCode="0.000">
                  <c:v>891.28020211473995</c:v>
                </c:pt>
                <c:pt idx="371" formatCode="0.000">
                  <c:v>506.63386337650337</c:v>
                </c:pt>
                <c:pt idx="372" formatCode="0.000">
                  <c:v>529.15958153612144</c:v>
                </c:pt>
                <c:pt idx="373" formatCode="0.000">
                  <c:v>1288.7233965583191</c:v>
                </c:pt>
                <c:pt idx="374" formatCode="0.000">
                  <c:v>1433.6955066672626</c:v>
                </c:pt>
                <c:pt idx="375" formatCode="0.000">
                  <c:v>1099.0218569270894</c:v>
                </c:pt>
                <c:pt idx="376" formatCode="0.000">
                  <c:v>970.38089744064609</c:v>
                </c:pt>
                <c:pt idx="377" formatCode="0.000">
                  <c:v>2766.512900985721</c:v>
                </c:pt>
                <c:pt idx="378" formatCode="0.000">
                  <c:v>2048.4330815431485</c:v>
                </c:pt>
                <c:pt idx="379" formatCode="0.000">
                  <c:v>2559.1623245538794</c:v>
                </c:pt>
                <c:pt idx="380" formatCode="0.000">
                  <c:v>2650.9187903014831</c:v>
                </c:pt>
                <c:pt idx="381" formatCode="0.000">
                  <c:v>1559.7490116348454</c:v>
                </c:pt>
                <c:pt idx="382" formatCode="0.000">
                  <c:v>1273.0305320624961</c:v>
                </c:pt>
                <c:pt idx="383" formatCode="0.000">
                  <c:v>327.84752422209937</c:v>
                </c:pt>
                <c:pt idx="384" formatCode="0.000">
                  <c:v>297.25776650742307</c:v>
                </c:pt>
                <c:pt idx="385" formatCode="0.000">
                  <c:v>249.50113175396734</c:v>
                </c:pt>
                <c:pt idx="386" formatCode="0.000">
                  <c:v>345.46399961086672</c:v>
                </c:pt>
                <c:pt idx="387" formatCode="0.000">
                  <c:v>216.30229335466694</c:v>
                </c:pt>
                <c:pt idx="388" formatCode="0.000">
                  <c:v>219.01547264508221</c:v>
                </c:pt>
                <c:pt idx="389" formatCode="0.000">
                  <c:v>768.90014208197852</c:v>
                </c:pt>
                <c:pt idx="390" formatCode="0.000">
                  <c:v>907.98937358862668</c:v>
                </c:pt>
                <c:pt idx="391" formatCode="0.000">
                  <c:v>861.02639032015281</c:v>
                </c:pt>
                <c:pt idx="392" formatCode="0.000">
                  <c:v>1873.3073529247795</c:v>
                </c:pt>
                <c:pt idx="393" formatCode="0.000">
                  <c:v>1547.1492843231072</c:v>
                </c:pt>
                <c:pt idx="394" formatCode="0.000">
                  <c:v>917.57166119083308</c:v>
                </c:pt>
                <c:pt idx="395" formatCode="0.000">
                  <c:v>930.22337860857613</c:v>
                </c:pt>
                <c:pt idx="396" formatCode="0.000">
                  <c:v>520.319634498911</c:v>
                </c:pt>
                <c:pt idx="397" formatCode="0.000">
                  <c:v>1158.3288725915993</c:v>
                </c:pt>
                <c:pt idx="398" formatCode="0.000">
                  <c:v>1356.2489314876159</c:v>
                </c:pt>
                <c:pt idx="399" formatCode="0.000">
                  <c:v>426.99508241230114</c:v>
                </c:pt>
                <c:pt idx="400" formatCode="0.000">
                  <c:v>730.59878961433105</c:v>
                </c:pt>
                <c:pt idx="401" formatCode="0.000">
                  <c:v>765.99436503453944</c:v>
                </c:pt>
                <c:pt idx="402" formatCode="0.000">
                  <c:v>1027.3206053938959</c:v>
                </c:pt>
                <c:pt idx="403" formatCode="0.000">
                  <c:v>652.77931315410649</c:v>
                </c:pt>
                <c:pt idx="404" formatCode="0.000">
                  <c:v>828.99452844633402</c:v>
                </c:pt>
                <c:pt idx="405" formatCode="0.000">
                  <c:v>810.48139046510835</c:v>
                </c:pt>
                <c:pt idx="406" formatCode="0.000">
                  <c:v>557.48036809192286</c:v>
                </c:pt>
                <c:pt idx="407" formatCode="0.000">
                  <c:v>859.41028576438964</c:v>
                </c:pt>
                <c:pt idx="408" formatCode="0.000">
                  <c:v>671.30800185024509</c:v>
                </c:pt>
                <c:pt idx="409" formatCode="0.000">
                  <c:v>505.83009899296559</c:v>
                </c:pt>
                <c:pt idx="410" formatCode="0.000">
                  <c:v>607.21899651632793</c:v>
                </c:pt>
                <c:pt idx="411" formatCode="0.000">
                  <c:v>712.1546519421936</c:v>
                </c:pt>
                <c:pt idx="412" formatCode="0.000">
                  <c:v>811.8203123431133</c:v>
                </c:pt>
                <c:pt idx="413" formatCode="0.000">
                  <c:v>622.28096490702922</c:v>
                </c:pt>
                <c:pt idx="414" formatCode="0.000">
                  <c:v>69.482301188491945</c:v>
                </c:pt>
                <c:pt idx="429" formatCode="0.000">
                  <c:v>1220.8457142857123</c:v>
                </c:pt>
                <c:pt idx="430" formatCode="0.000">
                  <c:v>722.84474685176383</c:v>
                </c:pt>
                <c:pt idx="431" formatCode="0.000">
                  <c:v>938.14564178231365</c:v>
                </c:pt>
                <c:pt idx="432" formatCode="0.000">
                  <c:v>902.4437746318838</c:v>
                </c:pt>
                <c:pt idx="433" formatCode="0.000">
                  <c:v>1340.9381665330004</c:v>
                </c:pt>
                <c:pt idx="434" formatCode="0.000">
                  <c:v>526.06107914109703</c:v>
                </c:pt>
                <c:pt idx="435" formatCode="0.000">
                  <c:v>623.36699807892239</c:v>
                </c:pt>
                <c:pt idx="436" formatCode="0.000">
                  <c:v>1024.071793719495</c:v>
                </c:pt>
                <c:pt idx="437" formatCode="0.000">
                  <c:v>703.23334857739383</c:v>
                </c:pt>
                <c:pt idx="438" formatCode="0.000">
                  <c:v>376.23425090394733</c:v>
                </c:pt>
                <c:pt idx="439" formatCode="0.000">
                  <c:v>106.53814046133817</c:v>
                </c:pt>
                <c:pt idx="441" formatCode="0.000">
                  <c:v>131.46101314108117</c:v>
                </c:pt>
                <c:pt idx="442" formatCode="0.000">
                  <c:v>569.53397464445754</c:v>
                </c:pt>
                <c:pt idx="443" formatCode="0.000">
                  <c:v>724.35847180887652</c:v>
                </c:pt>
                <c:pt idx="444" formatCode="0.000">
                  <c:v>1208.8373629369221</c:v>
                </c:pt>
                <c:pt idx="445" formatCode="0.000">
                  <c:v>1282.2285531777684</c:v>
                </c:pt>
                <c:pt idx="446" formatCode="0.000">
                  <c:v>652.90810152100983</c:v>
                </c:pt>
                <c:pt idx="447" formatCode="0.000">
                  <c:v>605.47056381190896</c:v>
                </c:pt>
                <c:pt idx="455" formatCode="0.000">
                  <c:v>770.27954957096335</c:v>
                </c:pt>
                <c:pt idx="456" formatCode="0.000">
                  <c:v>834.11835429989696</c:v>
                </c:pt>
                <c:pt idx="457" formatCode="0.000">
                  <c:v>632.13102338404917</c:v>
                </c:pt>
                <c:pt idx="458" formatCode="0.000">
                  <c:v>620.14927243407101</c:v>
                </c:pt>
                <c:pt idx="459" formatCode="0.000">
                  <c:v>747.42560593903875</c:v>
                </c:pt>
                <c:pt idx="460" formatCode="0.000">
                  <c:v>612.55537371061234</c:v>
                </c:pt>
                <c:pt idx="461" formatCode="0.000">
                  <c:v>905.63144866111986</c:v>
                </c:pt>
                <c:pt idx="462" formatCode="0.000">
                  <c:v>354.47069805795985</c:v>
                </c:pt>
                <c:pt idx="463" formatCode="0.000">
                  <c:v>282.86224958457672</c:v>
                </c:pt>
                <c:pt idx="464" formatCode="0.000">
                  <c:v>509.44727717298446</c:v>
                </c:pt>
                <c:pt idx="465" formatCode="0.000">
                  <c:v>45.470847980036766</c:v>
                </c:pt>
                <c:pt idx="466" formatCode="0.000">
                  <c:v>5.6888724568267373</c:v>
                </c:pt>
                <c:pt idx="467" formatCode="0.000">
                  <c:v>4.2696660756817568</c:v>
                </c:pt>
                <c:pt idx="468" formatCode="0.000">
                  <c:v>906.42771327138405</c:v>
                </c:pt>
                <c:pt idx="469" formatCode="0.000">
                  <c:v>980.32963573578138</c:v>
                </c:pt>
                <c:pt idx="481" formatCode="0.000">
                  <c:v>898.66963929740223</c:v>
                </c:pt>
                <c:pt idx="482" formatCode="0.000">
                  <c:v>2987.7339364013205</c:v>
                </c:pt>
                <c:pt idx="483" formatCode="0.000">
                  <c:v>2082.9540163392026</c:v>
                </c:pt>
                <c:pt idx="484" formatCode="0.000">
                  <c:v>1691.6262024186105</c:v>
                </c:pt>
                <c:pt idx="485" formatCode="0.000">
                  <c:v>2620.620501875087</c:v>
                </c:pt>
                <c:pt idx="486" formatCode="0.000">
                  <c:v>2203.0154530333862</c:v>
                </c:pt>
                <c:pt idx="487" formatCode="0.000">
                  <c:v>1414.1077152877956</c:v>
                </c:pt>
                <c:pt idx="488" formatCode="0.000">
                  <c:v>1497.4128353296314</c:v>
                </c:pt>
                <c:pt idx="489" formatCode="0.000">
                  <c:v>1080.7254379284989</c:v>
                </c:pt>
                <c:pt idx="490" formatCode="0.000">
                  <c:v>820.56580498432402</c:v>
                </c:pt>
                <c:pt idx="491" formatCode="0.000">
                  <c:v>1263.2890023051418</c:v>
                </c:pt>
                <c:pt idx="492" formatCode="0.000">
                  <c:v>420.09995250677377</c:v>
                </c:pt>
                <c:pt idx="493" formatCode="0.000">
                  <c:v>660.12469653298388</c:v>
                </c:pt>
                <c:pt idx="494" formatCode="0.000">
                  <c:v>417.20934183657556</c:v>
                </c:pt>
                <c:pt idx="495" formatCode="0.000">
                  <c:v>287.82888099513525</c:v>
                </c:pt>
                <c:pt idx="496" formatCode="0.000">
                  <c:v>241.34281636060089</c:v>
                </c:pt>
                <c:pt idx="497" formatCode="0.000">
                  <c:v>332.11050318201126</c:v>
                </c:pt>
                <c:pt idx="498" formatCode="0.000">
                  <c:v>311.61835007764881</c:v>
                </c:pt>
                <c:pt idx="499" formatCode="0.000">
                  <c:v>181.30816208456383</c:v>
                </c:pt>
                <c:pt idx="500" formatCode="0.000">
                  <c:v>190.04644692433214</c:v>
                </c:pt>
                <c:pt idx="501" formatCode="0.000">
                  <c:v>253.63291379631747</c:v>
                </c:pt>
                <c:pt idx="502" formatCode="0.000">
                  <c:v>549.47821411953885</c:v>
                </c:pt>
                <c:pt idx="503" formatCode="0.000">
                  <c:v>276.32828993840377</c:v>
                </c:pt>
                <c:pt idx="504" formatCode="0.000">
                  <c:v>268.1477487583814</c:v>
                </c:pt>
                <c:pt idx="505" formatCode="0.000">
                  <c:v>939.45779755577814</c:v>
                </c:pt>
                <c:pt idx="506" formatCode="0.000">
                  <c:v>495.05953080920546</c:v>
                </c:pt>
                <c:pt idx="507" formatCode="0.000">
                  <c:v>1424.4023492607014</c:v>
                </c:pt>
                <c:pt idx="508" formatCode="0.000">
                  <c:v>1289.3563513140875</c:v>
                </c:pt>
                <c:pt idx="509" formatCode="0.000">
                  <c:v>1839.6664470342425</c:v>
                </c:pt>
                <c:pt idx="510" formatCode="0.000">
                  <c:v>1494.5192686377068</c:v>
                </c:pt>
                <c:pt idx="511" formatCode="0.000">
                  <c:v>1273.7810544913659</c:v>
                </c:pt>
                <c:pt idx="512" formatCode="0.000">
                  <c:v>1328.7994569581554</c:v>
                </c:pt>
                <c:pt idx="513" formatCode="0.000">
                  <c:v>983.13966897342186</c:v>
                </c:pt>
                <c:pt idx="514" formatCode="0.000">
                  <c:v>538.70069449314428</c:v>
                </c:pt>
                <c:pt idx="515" formatCode="0.000">
                  <c:v>1002.1916975093742</c:v>
                </c:pt>
                <c:pt idx="516" formatCode="0.000">
                  <c:v>824.24949964845621</c:v>
                </c:pt>
                <c:pt idx="517" formatCode="0.000">
                  <c:v>724.9314110713143</c:v>
                </c:pt>
                <c:pt idx="518" formatCode="0.000">
                  <c:v>616.10167020404094</c:v>
                </c:pt>
                <c:pt idx="519" formatCode="0.000">
                  <c:v>632.46112440407148</c:v>
                </c:pt>
                <c:pt idx="520" formatCode="0.000">
                  <c:v>790.50008782631448</c:v>
                </c:pt>
                <c:pt idx="521" formatCode="0.000">
                  <c:v>608.48899846957488</c:v>
                </c:pt>
                <c:pt idx="522" formatCode="0.000">
                  <c:v>469.62235548728023</c:v>
                </c:pt>
                <c:pt idx="523" formatCode="0.000">
                  <c:v>477.02060858763411</c:v>
                </c:pt>
                <c:pt idx="524" formatCode="0.000">
                  <c:v>356.79286953838357</c:v>
                </c:pt>
                <c:pt idx="525" formatCode="0.000">
                  <c:v>418.37512389467196</c:v>
                </c:pt>
                <c:pt idx="526" formatCode="0.000">
                  <c:v>333.37554505000446</c:v>
                </c:pt>
                <c:pt idx="527" formatCode="0.000">
                  <c:v>571.29628670256409</c:v>
                </c:pt>
                <c:pt idx="528" formatCode="0.000">
                  <c:v>414.65857599073286</c:v>
                </c:pt>
                <c:pt idx="529" formatCode="0.000">
                  <c:v>555.63382060957611</c:v>
                </c:pt>
                <c:pt idx="530" formatCode="0.000">
                  <c:v>25.655804806120052</c:v>
                </c:pt>
                <c:pt idx="531" formatCode="0.000">
                  <c:v>37.593194999841124</c:v>
                </c:pt>
                <c:pt idx="532" formatCode="0.000">
                  <c:v>224.58086688841024</c:v>
                </c:pt>
                <c:pt idx="533" formatCode="0.000">
                  <c:v>1516.9285734335388</c:v>
                </c:pt>
                <c:pt idx="534" formatCode="0.000">
                  <c:v>1904.4016755350397</c:v>
                </c:pt>
                <c:pt idx="535" formatCode="0.000">
                  <c:v>1964.5829079533444</c:v>
                </c:pt>
                <c:pt idx="536" formatCode="0.000">
                  <c:v>84.507624419882845</c:v>
                </c:pt>
                <c:pt idx="541" formatCode="0.000">
                  <c:v>174.03019134501272</c:v>
                </c:pt>
                <c:pt idx="542" formatCode="0.000">
                  <c:v>734.15694972799076</c:v>
                </c:pt>
                <c:pt idx="543" formatCode="0.000">
                  <c:v>40.486636885194088</c:v>
                </c:pt>
                <c:pt idx="546" formatCode="0.000">
                  <c:v>701.74511354553351</c:v>
                </c:pt>
                <c:pt idx="547" formatCode="0.000">
                  <c:v>738.13990961943114</c:v>
                </c:pt>
                <c:pt idx="548" formatCode="0.000">
                  <c:v>692.3399916121208</c:v>
                </c:pt>
                <c:pt idx="549" formatCode="0.000">
                  <c:v>965.35240406218531</c:v>
                </c:pt>
                <c:pt idx="551" formatCode="0.000">
                  <c:v>839.19986957810647</c:v>
                </c:pt>
                <c:pt idx="552" formatCode="0.000">
                  <c:v>640.35010353351174</c:v>
                </c:pt>
                <c:pt idx="553" formatCode="0.000">
                  <c:v>965.91462150014206</c:v>
                </c:pt>
                <c:pt idx="554" formatCode="0.000">
                  <c:v>544.11040158931553</c:v>
                </c:pt>
                <c:pt idx="555" formatCode="0.000">
                  <c:v>541.2022894259228</c:v>
                </c:pt>
                <c:pt idx="556" formatCode="0.000">
                  <c:v>676.76208948188605</c:v>
                </c:pt>
                <c:pt idx="557" formatCode="0.000">
                  <c:v>1005.43936458035</c:v>
                </c:pt>
                <c:pt idx="558" formatCode="0.000">
                  <c:v>366.49255472204572</c:v>
                </c:pt>
                <c:pt idx="559" formatCode="0.000">
                  <c:v>890.96611528177641</c:v>
                </c:pt>
                <c:pt idx="560" formatCode="0.000">
                  <c:v>1210.126340078561</c:v>
                </c:pt>
                <c:pt idx="561" formatCode="0.000">
                  <c:v>1283.1018930279599</c:v>
                </c:pt>
                <c:pt idx="562" formatCode="0.000">
                  <c:v>1698.7960322857755</c:v>
                </c:pt>
                <c:pt idx="563" formatCode="0.000">
                  <c:v>766.12981049673056</c:v>
                </c:pt>
                <c:pt idx="564" formatCode="0.000">
                  <c:v>1327.6800024043789</c:v>
                </c:pt>
                <c:pt idx="565" formatCode="0.000">
                  <c:v>1070.8624209660406</c:v>
                </c:pt>
                <c:pt idx="566" formatCode="0.000">
                  <c:v>900.47106449736737</c:v>
                </c:pt>
                <c:pt idx="567" formatCode="0.000">
                  <c:v>883.12521050479143</c:v>
                </c:pt>
                <c:pt idx="568" formatCode="0.000">
                  <c:v>1154.4726014802118</c:v>
                </c:pt>
                <c:pt idx="569" formatCode="0.000">
                  <c:v>811.01625179644668</c:v>
                </c:pt>
                <c:pt idx="570" formatCode="0.000">
                  <c:v>295.2040630416239</c:v>
                </c:pt>
                <c:pt idx="572" formatCode="0.000">
                  <c:v>852.16772068096452</c:v>
                </c:pt>
                <c:pt idx="573" formatCode="0.000">
                  <c:v>1137.4467254415924</c:v>
                </c:pt>
                <c:pt idx="574" formatCode="0.000">
                  <c:v>1042.7330130647917</c:v>
                </c:pt>
                <c:pt idx="575" formatCode="0.000">
                  <c:v>894.66773896605991</c:v>
                </c:pt>
                <c:pt idx="576" formatCode="0.000">
                  <c:v>665.15041966027843</c:v>
                </c:pt>
                <c:pt idx="577" formatCode="0.000">
                  <c:v>603.70194925974704</c:v>
                </c:pt>
                <c:pt idx="578" formatCode="0.000">
                  <c:v>1341.5819958530271</c:v>
                </c:pt>
                <c:pt idx="579" formatCode="0.000">
                  <c:v>667.40180082562676</c:v>
                </c:pt>
                <c:pt idx="580" formatCode="0.000">
                  <c:v>787.31176674637527</c:v>
                </c:pt>
                <c:pt idx="581" formatCode="0.000">
                  <c:v>1780.3815202732453</c:v>
                </c:pt>
                <c:pt idx="582" formatCode="0.000">
                  <c:v>332.49365219359521</c:v>
                </c:pt>
                <c:pt idx="583" formatCode="0.000">
                  <c:v>1507.5652220205127</c:v>
                </c:pt>
                <c:pt idx="584" formatCode="0.000">
                  <c:v>388.5111068325956</c:v>
                </c:pt>
                <c:pt idx="585" formatCode="0.000">
                  <c:v>1753.1338022808275</c:v>
                </c:pt>
                <c:pt idx="586" formatCode="0.000">
                  <c:v>2557.177977474189</c:v>
                </c:pt>
                <c:pt idx="587" formatCode="0.000">
                  <c:v>1249.8145208283981</c:v>
                </c:pt>
                <c:pt idx="588" formatCode="0.000">
                  <c:v>1238.877210665207</c:v>
                </c:pt>
                <c:pt idx="589" formatCode="0.000">
                  <c:v>1205.977342977257</c:v>
                </c:pt>
                <c:pt idx="590" formatCode="0.000">
                  <c:v>981.49539808678037</c:v>
                </c:pt>
                <c:pt idx="591" formatCode="0.000">
                  <c:v>841.98369989201592</c:v>
                </c:pt>
                <c:pt idx="592" formatCode="0.000">
                  <c:v>976.106007386437</c:v>
                </c:pt>
                <c:pt idx="593" formatCode="0.000">
                  <c:v>707.37765545768752</c:v>
                </c:pt>
                <c:pt idx="594" formatCode="0.000">
                  <c:v>1184.427576095567</c:v>
                </c:pt>
                <c:pt idx="595" formatCode="0.000">
                  <c:v>697.38194792738261</c:v>
                </c:pt>
                <c:pt idx="596" formatCode="0.000">
                  <c:v>973.63203813129348</c:v>
                </c:pt>
                <c:pt idx="597" formatCode="0.000">
                  <c:v>2468.4581724654345</c:v>
                </c:pt>
                <c:pt idx="598" formatCode="0.000">
                  <c:v>725.5591448692611</c:v>
                </c:pt>
                <c:pt idx="599" formatCode="0.000">
                  <c:v>711.98725440802491</c:v>
                </c:pt>
                <c:pt idx="600" formatCode="0.000">
                  <c:v>918.34713798976099</c:v>
                </c:pt>
                <c:pt idx="601" formatCode="0.000">
                  <c:v>677.85664668566255</c:v>
                </c:pt>
                <c:pt idx="602" formatCode="0.000">
                  <c:v>762.27414981951449</c:v>
                </c:pt>
                <c:pt idx="603" formatCode="0.000">
                  <c:v>584.40933681870945</c:v>
                </c:pt>
                <c:pt idx="604" formatCode="0.000">
                  <c:v>675.0958764710648</c:v>
                </c:pt>
                <c:pt idx="605" formatCode="0.000">
                  <c:v>583.04559482018715</c:v>
                </c:pt>
                <c:pt idx="606" formatCode="0.000">
                  <c:v>385.89217942416582</c:v>
                </c:pt>
                <c:pt idx="607" formatCode="0.000">
                  <c:v>899.21504612539422</c:v>
                </c:pt>
                <c:pt idx="608" formatCode="0.000">
                  <c:v>386.67534179752079</c:v>
                </c:pt>
                <c:pt idx="609" formatCode="0.000">
                  <c:v>306.5042392949241</c:v>
                </c:pt>
                <c:pt idx="610" formatCode="0.000">
                  <c:v>1599.8072169363793</c:v>
                </c:pt>
                <c:pt idx="611" formatCode="0.000">
                  <c:v>1666.7126130288896</c:v>
                </c:pt>
                <c:pt idx="612" formatCode="0.000">
                  <c:v>1128.9278558258959</c:v>
                </c:pt>
                <c:pt idx="613" formatCode="0.000">
                  <c:v>1863.7755666875782</c:v>
                </c:pt>
                <c:pt idx="614" formatCode="0.000">
                  <c:v>838.26655892760164</c:v>
                </c:pt>
                <c:pt idx="615" formatCode="0.000">
                  <c:v>1164.566244447002</c:v>
                </c:pt>
                <c:pt idx="616" formatCode="0.000">
                  <c:v>1009.1700044369942</c:v>
                </c:pt>
                <c:pt idx="617" formatCode="0.000">
                  <c:v>912.12357750288481</c:v>
                </c:pt>
                <c:pt idx="618" formatCode="0.000">
                  <c:v>1071.4904405300545</c:v>
                </c:pt>
                <c:pt idx="619" formatCode="0.000">
                  <c:v>288.05934697821272</c:v>
                </c:pt>
                <c:pt idx="620" formatCode="0.000">
                  <c:v>503.54554466222589</c:v>
                </c:pt>
                <c:pt idx="621" formatCode="0.000">
                  <c:v>756.09100387991657</c:v>
                </c:pt>
                <c:pt idx="622" formatCode="0.000">
                  <c:v>735.90320473583563</c:v>
                </c:pt>
                <c:pt idx="623" formatCode="0.000">
                  <c:v>659.35099585494731</c:v>
                </c:pt>
                <c:pt idx="624" formatCode="0.000">
                  <c:v>463.05455585161076</c:v>
                </c:pt>
                <c:pt idx="625" formatCode="0.000">
                  <c:v>716.32965651888526</c:v>
                </c:pt>
                <c:pt idx="626" formatCode="0.000">
                  <c:v>858.83275338414273</c:v>
                </c:pt>
                <c:pt idx="627" formatCode="0.000">
                  <c:v>787.73697575269284</c:v>
                </c:pt>
                <c:pt idx="628" formatCode="0.000">
                  <c:v>629.46758556146142</c:v>
                </c:pt>
                <c:pt idx="629" formatCode="0.000">
                  <c:v>348.31141653742219</c:v>
                </c:pt>
                <c:pt idx="630" formatCode="0.000">
                  <c:v>647.51531489551132</c:v>
                </c:pt>
                <c:pt idx="631" formatCode="0.000">
                  <c:v>345.88865333494772</c:v>
                </c:pt>
                <c:pt idx="632" formatCode="0.000">
                  <c:v>1002.314411833309</c:v>
                </c:pt>
                <c:pt idx="633" formatCode="0.000">
                  <c:v>952.76546783577237</c:v>
                </c:pt>
                <c:pt idx="634" formatCode="0.000">
                  <c:v>733.70410929023251</c:v>
                </c:pt>
                <c:pt idx="635" formatCode="0.000">
                  <c:v>1072.408118528085</c:v>
                </c:pt>
                <c:pt idx="636" formatCode="0.000">
                  <c:v>226.96338694037254</c:v>
                </c:pt>
                <c:pt idx="637" formatCode="0.000">
                  <c:v>807.43063141576272</c:v>
                </c:pt>
                <c:pt idx="638" formatCode="0.000">
                  <c:v>1536.1021447173318</c:v>
                </c:pt>
                <c:pt idx="639" formatCode="0.000">
                  <c:v>741.19968086900587</c:v>
                </c:pt>
                <c:pt idx="640" formatCode="0.000">
                  <c:v>686.45401482677369</c:v>
                </c:pt>
                <c:pt idx="641" formatCode="0.000">
                  <c:v>1115.9414120078561</c:v>
                </c:pt>
                <c:pt idx="643" formatCode="0.000">
                  <c:v>629.10621668948158</c:v>
                </c:pt>
                <c:pt idx="644" formatCode="0.000">
                  <c:v>928.83925724442361</c:v>
                </c:pt>
                <c:pt idx="645" formatCode="0.000">
                  <c:v>818.54643187571128</c:v>
                </c:pt>
                <c:pt idx="646" formatCode="0.000">
                  <c:v>707.34325268211296</c:v>
                </c:pt>
                <c:pt idx="647" formatCode="0.000">
                  <c:v>747.11538144762153</c:v>
                </c:pt>
                <c:pt idx="648" formatCode="0.000">
                  <c:v>862.08831904973511</c:v>
                </c:pt>
                <c:pt idx="649" formatCode="0.000">
                  <c:v>533.0749696580699</c:v>
                </c:pt>
                <c:pt idx="650" formatCode="0.000">
                  <c:v>701.0209369119907</c:v>
                </c:pt>
                <c:pt idx="651" formatCode="0.000">
                  <c:v>491.63931368636776</c:v>
                </c:pt>
                <c:pt idx="652" formatCode="0.000">
                  <c:v>631.38124481663681</c:v>
                </c:pt>
                <c:pt idx="653" formatCode="0.000">
                  <c:v>478.29450016654152</c:v>
                </c:pt>
                <c:pt idx="654" formatCode="0.000">
                  <c:v>610.77065992373127</c:v>
                </c:pt>
                <c:pt idx="655" formatCode="0.000">
                  <c:v>614.51246461813048</c:v>
                </c:pt>
                <c:pt idx="656" formatCode="0.000">
                  <c:v>490.96146414849778</c:v>
                </c:pt>
                <c:pt idx="657" formatCode="0.000">
                  <c:v>467.56190510865218</c:v>
                </c:pt>
                <c:pt idx="658" formatCode="0.000">
                  <c:v>537.25398412907668</c:v>
                </c:pt>
                <c:pt idx="659" formatCode="0.000">
                  <c:v>391.86015379297305</c:v>
                </c:pt>
                <c:pt idx="660" formatCode="0.000">
                  <c:v>618.49616130488323</c:v>
                </c:pt>
                <c:pt idx="661" formatCode="0.000">
                  <c:v>243.15901363260798</c:v>
                </c:pt>
                <c:pt idx="662" formatCode="0.000">
                  <c:v>1057.9520910795845</c:v>
                </c:pt>
                <c:pt idx="664" formatCode="0.000">
                  <c:v>894.64330809216665</c:v>
                </c:pt>
                <c:pt idx="665" formatCode="0.000">
                  <c:v>1103.4762191256457</c:v>
                </c:pt>
                <c:pt idx="666" formatCode="0.000">
                  <c:v>1248.5204644932921</c:v>
                </c:pt>
                <c:pt idx="667" formatCode="0.000">
                  <c:v>862.81033333115602</c:v>
                </c:pt>
                <c:pt idx="668" formatCode="0.000">
                  <c:v>1279.2221947369387</c:v>
                </c:pt>
                <c:pt idx="669" formatCode="0.000">
                  <c:v>673.60438300445173</c:v>
                </c:pt>
                <c:pt idx="670" formatCode="0.000">
                  <c:v>477.47678558364026</c:v>
                </c:pt>
                <c:pt idx="671" formatCode="0.000">
                  <c:v>789.41834867273349</c:v>
                </c:pt>
                <c:pt idx="672" formatCode="0.000">
                  <c:v>1582.0112655471253</c:v>
                </c:pt>
                <c:pt idx="673" formatCode="0.000">
                  <c:v>1870.5605246387331</c:v>
                </c:pt>
                <c:pt idx="674" formatCode="0.000">
                  <c:v>994.66939816310116</c:v>
                </c:pt>
                <c:pt idx="675" formatCode="0.000">
                  <c:v>1635.7086893170799</c:v>
                </c:pt>
                <c:pt idx="676" formatCode="0.000">
                  <c:v>1213.7445480259537</c:v>
                </c:pt>
                <c:pt idx="677" formatCode="0.000">
                  <c:v>1527.8529495672417</c:v>
                </c:pt>
                <c:pt idx="678" formatCode="0.000">
                  <c:v>1936.4592112042901</c:v>
                </c:pt>
                <c:pt idx="679" formatCode="0.000">
                  <c:v>1366.0126945917411</c:v>
                </c:pt>
                <c:pt idx="680" formatCode="0.000">
                  <c:v>1845.2360568907366</c:v>
                </c:pt>
                <c:pt idx="681" formatCode="0.000">
                  <c:v>833.38056659361473</c:v>
                </c:pt>
                <c:pt idx="682" formatCode="0.000">
                  <c:v>1282.4510769861586</c:v>
                </c:pt>
                <c:pt idx="683" formatCode="0.000">
                  <c:v>513.87616422254814</c:v>
                </c:pt>
                <c:pt idx="684" formatCode="0.000">
                  <c:v>486.15514742724781</c:v>
                </c:pt>
                <c:pt idx="685" formatCode="0.000">
                  <c:v>761.47851955680494</c:v>
                </c:pt>
                <c:pt idx="686" formatCode="0.000">
                  <c:v>902.63314159492199</c:v>
                </c:pt>
                <c:pt idx="687" formatCode="0.000">
                  <c:v>827.10667869767622</c:v>
                </c:pt>
                <c:pt idx="688" formatCode="0.000">
                  <c:v>1496.4177388249832</c:v>
                </c:pt>
                <c:pt idx="702" formatCode="0.000">
                  <c:v>2575.6733330853053</c:v>
                </c:pt>
                <c:pt idx="703" formatCode="0.000">
                  <c:v>2242.3832946826983</c:v>
                </c:pt>
                <c:pt idx="704" formatCode="0.000">
                  <c:v>2146.7039011244024</c:v>
                </c:pt>
                <c:pt idx="705" formatCode="0.000">
                  <c:v>1661.5099015459461</c:v>
                </c:pt>
                <c:pt idx="715" formatCode="0.000">
                  <c:v>1637.5700124357113</c:v>
                </c:pt>
                <c:pt idx="717" formatCode="0.000">
                  <c:v>333.439271112874</c:v>
                </c:pt>
                <c:pt idx="718" formatCode="0.000">
                  <c:v>786.61005415710895</c:v>
                </c:pt>
                <c:pt idx="719" formatCode="0.000">
                  <c:v>1407.9033218491052</c:v>
                </c:pt>
                <c:pt idx="720" formatCode="0.000">
                  <c:v>891.66022650116599</c:v>
                </c:pt>
                <c:pt idx="721" formatCode="0.000">
                  <c:v>643.68269149139621</c:v>
                </c:pt>
                <c:pt idx="722" formatCode="0.000">
                  <c:v>1272.5081804123511</c:v>
                </c:pt>
                <c:pt idx="723" formatCode="0.000">
                  <c:v>1323.2084272838993</c:v>
                </c:pt>
                <c:pt idx="724" formatCode="0.000">
                  <c:v>729.44995187850122</c:v>
                </c:pt>
                <c:pt idx="725" formatCode="0.000">
                  <c:v>2471.9847239548576</c:v>
                </c:pt>
                <c:pt idx="726" formatCode="0.000">
                  <c:v>2748.1578308736803</c:v>
                </c:pt>
                <c:pt idx="727" formatCode="0.000">
                  <c:v>841.19766863331881</c:v>
                </c:pt>
                <c:pt idx="741" formatCode="0.000">
                  <c:v>1014.1777611892403</c:v>
                </c:pt>
                <c:pt idx="742" formatCode="0.000">
                  <c:v>936.24271581208154</c:v>
                </c:pt>
                <c:pt idx="743" formatCode="0.000">
                  <c:v>1069.1556601966406</c:v>
                </c:pt>
                <c:pt idx="744" formatCode="0.000">
                  <c:v>1498.4726366273596</c:v>
                </c:pt>
                <c:pt idx="745" formatCode="0.000">
                  <c:v>1422.3218012575148</c:v>
                </c:pt>
                <c:pt idx="746" formatCode="0.000">
                  <c:v>1386.3831275700547</c:v>
                </c:pt>
                <c:pt idx="747" formatCode="0.000">
                  <c:v>1479.4664086512623</c:v>
                </c:pt>
                <c:pt idx="748" formatCode="0.000">
                  <c:v>1246.753543475093</c:v>
                </c:pt>
                <c:pt idx="749" formatCode="0.000">
                  <c:v>870.50824922104186</c:v>
                </c:pt>
                <c:pt idx="750" formatCode="0.000">
                  <c:v>1414.5200150864327</c:v>
                </c:pt>
                <c:pt idx="751" formatCode="0.000">
                  <c:v>908.62812756149958</c:v>
                </c:pt>
                <c:pt idx="752" formatCode="0.000">
                  <c:v>1434.5678110821882</c:v>
                </c:pt>
                <c:pt idx="753" formatCode="0.000">
                  <c:v>1454.6255215123247</c:v>
                </c:pt>
              </c:numCache>
            </c:numRef>
          </c:xVal>
          <c:yVal>
            <c:numRef>
              <c:f>'SBB Sediment Trap 540m - NEW'!$AH$8:$AH$761</c:f>
              <c:numCache>
                <c:formatCode>0.0</c:formatCode>
                <c:ptCount val="754"/>
                <c:pt idx="0">
                  <c:v>148.19020492568021</c:v>
                </c:pt>
                <c:pt idx="1">
                  <c:v>140.18342905662243</c:v>
                </c:pt>
                <c:pt idx="2">
                  <c:v>99.233693448306497</c:v>
                </c:pt>
                <c:pt idx="3">
                  <c:v>83.207582668487476</c:v>
                </c:pt>
                <c:pt idx="4">
                  <c:v>73.945979672574666</c:v>
                </c:pt>
                <c:pt idx="5">
                  <c:v>71.670939499493599</c:v>
                </c:pt>
                <c:pt idx="6">
                  <c:v>100.48193849084322</c:v>
                </c:pt>
                <c:pt idx="7">
                  <c:v>78.039639785351426</c:v>
                </c:pt>
                <c:pt idx="8">
                  <c:v>201.99155273658764</c:v>
                </c:pt>
                <c:pt idx="9">
                  <c:v>114.00968841794528</c:v>
                </c:pt>
                <c:pt idx="10">
                  <c:v>77.633637939203695</c:v>
                </c:pt>
                <c:pt idx="11">
                  <c:v>93.664610047746322</c:v>
                </c:pt>
                <c:pt idx="12">
                  <c:v>93.657643540511529</c:v>
                </c:pt>
                <c:pt idx="13">
                  <c:v>85.906480153651259</c:v>
                </c:pt>
                <c:pt idx="14">
                  <c:v>60.786029972924084</c:v>
                </c:pt>
                <c:pt idx="15">
                  <c:v>90.921038154042279</c:v>
                </c:pt>
                <c:pt idx="16">
                  <c:v>107.94253337415468</c:v>
                </c:pt>
                <c:pt idx="17">
                  <c:v>179.54089341094974</c:v>
                </c:pt>
                <c:pt idx="18">
                  <c:v>237.16631411788896</c:v>
                </c:pt>
                <c:pt idx="19">
                  <c:v>214.1164811543656</c:v>
                </c:pt>
                <c:pt idx="20">
                  <c:v>164.44069026601656</c:v>
                </c:pt>
                <c:pt idx="21">
                  <c:v>144.93908072446717</c:v>
                </c:pt>
                <c:pt idx="22">
                  <c:v>205.15976752648794</c:v>
                </c:pt>
                <c:pt idx="23">
                  <c:v>131.21414974047121</c:v>
                </c:pt>
                <c:pt idx="24">
                  <c:v>96.429157223660326</c:v>
                </c:pt>
                <c:pt idx="25">
                  <c:v>128.84195814885484</c:v>
                </c:pt>
                <c:pt idx="26">
                  <c:v>108.8862032115256</c:v>
                </c:pt>
                <c:pt idx="27">
                  <c:v>107.28003362936022</c:v>
                </c:pt>
                <c:pt idx="28">
                  <c:v>78.458567816681779</c:v>
                </c:pt>
                <c:pt idx="29">
                  <c:v>95.231637586904853</c:v>
                </c:pt>
                <c:pt idx="30">
                  <c:v>114.23286842971763</c:v>
                </c:pt>
                <c:pt idx="39">
                  <c:v>171.32869553642823</c:v>
                </c:pt>
                <c:pt idx="40">
                  <c:v>125.76581036209664</c:v>
                </c:pt>
                <c:pt idx="41">
                  <c:v>203.20268112538167</c:v>
                </c:pt>
                <c:pt idx="42">
                  <c:v>280.08704151988928</c:v>
                </c:pt>
                <c:pt idx="43">
                  <c:v>241.78592986276823</c:v>
                </c:pt>
                <c:pt idx="44">
                  <c:v>202.92544085589628</c:v>
                </c:pt>
                <c:pt idx="52">
                  <c:v>124.99749348214425</c:v>
                </c:pt>
                <c:pt idx="53">
                  <c:v>195.44996400804146</c:v>
                </c:pt>
                <c:pt idx="54">
                  <c:v>194.17256665058514</c:v>
                </c:pt>
                <c:pt idx="55">
                  <c:v>115.88868368278966</c:v>
                </c:pt>
                <c:pt idx="56">
                  <c:v>72.602274199568456</c:v>
                </c:pt>
                <c:pt idx="57">
                  <c:v>117.08929714285713</c:v>
                </c:pt>
                <c:pt idx="58">
                  <c:v>38.079817142857138</c:v>
                </c:pt>
                <c:pt idx="59">
                  <c:v>78.461000000000013</c:v>
                </c:pt>
                <c:pt idx="60">
                  <c:v>227.50652571428571</c:v>
                </c:pt>
                <c:pt idx="61">
                  <c:v>73.412651428571394</c:v>
                </c:pt>
                <c:pt idx="63">
                  <c:v>68.479402857142858</c:v>
                </c:pt>
                <c:pt idx="64">
                  <c:v>114.08060307692311</c:v>
                </c:pt>
                <c:pt idx="65">
                  <c:v>128.96454857142857</c:v>
                </c:pt>
                <c:pt idx="66">
                  <c:v>136.56745142857136</c:v>
                </c:pt>
                <c:pt idx="67">
                  <c:v>182.0564571428572</c:v>
                </c:pt>
                <c:pt idx="68">
                  <c:v>190.34660571428569</c:v>
                </c:pt>
                <c:pt idx="69">
                  <c:v>104.80131428571431</c:v>
                </c:pt>
                <c:pt idx="70">
                  <c:v>164.05259047619043</c:v>
                </c:pt>
                <c:pt idx="71">
                  <c:v>52.279417142857184</c:v>
                </c:pt>
                <c:pt idx="72">
                  <c:v>105.37698857142858</c:v>
                </c:pt>
                <c:pt idx="73">
                  <c:v>83.738971428571432</c:v>
                </c:pt>
                <c:pt idx="74">
                  <c:v>136.67840000000001</c:v>
                </c:pt>
                <c:pt idx="75">
                  <c:v>104.84388000000003</c:v>
                </c:pt>
                <c:pt idx="76">
                  <c:v>68.761142857142843</c:v>
                </c:pt>
                <c:pt idx="78">
                  <c:v>155.79493866197706</c:v>
                </c:pt>
                <c:pt idx="79">
                  <c:v>209.8743411138893</c:v>
                </c:pt>
                <c:pt idx="80">
                  <c:v>215.14940831479154</c:v>
                </c:pt>
                <c:pt idx="81">
                  <c:v>169.15674899041068</c:v>
                </c:pt>
                <c:pt idx="82">
                  <c:v>163.61905598015139</c:v>
                </c:pt>
                <c:pt idx="83">
                  <c:v>150.77213088512735</c:v>
                </c:pt>
                <c:pt idx="84">
                  <c:v>151.39593135683037</c:v>
                </c:pt>
                <c:pt idx="85">
                  <c:v>108.27760354046919</c:v>
                </c:pt>
                <c:pt idx="86">
                  <c:v>93.996560933160083</c:v>
                </c:pt>
                <c:pt idx="87">
                  <c:v>96.967455177419708</c:v>
                </c:pt>
                <c:pt idx="88">
                  <c:v>76.701580977172881</c:v>
                </c:pt>
                <c:pt idx="89">
                  <c:v>140.57970926378445</c:v>
                </c:pt>
                <c:pt idx="90">
                  <c:v>190.04084136943968</c:v>
                </c:pt>
                <c:pt idx="92">
                  <c:v>131.16315349761467</c:v>
                </c:pt>
                <c:pt idx="94">
                  <c:v>133.15836150189904</c:v>
                </c:pt>
                <c:pt idx="95">
                  <c:v>159.68955419447138</c:v>
                </c:pt>
                <c:pt idx="96">
                  <c:v>131.53617095716643</c:v>
                </c:pt>
                <c:pt idx="97">
                  <c:v>186.69870804651072</c:v>
                </c:pt>
                <c:pt idx="98">
                  <c:v>156.55208640504668</c:v>
                </c:pt>
                <c:pt idx="99">
                  <c:v>172.22097378691015</c:v>
                </c:pt>
                <c:pt idx="100">
                  <c:v>129.00124478451926</c:v>
                </c:pt>
                <c:pt idx="101">
                  <c:v>166.54759869880226</c:v>
                </c:pt>
                <c:pt idx="102">
                  <c:v>161.42872089223079</c:v>
                </c:pt>
                <c:pt idx="103">
                  <c:v>334.11138102532573</c:v>
                </c:pt>
                <c:pt idx="104">
                  <c:v>155.7446852451038</c:v>
                </c:pt>
                <c:pt idx="105">
                  <c:v>144.66947534842231</c:v>
                </c:pt>
                <c:pt idx="106">
                  <c:v>117.23567829145689</c:v>
                </c:pt>
                <c:pt idx="107">
                  <c:v>143.20731994452356</c:v>
                </c:pt>
                <c:pt idx="108">
                  <c:v>370.7952552929778</c:v>
                </c:pt>
                <c:pt idx="109">
                  <c:v>200.40879172061341</c:v>
                </c:pt>
                <c:pt idx="110">
                  <c:v>115.61452475054406</c:v>
                </c:pt>
                <c:pt idx="111">
                  <c:v>259.34691370474638</c:v>
                </c:pt>
                <c:pt idx="112">
                  <c:v>546.50129716042886</c:v>
                </c:pt>
                <c:pt idx="113">
                  <c:v>232.36021703535377</c:v>
                </c:pt>
                <c:pt idx="114">
                  <c:v>435.17431134101531</c:v>
                </c:pt>
                <c:pt idx="115">
                  <c:v>236.99759309136343</c:v>
                </c:pt>
                <c:pt idx="116">
                  <c:v>251.437071180109</c:v>
                </c:pt>
                <c:pt idx="143">
                  <c:v>89.878459887977797</c:v>
                </c:pt>
                <c:pt idx="144">
                  <c:v>140.58340104598196</c:v>
                </c:pt>
                <c:pt idx="145">
                  <c:v>206.54519942284819</c:v>
                </c:pt>
                <c:pt idx="146">
                  <c:v>170.93889639253081</c:v>
                </c:pt>
                <c:pt idx="147">
                  <c:v>179.02464104615473</c:v>
                </c:pt>
                <c:pt idx="148">
                  <c:v>221.27616643488165</c:v>
                </c:pt>
                <c:pt idx="149">
                  <c:v>137.49777677279266</c:v>
                </c:pt>
                <c:pt idx="151">
                  <c:v>113.9601819828361</c:v>
                </c:pt>
                <c:pt idx="152">
                  <c:v>170.39215817177205</c:v>
                </c:pt>
                <c:pt idx="156">
                  <c:v>159.82524259225707</c:v>
                </c:pt>
                <c:pt idx="157">
                  <c:v>197.62064496418304</c:v>
                </c:pt>
                <c:pt idx="158">
                  <c:v>164.42696941629205</c:v>
                </c:pt>
                <c:pt idx="159">
                  <c:v>215.65336849054682</c:v>
                </c:pt>
                <c:pt idx="160">
                  <c:v>191.79515871188147</c:v>
                </c:pt>
                <c:pt idx="161">
                  <c:v>64.358616622838468</c:v>
                </c:pt>
                <c:pt idx="167">
                  <c:v>19.82039794379547</c:v>
                </c:pt>
                <c:pt idx="169">
                  <c:v>283.62841759557637</c:v>
                </c:pt>
                <c:pt idx="170">
                  <c:v>227.84067014830893</c:v>
                </c:pt>
                <c:pt idx="171">
                  <c:v>152.0948992184739</c:v>
                </c:pt>
                <c:pt idx="182">
                  <c:v>140.73253660568315</c:v>
                </c:pt>
                <c:pt idx="183">
                  <c:v>161.71832860023753</c:v>
                </c:pt>
                <c:pt idx="184">
                  <c:v>143.92963255984847</c:v>
                </c:pt>
                <c:pt idx="185">
                  <c:v>171.36484762563654</c:v>
                </c:pt>
                <c:pt idx="186">
                  <c:v>149.18571384602151</c:v>
                </c:pt>
                <c:pt idx="187">
                  <c:v>131.89267878904025</c:v>
                </c:pt>
                <c:pt idx="188">
                  <c:v>123.4260380141293</c:v>
                </c:pt>
                <c:pt idx="189">
                  <c:v>116.70065550713264</c:v>
                </c:pt>
                <c:pt idx="190">
                  <c:v>169.97053426473411</c:v>
                </c:pt>
                <c:pt idx="191">
                  <c:v>96.310775479997233</c:v>
                </c:pt>
                <c:pt idx="192">
                  <c:v>117.65139654748057</c:v>
                </c:pt>
                <c:pt idx="193">
                  <c:v>79.69363712313806</c:v>
                </c:pt>
                <c:pt idx="208">
                  <c:v>136.53449241696177</c:v>
                </c:pt>
                <c:pt idx="209">
                  <c:v>164.82720742099056</c:v>
                </c:pt>
                <c:pt idx="210">
                  <c:v>158.41098600065547</c:v>
                </c:pt>
                <c:pt idx="211">
                  <c:v>184.64590734337159</c:v>
                </c:pt>
                <c:pt idx="212">
                  <c:v>22.610572894961681</c:v>
                </c:pt>
                <c:pt idx="221">
                  <c:v>135.33666230714419</c:v>
                </c:pt>
                <c:pt idx="222">
                  <c:v>179.14024060034268</c:v>
                </c:pt>
                <c:pt idx="223">
                  <c:v>271.44598887132457</c:v>
                </c:pt>
                <c:pt idx="224">
                  <c:v>149.34283594119501</c:v>
                </c:pt>
                <c:pt idx="225">
                  <c:v>93.524875830476432</c:v>
                </c:pt>
                <c:pt idx="226">
                  <c:v>99.329473386613301</c:v>
                </c:pt>
                <c:pt idx="227">
                  <c:v>185.65521092885305</c:v>
                </c:pt>
                <c:pt idx="228">
                  <c:v>83.703427055999057</c:v>
                </c:pt>
                <c:pt idx="229">
                  <c:v>69.367523397869746</c:v>
                </c:pt>
                <c:pt idx="230">
                  <c:v>48.692060025916902</c:v>
                </c:pt>
                <c:pt idx="231">
                  <c:v>19.801698048468669</c:v>
                </c:pt>
                <c:pt idx="232">
                  <c:v>33.407108742960602</c:v>
                </c:pt>
                <c:pt idx="233">
                  <c:v>137.60994117817401</c:v>
                </c:pt>
                <c:pt idx="234">
                  <c:v>95.195059198196518</c:v>
                </c:pt>
                <c:pt idx="235">
                  <c:v>134.95525740175347</c:v>
                </c:pt>
                <c:pt idx="247">
                  <c:v>88.010210731932531</c:v>
                </c:pt>
                <c:pt idx="248">
                  <c:v>132.55330346070991</c:v>
                </c:pt>
                <c:pt idx="249">
                  <c:v>224.81047162307485</c:v>
                </c:pt>
                <c:pt idx="250">
                  <c:v>180.91343825868952</c:v>
                </c:pt>
                <c:pt idx="251">
                  <c:v>139.91702786224781</c:v>
                </c:pt>
                <c:pt idx="252">
                  <c:v>221.5223527433549</c:v>
                </c:pt>
                <c:pt idx="253">
                  <c:v>204.87293314796887</c:v>
                </c:pt>
                <c:pt idx="254">
                  <c:v>140.80015720056832</c:v>
                </c:pt>
                <c:pt idx="255">
                  <c:v>129.22063852191047</c:v>
                </c:pt>
                <c:pt idx="256">
                  <c:v>193.95380025939821</c:v>
                </c:pt>
                <c:pt idx="257">
                  <c:v>158.07093666925792</c:v>
                </c:pt>
                <c:pt idx="258">
                  <c:v>237.08463807811253</c:v>
                </c:pt>
                <c:pt idx="259">
                  <c:v>164.41994574222346</c:v>
                </c:pt>
                <c:pt idx="260">
                  <c:v>141.03566386588091</c:v>
                </c:pt>
                <c:pt idx="261">
                  <c:v>127.69017424567119</c:v>
                </c:pt>
                <c:pt idx="262">
                  <c:v>126.10818723436242</c:v>
                </c:pt>
                <c:pt idx="263">
                  <c:v>148.53673155217135</c:v>
                </c:pt>
                <c:pt idx="264">
                  <c:v>117.46480046273435</c:v>
                </c:pt>
                <c:pt idx="265">
                  <c:v>137.77377644309897</c:v>
                </c:pt>
                <c:pt idx="266">
                  <c:v>87.696648266839404</c:v>
                </c:pt>
                <c:pt idx="267">
                  <c:v>71.755149480970715</c:v>
                </c:pt>
                <c:pt idx="268">
                  <c:v>242.59207977491528</c:v>
                </c:pt>
                <c:pt idx="269">
                  <c:v>114.76525402527677</c:v>
                </c:pt>
                <c:pt idx="270">
                  <c:v>70.519704874283647</c:v>
                </c:pt>
                <c:pt idx="273">
                  <c:v>225.62482184921677</c:v>
                </c:pt>
                <c:pt idx="274">
                  <c:v>342.36249424231323</c:v>
                </c:pt>
                <c:pt idx="275">
                  <c:v>238.29480168292699</c:v>
                </c:pt>
                <c:pt idx="283">
                  <c:v>28.431137347208903</c:v>
                </c:pt>
                <c:pt idx="286">
                  <c:v>118.88954300453344</c:v>
                </c:pt>
                <c:pt idx="287">
                  <c:v>148.21067963207238</c:v>
                </c:pt>
                <c:pt idx="288">
                  <c:v>71.904081401847762</c:v>
                </c:pt>
                <c:pt idx="289">
                  <c:v>90.349301860296293</c:v>
                </c:pt>
                <c:pt idx="290">
                  <c:v>107.12348861592015</c:v>
                </c:pt>
                <c:pt idx="299">
                  <c:v>136.88073874394519</c:v>
                </c:pt>
                <c:pt idx="302">
                  <c:v>12.714751091828569</c:v>
                </c:pt>
                <c:pt idx="306">
                  <c:v>6.6323024872368634</c:v>
                </c:pt>
                <c:pt idx="309">
                  <c:v>18.589633368211643</c:v>
                </c:pt>
                <c:pt idx="310">
                  <c:v>58.341623860105393</c:v>
                </c:pt>
                <c:pt idx="311">
                  <c:v>81.202585315327468</c:v>
                </c:pt>
                <c:pt idx="312">
                  <c:v>154.95538306703719</c:v>
                </c:pt>
                <c:pt idx="313">
                  <c:v>147.42084689897138</c:v>
                </c:pt>
                <c:pt idx="314">
                  <c:v>187.89584847376676</c:v>
                </c:pt>
                <c:pt idx="315">
                  <c:v>244.39863332353673</c:v>
                </c:pt>
                <c:pt idx="316">
                  <c:v>96.73202744069232</c:v>
                </c:pt>
                <c:pt idx="317">
                  <c:v>178.55795196730745</c:v>
                </c:pt>
                <c:pt idx="318">
                  <c:v>152.61041623861536</c:v>
                </c:pt>
                <c:pt idx="319">
                  <c:v>237.63419088499913</c:v>
                </c:pt>
                <c:pt idx="320">
                  <c:v>106.45233522761345</c:v>
                </c:pt>
                <c:pt idx="321">
                  <c:v>120.46717350700483</c:v>
                </c:pt>
                <c:pt idx="322">
                  <c:v>187.56636775207474</c:v>
                </c:pt>
                <c:pt idx="323">
                  <c:v>235.73251677438415</c:v>
                </c:pt>
                <c:pt idx="324">
                  <c:v>141.61371740099938</c:v>
                </c:pt>
                <c:pt idx="325">
                  <c:v>250.33289999776187</c:v>
                </c:pt>
                <c:pt idx="326">
                  <c:v>143.36714196442477</c:v>
                </c:pt>
                <c:pt idx="327">
                  <c:v>126.95922271323138</c:v>
                </c:pt>
                <c:pt idx="328">
                  <c:v>98.836569216045703</c:v>
                </c:pt>
                <c:pt idx="329">
                  <c:v>239.86018882703578</c:v>
                </c:pt>
                <c:pt idx="330">
                  <c:v>119.93549151871103</c:v>
                </c:pt>
                <c:pt idx="331">
                  <c:v>213.26734999253722</c:v>
                </c:pt>
                <c:pt idx="332">
                  <c:v>130.73281663130555</c:v>
                </c:pt>
                <c:pt idx="333">
                  <c:v>83.526091624438621</c:v>
                </c:pt>
                <c:pt idx="334">
                  <c:v>71.369120314597282</c:v>
                </c:pt>
                <c:pt idx="335">
                  <c:v>119.15138092372734</c:v>
                </c:pt>
                <c:pt idx="336">
                  <c:v>115.31425769141165</c:v>
                </c:pt>
                <c:pt idx="337">
                  <c:v>81.285847787544597</c:v>
                </c:pt>
                <c:pt idx="338">
                  <c:v>108.24935433071484</c:v>
                </c:pt>
                <c:pt idx="339">
                  <c:v>133.97099646329426</c:v>
                </c:pt>
                <c:pt idx="340">
                  <c:v>112.00658623196635</c:v>
                </c:pt>
                <c:pt idx="341">
                  <c:v>197.42468668650855</c:v>
                </c:pt>
                <c:pt idx="342">
                  <c:v>232.35945073449093</c:v>
                </c:pt>
                <c:pt idx="343">
                  <c:v>113.73513359234329</c:v>
                </c:pt>
                <c:pt idx="345">
                  <c:v>77.638373934904806</c:v>
                </c:pt>
                <c:pt idx="346">
                  <c:v>166.00253049171522</c:v>
                </c:pt>
                <c:pt idx="347">
                  <c:v>157.14637841138125</c:v>
                </c:pt>
                <c:pt idx="348">
                  <c:v>69.396782047068285</c:v>
                </c:pt>
                <c:pt idx="349">
                  <c:v>10.38763312513889</c:v>
                </c:pt>
                <c:pt idx="351">
                  <c:v>156.93576356706876</c:v>
                </c:pt>
                <c:pt idx="352">
                  <c:v>192.39421333333325</c:v>
                </c:pt>
                <c:pt idx="353">
                  <c:v>99.955156128008497</c:v>
                </c:pt>
                <c:pt idx="354">
                  <c:v>85.769249418718559</c:v>
                </c:pt>
                <c:pt idx="356">
                  <c:v>125.2881962613851</c:v>
                </c:pt>
                <c:pt idx="359">
                  <c:v>78.187879785099483</c:v>
                </c:pt>
                <c:pt idx="360">
                  <c:v>90.844232663061263</c:v>
                </c:pt>
                <c:pt idx="361">
                  <c:v>74.675472855637665</c:v>
                </c:pt>
                <c:pt idx="362">
                  <c:v>127.29750132216439</c:v>
                </c:pt>
                <c:pt idx="363">
                  <c:v>98.091651485896392</c:v>
                </c:pt>
                <c:pt idx="364">
                  <c:v>151.34829368298321</c:v>
                </c:pt>
                <c:pt idx="365">
                  <c:v>95.015321843848227</c:v>
                </c:pt>
                <c:pt idx="366">
                  <c:v>170.01015448203523</c:v>
                </c:pt>
                <c:pt idx="367">
                  <c:v>148.29230321582659</c:v>
                </c:pt>
                <c:pt idx="368">
                  <c:v>151.63776976034475</c:v>
                </c:pt>
                <c:pt idx="369">
                  <c:v>115.23154602133067</c:v>
                </c:pt>
                <c:pt idx="370">
                  <c:v>148.73499726923401</c:v>
                </c:pt>
                <c:pt idx="371">
                  <c:v>71.467894962094235</c:v>
                </c:pt>
                <c:pt idx="372">
                  <c:v>68.422426796287155</c:v>
                </c:pt>
                <c:pt idx="373">
                  <c:v>135.22709238410553</c:v>
                </c:pt>
                <c:pt idx="374">
                  <c:v>135.06003636604277</c:v>
                </c:pt>
                <c:pt idx="375">
                  <c:v>159.88518366440681</c:v>
                </c:pt>
                <c:pt idx="376">
                  <c:v>133.30998082221993</c:v>
                </c:pt>
                <c:pt idx="377">
                  <c:v>335.24841591889452</c:v>
                </c:pt>
                <c:pt idx="378">
                  <c:v>248.96355904825631</c:v>
                </c:pt>
                <c:pt idx="379">
                  <c:v>320.48021556776303</c:v>
                </c:pt>
                <c:pt idx="380">
                  <c:v>376.54274993961371</c:v>
                </c:pt>
                <c:pt idx="381">
                  <c:v>202.68016230631792</c:v>
                </c:pt>
                <c:pt idx="382">
                  <c:v>184.16342204907266</c:v>
                </c:pt>
                <c:pt idx="383">
                  <c:v>49.03166114855042</c:v>
                </c:pt>
                <c:pt idx="384">
                  <c:v>42.122501789748014</c:v>
                </c:pt>
                <c:pt idx="385">
                  <c:v>34.521563978505348</c:v>
                </c:pt>
                <c:pt idx="386">
                  <c:v>48.49802150869322</c:v>
                </c:pt>
                <c:pt idx="387">
                  <c:v>27.022659616595252</c:v>
                </c:pt>
                <c:pt idx="388">
                  <c:v>23.725417764951739</c:v>
                </c:pt>
                <c:pt idx="389">
                  <c:v>76.294585226931602</c:v>
                </c:pt>
                <c:pt idx="390">
                  <c:v>101.03161527823507</c:v>
                </c:pt>
                <c:pt idx="391">
                  <c:v>90.442450535192535</c:v>
                </c:pt>
                <c:pt idx="392">
                  <c:v>133.38929591164606</c:v>
                </c:pt>
                <c:pt idx="393">
                  <c:v>127.57661688362512</c:v>
                </c:pt>
                <c:pt idx="394">
                  <c:v>103.71482330433456</c:v>
                </c:pt>
                <c:pt idx="395">
                  <c:v>88.737079578858783</c:v>
                </c:pt>
                <c:pt idx="396">
                  <c:v>47.817842943101354</c:v>
                </c:pt>
                <c:pt idx="397">
                  <c:v>79.906913884421627</c:v>
                </c:pt>
                <c:pt idx="398">
                  <c:v>133.49967330312643</c:v>
                </c:pt>
                <c:pt idx="399">
                  <c:v>38.305689374314476</c:v>
                </c:pt>
                <c:pt idx="400">
                  <c:v>58.792702239919834</c:v>
                </c:pt>
                <c:pt idx="401">
                  <c:v>53.004566307955379</c:v>
                </c:pt>
                <c:pt idx="402">
                  <c:v>96.729486165377693</c:v>
                </c:pt>
                <c:pt idx="403">
                  <c:v>139.17514190482484</c:v>
                </c:pt>
                <c:pt idx="404">
                  <c:v>185.86480657847972</c:v>
                </c:pt>
                <c:pt idx="405">
                  <c:v>157.79120701567507</c:v>
                </c:pt>
                <c:pt idx="406">
                  <c:v>114.20525740186423</c:v>
                </c:pt>
                <c:pt idx="407">
                  <c:v>200.48914879223719</c:v>
                </c:pt>
                <c:pt idx="408">
                  <c:v>164.69382879430106</c:v>
                </c:pt>
                <c:pt idx="409">
                  <c:v>125.16597556273109</c:v>
                </c:pt>
                <c:pt idx="410">
                  <c:v>148.53856280053478</c:v>
                </c:pt>
                <c:pt idx="411">
                  <c:v>138.95785707103008</c:v>
                </c:pt>
                <c:pt idx="412">
                  <c:v>173.67608184281181</c:v>
                </c:pt>
                <c:pt idx="413">
                  <c:v>170.28942885428876</c:v>
                </c:pt>
                <c:pt idx="414">
                  <c:v>20.542075634105938</c:v>
                </c:pt>
                <c:pt idx="429">
                  <c:v>261.15696846639844</c:v>
                </c:pt>
                <c:pt idx="430">
                  <c:v>195.74181266192059</c:v>
                </c:pt>
                <c:pt idx="431">
                  <c:v>149.48890662007094</c:v>
                </c:pt>
                <c:pt idx="432">
                  <c:v>130.73583672322414</c:v>
                </c:pt>
                <c:pt idx="433">
                  <c:v>217.8562445212693</c:v>
                </c:pt>
                <c:pt idx="434">
                  <c:v>116.14592431237456</c:v>
                </c:pt>
                <c:pt idx="435">
                  <c:v>149.44519582491105</c:v>
                </c:pt>
                <c:pt idx="436">
                  <c:v>196.51398856170547</c:v>
                </c:pt>
                <c:pt idx="437">
                  <c:v>116.76574883025933</c:v>
                </c:pt>
                <c:pt idx="438">
                  <c:v>79.580720453711336</c:v>
                </c:pt>
                <c:pt idx="442">
                  <c:v>85.844437917206577</c:v>
                </c:pt>
                <c:pt idx="443">
                  <c:v>108.04647614720849</c:v>
                </c:pt>
                <c:pt idx="444">
                  <c:v>243.73050621688105</c:v>
                </c:pt>
                <c:pt idx="445">
                  <c:v>167.50072937918861</c:v>
                </c:pt>
                <c:pt idx="446">
                  <c:v>38.01147195758324</c:v>
                </c:pt>
                <c:pt idx="447">
                  <c:v>65.411408322515783</c:v>
                </c:pt>
                <c:pt idx="455">
                  <c:v>142.6381122439067</c:v>
                </c:pt>
                <c:pt idx="456">
                  <c:v>120.50673667650248</c:v>
                </c:pt>
                <c:pt idx="457">
                  <c:v>95.074316607927429</c:v>
                </c:pt>
                <c:pt idx="458">
                  <c:v>103.24040517393286</c:v>
                </c:pt>
                <c:pt idx="459">
                  <c:v>142.83116282739127</c:v>
                </c:pt>
                <c:pt idx="460">
                  <c:v>133.63735302614393</c:v>
                </c:pt>
                <c:pt idx="461">
                  <c:v>148.18638601101432</c:v>
                </c:pt>
                <c:pt idx="462">
                  <c:v>61.844903496971178</c:v>
                </c:pt>
                <c:pt idx="463">
                  <c:v>37.238738808688282</c:v>
                </c:pt>
                <c:pt idx="464">
                  <c:v>53.476224410277773</c:v>
                </c:pt>
                <c:pt idx="465">
                  <c:v>3.5435698006089607</c:v>
                </c:pt>
                <c:pt idx="466">
                  <c:v>0</c:v>
                </c:pt>
                <c:pt idx="467">
                  <c:v>0</c:v>
                </c:pt>
                <c:pt idx="468">
                  <c:v>166.52330754842882</c:v>
                </c:pt>
                <c:pt idx="469">
                  <c:v>184.90317099969081</c:v>
                </c:pt>
                <c:pt idx="481">
                  <c:v>88.316189160427413</c:v>
                </c:pt>
                <c:pt idx="482">
                  <c:v>278.57838061905028</c:v>
                </c:pt>
                <c:pt idx="483">
                  <c:v>236.56475460807076</c:v>
                </c:pt>
                <c:pt idx="484">
                  <c:v>199.98057178391531</c:v>
                </c:pt>
                <c:pt idx="485">
                  <c:v>194.42355437969817</c:v>
                </c:pt>
                <c:pt idx="486">
                  <c:v>221.13241172055044</c:v>
                </c:pt>
                <c:pt idx="487">
                  <c:v>139.21350923238427</c:v>
                </c:pt>
                <c:pt idx="488">
                  <c:v>120.90497939062857</c:v>
                </c:pt>
                <c:pt idx="489">
                  <c:v>160.59942465832378</c:v>
                </c:pt>
                <c:pt idx="490">
                  <c:v>71.847500285258661</c:v>
                </c:pt>
                <c:pt idx="491">
                  <c:v>97.693584905660401</c:v>
                </c:pt>
                <c:pt idx="492">
                  <c:v>47.753076586317029</c:v>
                </c:pt>
                <c:pt idx="493">
                  <c:v>66.859870103843718</c:v>
                </c:pt>
                <c:pt idx="494">
                  <c:v>62.99588940134371</c:v>
                </c:pt>
                <c:pt idx="495">
                  <c:v>56.7876309447309</c:v>
                </c:pt>
                <c:pt idx="496">
                  <c:v>46.519125728549618</c:v>
                </c:pt>
                <c:pt idx="497">
                  <c:v>89.252778764808852</c:v>
                </c:pt>
                <c:pt idx="498">
                  <c:v>66.735052590417752</c:v>
                </c:pt>
                <c:pt idx="499">
                  <c:v>41.040457324757575</c:v>
                </c:pt>
                <c:pt idx="500">
                  <c:v>34.342713765535244</c:v>
                </c:pt>
                <c:pt idx="501">
                  <c:v>54.0711806674258</c:v>
                </c:pt>
                <c:pt idx="502">
                  <c:v>95.273388832836318</c:v>
                </c:pt>
                <c:pt idx="503">
                  <c:v>60.374681231617309</c:v>
                </c:pt>
                <c:pt idx="504">
                  <c:v>41.508185045563614</c:v>
                </c:pt>
                <c:pt idx="505">
                  <c:v>160.66699350000005</c:v>
                </c:pt>
                <c:pt idx="506">
                  <c:v>74.624368124569372</c:v>
                </c:pt>
                <c:pt idx="507">
                  <c:v>144.90964473582056</c:v>
                </c:pt>
                <c:pt idx="508">
                  <c:v>126.78923408598975</c:v>
                </c:pt>
                <c:pt idx="509">
                  <c:v>189.95809550675483</c:v>
                </c:pt>
                <c:pt idx="510">
                  <c:v>161.20239934109344</c:v>
                </c:pt>
                <c:pt idx="511">
                  <c:v>128.03383534190004</c:v>
                </c:pt>
                <c:pt idx="512">
                  <c:v>142.52866393472053</c:v>
                </c:pt>
                <c:pt idx="513">
                  <c:v>105.60286633247081</c:v>
                </c:pt>
                <c:pt idx="514">
                  <c:v>69.963377650661386</c:v>
                </c:pt>
                <c:pt idx="515">
                  <c:v>69.971400640996023</c:v>
                </c:pt>
                <c:pt idx="516">
                  <c:v>102.76778086236288</c:v>
                </c:pt>
                <c:pt idx="517">
                  <c:v>86.973575624539237</c:v>
                </c:pt>
                <c:pt idx="518">
                  <c:v>79.791929281755117</c:v>
                </c:pt>
                <c:pt idx="519">
                  <c:v>89.076000118593569</c:v>
                </c:pt>
                <c:pt idx="520">
                  <c:v>105.52654700913365</c:v>
                </c:pt>
                <c:pt idx="521">
                  <c:v>91.330241614546154</c:v>
                </c:pt>
                <c:pt idx="522">
                  <c:v>56.893749261510649</c:v>
                </c:pt>
                <c:pt idx="523">
                  <c:v>60.917412202921732</c:v>
                </c:pt>
                <c:pt idx="524">
                  <c:v>44.877536268498972</c:v>
                </c:pt>
                <c:pt idx="525">
                  <c:v>49.248149821862185</c:v>
                </c:pt>
                <c:pt idx="526">
                  <c:v>35.584227670142866</c:v>
                </c:pt>
                <c:pt idx="527">
                  <c:v>50.121362214234921</c:v>
                </c:pt>
                <c:pt idx="528">
                  <c:v>44.262442060709368</c:v>
                </c:pt>
                <c:pt idx="529">
                  <c:v>35.037140795223181</c:v>
                </c:pt>
                <c:pt idx="530">
                  <c:v>0</c:v>
                </c:pt>
                <c:pt idx="531">
                  <c:v>1.9550533825809553</c:v>
                </c:pt>
                <c:pt idx="532">
                  <c:v>16.998424171186929</c:v>
                </c:pt>
                <c:pt idx="533">
                  <c:v>193.37405212738406</c:v>
                </c:pt>
                <c:pt idx="534">
                  <c:v>188.01554963425673</c:v>
                </c:pt>
                <c:pt idx="535">
                  <c:v>151.61342112590265</c:v>
                </c:pt>
                <c:pt idx="536">
                  <c:v>5.245423793386137</c:v>
                </c:pt>
                <c:pt idx="541">
                  <c:v>11.856897282380686</c:v>
                </c:pt>
                <c:pt idx="542">
                  <c:v>56.627396782892376</c:v>
                </c:pt>
                <c:pt idx="546">
                  <c:v>88.886422785507079</c:v>
                </c:pt>
                <c:pt idx="547">
                  <c:v>80.851821991542366</c:v>
                </c:pt>
                <c:pt idx="548">
                  <c:v>151.66134786251601</c:v>
                </c:pt>
                <c:pt idx="549">
                  <c:v>186.77297757187918</c:v>
                </c:pt>
                <c:pt idx="550">
                  <c:v>0</c:v>
                </c:pt>
                <c:pt idx="551">
                  <c:v>113.03589251548031</c:v>
                </c:pt>
                <c:pt idx="552">
                  <c:v>87.399953565819544</c:v>
                </c:pt>
                <c:pt idx="553">
                  <c:v>210.54665207301471</c:v>
                </c:pt>
                <c:pt idx="554">
                  <c:v>98.90789132984888</c:v>
                </c:pt>
                <c:pt idx="555">
                  <c:v>76.724312325731646</c:v>
                </c:pt>
                <c:pt idx="556">
                  <c:v>73.033871389320367</c:v>
                </c:pt>
                <c:pt idx="557">
                  <c:v>94.922014623031231</c:v>
                </c:pt>
                <c:pt idx="558">
                  <c:v>42.084453295333304</c:v>
                </c:pt>
                <c:pt idx="559">
                  <c:v>268.44666967428066</c:v>
                </c:pt>
                <c:pt idx="560">
                  <c:v>366.30888016379106</c:v>
                </c:pt>
                <c:pt idx="561">
                  <c:v>292.83812290306304</c:v>
                </c:pt>
                <c:pt idx="562">
                  <c:v>341.56814891315094</c:v>
                </c:pt>
                <c:pt idx="563">
                  <c:v>240.66905283813611</c:v>
                </c:pt>
                <c:pt idx="564">
                  <c:v>310.26132505009537</c:v>
                </c:pt>
                <c:pt idx="565">
                  <c:v>285.00501653971634</c:v>
                </c:pt>
                <c:pt idx="566">
                  <c:v>342.92144121824128</c:v>
                </c:pt>
                <c:pt idx="567">
                  <c:v>317.31358396151751</c:v>
                </c:pt>
                <c:pt idx="568">
                  <c:v>361.35589307541392</c:v>
                </c:pt>
                <c:pt idx="569">
                  <c:v>270.14901287699632</c:v>
                </c:pt>
                <c:pt idx="570">
                  <c:v>219.86736573591142</c:v>
                </c:pt>
                <c:pt idx="572">
                  <c:v>101.17213368984737</c:v>
                </c:pt>
                <c:pt idx="573">
                  <c:v>118.37316926038868</c:v>
                </c:pt>
                <c:pt idx="574">
                  <c:v>115.62538637453625</c:v>
                </c:pt>
                <c:pt idx="575">
                  <c:v>113.10003038006938</c:v>
                </c:pt>
                <c:pt idx="576">
                  <c:v>105.50397650109815</c:v>
                </c:pt>
                <c:pt idx="577">
                  <c:v>89.809350764848986</c:v>
                </c:pt>
                <c:pt idx="578">
                  <c:v>189.27914841081787</c:v>
                </c:pt>
                <c:pt idx="579">
                  <c:v>93.214050575137577</c:v>
                </c:pt>
                <c:pt idx="580">
                  <c:v>77.222418511341772</c:v>
                </c:pt>
                <c:pt idx="581">
                  <c:v>156.14254407099875</c:v>
                </c:pt>
                <c:pt idx="582">
                  <c:v>63.27441487251064</c:v>
                </c:pt>
                <c:pt idx="583">
                  <c:v>135.68501511911822</c:v>
                </c:pt>
                <c:pt idx="584">
                  <c:v>26.39021075572392</c:v>
                </c:pt>
                <c:pt idx="585">
                  <c:v>155.01393686700661</c:v>
                </c:pt>
                <c:pt idx="586">
                  <c:v>196.37300964925896</c:v>
                </c:pt>
                <c:pt idx="587">
                  <c:v>129.39010581523203</c:v>
                </c:pt>
                <c:pt idx="588">
                  <c:v>116.4090772169564</c:v>
                </c:pt>
                <c:pt idx="589">
                  <c:v>108.57176226015692</c:v>
                </c:pt>
                <c:pt idx="590">
                  <c:v>78.118955159858544</c:v>
                </c:pt>
                <c:pt idx="591">
                  <c:v>79.998477592728193</c:v>
                </c:pt>
                <c:pt idx="592">
                  <c:v>80.073658590612567</c:v>
                </c:pt>
                <c:pt idx="593">
                  <c:v>65.147595579060962</c:v>
                </c:pt>
                <c:pt idx="594">
                  <c:v>81.066840840477894</c:v>
                </c:pt>
                <c:pt idx="595">
                  <c:v>63.275806174683815</c:v>
                </c:pt>
                <c:pt idx="596">
                  <c:v>86.445642616573892</c:v>
                </c:pt>
                <c:pt idx="597">
                  <c:v>230.98945411298746</c:v>
                </c:pt>
                <c:pt idx="598">
                  <c:v>160.53789897703007</c:v>
                </c:pt>
                <c:pt idx="599">
                  <c:v>330.54869520409528</c:v>
                </c:pt>
                <c:pt idx="600">
                  <c:v>559.28604741885511</c:v>
                </c:pt>
                <c:pt idx="601">
                  <c:v>675.34030024945912</c:v>
                </c:pt>
                <c:pt idx="602">
                  <c:v>417.75205282096414</c:v>
                </c:pt>
                <c:pt idx="603">
                  <c:v>470.99618970888622</c:v>
                </c:pt>
                <c:pt idx="604">
                  <c:v>536.10977898504382</c:v>
                </c:pt>
                <c:pt idx="605">
                  <c:v>465.95408467986937</c:v>
                </c:pt>
                <c:pt idx="606">
                  <c:v>350.84562492353922</c:v>
                </c:pt>
                <c:pt idx="607">
                  <c:v>694.56248758395577</c:v>
                </c:pt>
                <c:pt idx="608">
                  <c:v>466.232631477045</c:v>
                </c:pt>
                <c:pt idx="609">
                  <c:v>351.55540923930027</c:v>
                </c:pt>
                <c:pt idx="610">
                  <c:v>381.43111916868577</c:v>
                </c:pt>
                <c:pt idx="611">
                  <c:v>132.36253477731813</c:v>
                </c:pt>
                <c:pt idx="612">
                  <c:v>136.64137254309449</c:v>
                </c:pt>
                <c:pt idx="613">
                  <c:v>154.25788686742928</c:v>
                </c:pt>
                <c:pt idx="614">
                  <c:v>108.4161766178474</c:v>
                </c:pt>
                <c:pt idx="615">
                  <c:v>118.76554761757941</c:v>
                </c:pt>
                <c:pt idx="616">
                  <c:v>107.53368001946421</c:v>
                </c:pt>
                <c:pt idx="617">
                  <c:v>110.4135454628547</c:v>
                </c:pt>
                <c:pt idx="618">
                  <c:v>144.93243502299347</c:v>
                </c:pt>
                <c:pt idx="619">
                  <c:v>47.838723191000511</c:v>
                </c:pt>
                <c:pt idx="620">
                  <c:v>71.249559183556897</c:v>
                </c:pt>
                <c:pt idx="621">
                  <c:v>140.69114861058614</c:v>
                </c:pt>
                <c:pt idx="622">
                  <c:v>85.962326087101729</c:v>
                </c:pt>
                <c:pt idx="623">
                  <c:v>82.794651607679825</c:v>
                </c:pt>
                <c:pt idx="624">
                  <c:v>79.652300968041942</c:v>
                </c:pt>
                <c:pt idx="625">
                  <c:v>100.03145686354851</c:v>
                </c:pt>
                <c:pt idx="626">
                  <c:v>128.76902132845342</c:v>
                </c:pt>
                <c:pt idx="627">
                  <c:v>104.25218635579331</c:v>
                </c:pt>
                <c:pt idx="628">
                  <c:v>104.95763965720411</c:v>
                </c:pt>
                <c:pt idx="629">
                  <c:v>45.051122014638828</c:v>
                </c:pt>
                <c:pt idx="630">
                  <c:v>73.488145153431987</c:v>
                </c:pt>
                <c:pt idx="631">
                  <c:v>54.985047039459261</c:v>
                </c:pt>
                <c:pt idx="632">
                  <c:v>97.024887547078791</c:v>
                </c:pt>
                <c:pt idx="633">
                  <c:v>87.123390913775779</c:v>
                </c:pt>
                <c:pt idx="634">
                  <c:v>61.746100100866208</c:v>
                </c:pt>
                <c:pt idx="635">
                  <c:v>82.56626638296494</c:v>
                </c:pt>
                <c:pt idx="636">
                  <c:v>17.25340095230975</c:v>
                </c:pt>
                <c:pt idx="637">
                  <c:v>95.701042620261191</c:v>
                </c:pt>
                <c:pt idx="638">
                  <c:v>195.81717928247645</c:v>
                </c:pt>
                <c:pt idx="639">
                  <c:v>65.442524990966106</c:v>
                </c:pt>
                <c:pt idx="640">
                  <c:v>81.154664451970845</c:v>
                </c:pt>
                <c:pt idx="641">
                  <c:v>136.60268680996381</c:v>
                </c:pt>
                <c:pt idx="643">
                  <c:v>57.683522643560487</c:v>
                </c:pt>
                <c:pt idx="644">
                  <c:v>117.4356269987623</c:v>
                </c:pt>
                <c:pt idx="645">
                  <c:v>69.145814541483077</c:v>
                </c:pt>
                <c:pt idx="646">
                  <c:v>93.103629587356565</c:v>
                </c:pt>
                <c:pt idx="647">
                  <c:v>78.920963788203949</c:v>
                </c:pt>
                <c:pt idx="648">
                  <c:v>138.36592380111344</c:v>
                </c:pt>
                <c:pt idx="649">
                  <c:v>82.577749497705071</c:v>
                </c:pt>
                <c:pt idx="650">
                  <c:v>112.1844863356868</c:v>
                </c:pt>
                <c:pt idx="651">
                  <c:v>64.635478723905379</c:v>
                </c:pt>
                <c:pt idx="652">
                  <c:v>118.67459146754143</c:v>
                </c:pt>
                <c:pt idx="653">
                  <c:v>65.29107661162611</c:v>
                </c:pt>
                <c:pt idx="654">
                  <c:v>76.347147650865807</c:v>
                </c:pt>
                <c:pt idx="655">
                  <c:v>77.361782752606558</c:v>
                </c:pt>
                <c:pt idx="656">
                  <c:v>79.590551286808193</c:v>
                </c:pt>
                <c:pt idx="657">
                  <c:v>60.502328003768902</c:v>
                </c:pt>
                <c:pt idx="658">
                  <c:v>42.147216340726274</c:v>
                </c:pt>
                <c:pt idx="659">
                  <c:v>52.564553261163312</c:v>
                </c:pt>
                <c:pt idx="660">
                  <c:v>82.48280957488933</c:v>
                </c:pt>
                <c:pt idx="661">
                  <c:v>24.675265968747471</c:v>
                </c:pt>
                <c:pt idx="662">
                  <c:v>98.379896834886026</c:v>
                </c:pt>
                <c:pt idx="664">
                  <c:v>93.325424051736448</c:v>
                </c:pt>
                <c:pt idx="665">
                  <c:v>107.83034093746781</c:v>
                </c:pt>
                <c:pt idx="666">
                  <c:v>126.68829357729925</c:v>
                </c:pt>
                <c:pt idx="667">
                  <c:v>96.266058153789771</c:v>
                </c:pt>
                <c:pt idx="668">
                  <c:v>183.59022556327176</c:v>
                </c:pt>
                <c:pt idx="669">
                  <c:v>101.48794150630808</c:v>
                </c:pt>
                <c:pt idx="670">
                  <c:v>59.57607478832707</c:v>
                </c:pt>
                <c:pt idx="671">
                  <c:v>90.850684029504691</c:v>
                </c:pt>
                <c:pt idx="672">
                  <c:v>197.308276799553</c:v>
                </c:pt>
                <c:pt idx="673">
                  <c:v>203.84819076091645</c:v>
                </c:pt>
                <c:pt idx="674">
                  <c:v>95.771448313572563</c:v>
                </c:pt>
                <c:pt idx="675">
                  <c:v>138.41657660600313</c:v>
                </c:pt>
                <c:pt idx="676">
                  <c:v>142.36837981926439</c:v>
                </c:pt>
                <c:pt idx="677">
                  <c:v>141.01270857142856</c:v>
                </c:pt>
                <c:pt idx="678">
                  <c:v>151.31851428571426</c:v>
                </c:pt>
                <c:pt idx="679">
                  <c:v>146.2443428571429</c:v>
                </c:pt>
                <c:pt idx="680">
                  <c:v>174.21871428571424</c:v>
                </c:pt>
                <c:pt idx="681">
                  <c:v>86.795931428571379</c:v>
                </c:pt>
                <c:pt idx="682">
                  <c:v>110.48187428571423</c:v>
                </c:pt>
                <c:pt idx="683">
                  <c:v>59.560199999999945</c:v>
                </c:pt>
                <c:pt idx="684">
                  <c:v>38.050662857142832</c:v>
                </c:pt>
                <c:pt idx="685">
                  <c:v>61.747199999999978</c:v>
                </c:pt>
                <c:pt idx="686">
                  <c:v>65.290355074528563</c:v>
                </c:pt>
                <c:pt idx="687">
                  <c:v>90.823771428571405</c:v>
                </c:pt>
                <c:pt idx="688">
                  <c:v>166.27382153846159</c:v>
                </c:pt>
                <c:pt idx="702">
                  <c:v>248.95412571428568</c:v>
                </c:pt>
                <c:pt idx="703">
                  <c:v>187.55009142857142</c:v>
                </c:pt>
                <c:pt idx="704">
                  <c:v>209.70630857142859</c:v>
                </c:pt>
                <c:pt idx="705">
                  <c:v>141.09410857142831</c:v>
                </c:pt>
                <c:pt idx="715">
                  <c:v>156.8697471496493</c:v>
                </c:pt>
                <c:pt idx="717">
                  <c:v>83.045313025572852</c:v>
                </c:pt>
                <c:pt idx="718">
                  <c:v>71.348227525492675</c:v>
                </c:pt>
                <c:pt idx="719">
                  <c:v>166.65255020839967</c:v>
                </c:pt>
                <c:pt idx="720">
                  <c:v>128.46860472904373</c:v>
                </c:pt>
                <c:pt idx="721">
                  <c:v>63.211746722701754</c:v>
                </c:pt>
                <c:pt idx="722">
                  <c:v>148.7763082220865</c:v>
                </c:pt>
                <c:pt idx="723">
                  <c:v>140.82711917894576</c:v>
                </c:pt>
                <c:pt idx="724">
                  <c:v>80.483603321561034</c:v>
                </c:pt>
                <c:pt idx="725">
                  <c:v>208.66411774485454</c:v>
                </c:pt>
                <c:pt idx="726">
                  <c:v>205.73757654857798</c:v>
                </c:pt>
                <c:pt idx="727">
                  <c:v>80.48297016602848</c:v>
                </c:pt>
                <c:pt idx="741">
                  <c:v>81.104440388965813</c:v>
                </c:pt>
                <c:pt idx="742">
                  <c:v>179.98973565539535</c:v>
                </c:pt>
                <c:pt idx="743">
                  <c:v>154.77547671982097</c:v>
                </c:pt>
                <c:pt idx="744">
                  <c:v>235.06835315750311</c:v>
                </c:pt>
                <c:pt idx="745">
                  <c:v>210.55894971428575</c:v>
                </c:pt>
                <c:pt idx="746">
                  <c:v>157.24303873115551</c:v>
                </c:pt>
                <c:pt idx="747">
                  <c:v>123.68103575307833</c:v>
                </c:pt>
                <c:pt idx="748">
                  <c:v>127.95882641986057</c:v>
                </c:pt>
                <c:pt idx="749">
                  <c:v>125.99817200000008</c:v>
                </c:pt>
                <c:pt idx="750">
                  <c:v>124.22780199422037</c:v>
                </c:pt>
                <c:pt idx="751">
                  <c:v>136.120350176985</c:v>
                </c:pt>
                <c:pt idx="752">
                  <c:v>185.63090425935744</c:v>
                </c:pt>
                <c:pt idx="753">
                  <c:v>185.76695916276003</c:v>
                </c:pt>
              </c:numCache>
            </c:numRef>
          </c:yVal>
          <c:smooth val="0"/>
          <c:extLst>
            <c:ext xmlns:c16="http://schemas.microsoft.com/office/drawing/2014/chart" uri="{C3380CC4-5D6E-409C-BE32-E72D297353CC}">
              <c16:uniqueId val="{00000001-8DE8-42A6-981F-F6C52D885CD1}"/>
            </c:ext>
          </c:extLst>
        </c:ser>
        <c:dLbls>
          <c:showLegendKey val="0"/>
          <c:showVal val="0"/>
          <c:showCatName val="0"/>
          <c:showSerName val="0"/>
          <c:showPercent val="0"/>
          <c:showBubbleSize val="0"/>
        </c:dLbls>
        <c:axId val="1737064784"/>
        <c:axId val="1737050384"/>
      </c:scatterChart>
      <c:valAx>
        <c:axId val="173706478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50384"/>
        <c:crosses val="autoZero"/>
        <c:crossBetween val="midCat"/>
      </c:valAx>
      <c:valAx>
        <c:axId val="1737050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64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POC vs TPP umol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POC vs TPP</c:v>
          </c:tx>
          <c:spPr>
            <a:ln w="25400" cap="rnd">
              <a:noFill/>
              <a:round/>
            </a:ln>
            <a:effectLst/>
          </c:spPr>
          <c:marker>
            <c:symbol val="circle"/>
            <c:size val="5"/>
            <c:spPr>
              <a:solidFill>
                <a:schemeClr val="accent1"/>
              </a:solidFill>
              <a:ln w="9525">
                <a:solidFill>
                  <a:schemeClr val="accent1"/>
                </a:solidFill>
              </a:ln>
              <a:effectLst/>
            </c:spPr>
          </c:marker>
          <c:xVal>
            <c:numRef>
              <c:f>'SBB Sediment Trap 540m - NEW'!$AA$8:$AA$761</c:f>
              <c:numCache>
                <c:formatCode>0</c:formatCode>
                <c:ptCount val="754"/>
                <c:pt idx="0">
                  <c:v>8345.2571428571664</c:v>
                </c:pt>
                <c:pt idx="1">
                  <c:v>7908.9071428571406</c:v>
                </c:pt>
                <c:pt idx="2">
                  <c:v>6482.1333333333341</c:v>
                </c:pt>
                <c:pt idx="3">
                  <c:v>5307.5000000000009</c:v>
                </c:pt>
                <c:pt idx="4">
                  <c:v>4807.4380952380952</c:v>
                </c:pt>
                <c:pt idx="5">
                  <c:v>4446.9301587301579</c:v>
                </c:pt>
                <c:pt idx="6">
                  <c:v>4989.1031746031749</c:v>
                </c:pt>
                <c:pt idx="7">
                  <c:v>4321.4142857142851</c:v>
                </c:pt>
                <c:pt idx="8">
                  <c:v>6984.1333333333332</c:v>
                </c:pt>
                <c:pt idx="9">
                  <c:v>5623.1904761904771</c:v>
                </c:pt>
                <c:pt idx="10">
                  <c:v>4492.7579365079373</c:v>
                </c:pt>
                <c:pt idx="11">
                  <c:v>5265.75238095238</c:v>
                </c:pt>
                <c:pt idx="12">
                  <c:v>4539.0714285714275</c:v>
                </c:pt>
                <c:pt idx="13">
                  <c:v>5225.6761904761879</c:v>
                </c:pt>
                <c:pt idx="14">
                  <c:v>2987.4857142857149</c:v>
                </c:pt>
                <c:pt idx="15">
                  <c:v>3132.4999999999964</c:v>
                </c:pt>
                <c:pt idx="16">
                  <c:v>3680.5714285714271</c:v>
                </c:pt>
                <c:pt idx="17">
                  <c:v>5345.650793650796</c:v>
                </c:pt>
                <c:pt idx="18">
                  <c:v>6050.7857142857156</c:v>
                </c:pt>
                <c:pt idx="19">
                  <c:v>9131.8571428571413</c:v>
                </c:pt>
                <c:pt idx="20">
                  <c:v>7293.8571428571404</c:v>
                </c:pt>
                <c:pt idx="21">
                  <c:v>8670.0309523809519</c:v>
                </c:pt>
                <c:pt idx="22">
                  <c:v>15044.057142857142</c:v>
                </c:pt>
                <c:pt idx="23">
                  <c:v>9002.9809523809599</c:v>
                </c:pt>
                <c:pt idx="24">
                  <c:v>6605.6833333333334</c:v>
                </c:pt>
                <c:pt idx="25">
                  <c:v>9596.0341880341839</c:v>
                </c:pt>
                <c:pt idx="26">
                  <c:v>7372.063492063493</c:v>
                </c:pt>
                <c:pt idx="27">
                  <c:v>6631.1666666666661</c:v>
                </c:pt>
                <c:pt idx="28">
                  <c:v>5225.9888888888909</c:v>
                </c:pt>
                <c:pt idx="29">
                  <c:v>5590.3360544217676</c:v>
                </c:pt>
                <c:pt idx="30">
                  <c:v>6645.533333333331</c:v>
                </c:pt>
                <c:pt idx="39">
                  <c:v>5872.5333333333328</c:v>
                </c:pt>
                <c:pt idx="40">
                  <c:v>5334.230158730159</c:v>
                </c:pt>
                <c:pt idx="41">
                  <c:v>6660.8142857142866</c:v>
                </c:pt>
                <c:pt idx="42">
                  <c:v>8777.7952380952393</c:v>
                </c:pt>
                <c:pt idx="43">
                  <c:v>7769.9206349206343</c:v>
                </c:pt>
                <c:pt idx="44">
                  <c:v>7533.7380952380945</c:v>
                </c:pt>
                <c:pt idx="52">
                  <c:v>9693.5436507936502</c:v>
                </c:pt>
                <c:pt idx="53">
                  <c:v>14442.783333333326</c:v>
                </c:pt>
                <c:pt idx="54">
                  <c:v>13727.999999999993</c:v>
                </c:pt>
                <c:pt idx="55">
                  <c:v>9361.4222222222234</c:v>
                </c:pt>
                <c:pt idx="56">
                  <c:v>6296.2253968254008</c:v>
                </c:pt>
                <c:pt idx="57">
                  <c:v>6922.6571428571442</c:v>
                </c:pt>
                <c:pt idx="58">
                  <c:v>3366.9000000000005</c:v>
                </c:pt>
                <c:pt idx="59">
                  <c:v>5682.6976190476198</c:v>
                </c:pt>
                <c:pt idx="60">
                  <c:v>10166.566666666668</c:v>
                </c:pt>
                <c:pt idx="61">
                  <c:v>4240.6523809523787</c:v>
                </c:pt>
                <c:pt idx="62">
                  <c:v>1805.6174603174584</c:v>
                </c:pt>
                <c:pt idx="63">
                  <c:v>4871.7365079365081</c:v>
                </c:pt>
                <c:pt idx="64">
                  <c:v>7243.758974358976</c:v>
                </c:pt>
                <c:pt idx="65">
                  <c:v>6668.057142857142</c:v>
                </c:pt>
                <c:pt idx="66">
                  <c:v>10445.809523809523</c:v>
                </c:pt>
                <c:pt idx="67">
                  <c:v>16473.476190476194</c:v>
                </c:pt>
                <c:pt idx="68">
                  <c:v>13248.285714285712</c:v>
                </c:pt>
                <c:pt idx="69">
                  <c:v>6077.4285714285743</c:v>
                </c:pt>
                <c:pt idx="70">
                  <c:v>15299.730158730152</c:v>
                </c:pt>
                <c:pt idx="71">
                  <c:v>4042.8666666666691</c:v>
                </c:pt>
                <c:pt idx="72">
                  <c:v>8293.2841269841301</c:v>
                </c:pt>
                <c:pt idx="73">
                  <c:v>6790.166666666667</c:v>
                </c:pt>
                <c:pt idx="74">
                  <c:v>10545.30555555556</c:v>
                </c:pt>
                <c:pt idx="75">
                  <c:v>10525.200000000004</c:v>
                </c:pt>
                <c:pt idx="76">
                  <c:v>5623.1904761904752</c:v>
                </c:pt>
                <c:pt idx="78">
                  <c:v>7455.0166666666692</c:v>
                </c:pt>
                <c:pt idx="79">
                  <c:v>8785.5238095238092</c:v>
                </c:pt>
                <c:pt idx="80">
                  <c:v>7892.6071428571404</c:v>
                </c:pt>
                <c:pt idx="81">
                  <c:v>6270.2476190476182</c:v>
                </c:pt>
                <c:pt idx="82">
                  <c:v>6887.9523809523789</c:v>
                </c:pt>
                <c:pt idx="83">
                  <c:v>5489.285714285711</c:v>
                </c:pt>
                <c:pt idx="84">
                  <c:v>6469.3619047619031</c:v>
                </c:pt>
                <c:pt idx="85">
                  <c:v>4081.9317460317479</c:v>
                </c:pt>
                <c:pt idx="86">
                  <c:v>3904.4515873015857</c:v>
                </c:pt>
                <c:pt idx="87">
                  <c:v>4093.1785714285725</c:v>
                </c:pt>
                <c:pt idx="88">
                  <c:v>3355.0000000000005</c:v>
                </c:pt>
                <c:pt idx="89">
                  <c:v>6200.0428571428583</c:v>
                </c:pt>
                <c:pt idx="90">
                  <c:v>12455.907692307685</c:v>
                </c:pt>
                <c:pt idx="91">
                  <c:v>14507.377808009167</c:v>
                </c:pt>
                <c:pt idx="92">
                  <c:v>9842.6873741794807</c:v>
                </c:pt>
                <c:pt idx="93">
                  <c:v>15160.240867352888</c:v>
                </c:pt>
                <c:pt idx="94">
                  <c:v>9814.6929326321078</c:v>
                </c:pt>
                <c:pt idx="95">
                  <c:v>12881.713876877797</c:v>
                </c:pt>
                <c:pt idx="96">
                  <c:v>9139.6999287840536</c:v>
                </c:pt>
                <c:pt idx="97">
                  <c:v>11690.526386285657</c:v>
                </c:pt>
                <c:pt idx="98">
                  <c:v>11344.153453397657</c:v>
                </c:pt>
                <c:pt idx="99">
                  <c:v>9623.6066069337594</c:v>
                </c:pt>
                <c:pt idx="100">
                  <c:v>6802.3695112093237</c:v>
                </c:pt>
                <c:pt idx="101">
                  <c:v>7362.1576381800623</c:v>
                </c:pt>
                <c:pt idx="102">
                  <c:v>7417.3872262417699</c:v>
                </c:pt>
                <c:pt idx="103">
                  <c:v>14396.225072215384</c:v>
                </c:pt>
                <c:pt idx="104">
                  <c:v>5687.1572241615058</c:v>
                </c:pt>
                <c:pt idx="105">
                  <c:v>5200.6831307075508</c:v>
                </c:pt>
                <c:pt idx="106">
                  <c:v>5378.0904462524932</c:v>
                </c:pt>
                <c:pt idx="107">
                  <c:v>5426.345688916741</c:v>
                </c:pt>
                <c:pt idx="108">
                  <c:v>8021.6962454286968</c:v>
                </c:pt>
                <c:pt idx="109">
                  <c:v>6482.2029262438509</c:v>
                </c:pt>
                <c:pt idx="110">
                  <c:v>4289.4958586846924</c:v>
                </c:pt>
                <c:pt idx="111">
                  <c:v>11448.550759549955</c:v>
                </c:pt>
                <c:pt idx="112">
                  <c:v>15229.351397953136</c:v>
                </c:pt>
                <c:pt idx="113">
                  <c:v>5523.11061039383</c:v>
                </c:pt>
                <c:pt idx="114">
                  <c:v>11138.644704401087</c:v>
                </c:pt>
                <c:pt idx="115">
                  <c:v>6682.8190711681827</c:v>
                </c:pt>
                <c:pt idx="116">
                  <c:v>7463.594112134132</c:v>
                </c:pt>
                <c:pt idx="143">
                  <c:v>8795.5047619047582</c:v>
                </c:pt>
                <c:pt idx="144">
                  <c:v>9926.857142857154</c:v>
                </c:pt>
                <c:pt idx="145">
                  <c:v>15291.561904761893</c:v>
                </c:pt>
                <c:pt idx="146">
                  <c:v>11182.542857142867</c:v>
                </c:pt>
                <c:pt idx="147">
                  <c:v>12244.571428571433</c:v>
                </c:pt>
                <c:pt idx="148">
                  <c:v>12893.400000000009</c:v>
                </c:pt>
                <c:pt idx="149">
                  <c:v>11327.999999999998</c:v>
                </c:pt>
                <c:pt idx="150">
                  <c:v>5595.0095238095319</c:v>
                </c:pt>
                <c:pt idx="151">
                  <c:v>8358.3999999999924</c:v>
                </c:pt>
                <c:pt idx="152">
                  <c:v>12450.447619047622</c:v>
                </c:pt>
                <c:pt idx="153">
                  <c:v>5670.8666666666695</c:v>
                </c:pt>
                <c:pt idx="154">
                  <c:v>2416.666666666667</c:v>
                </c:pt>
                <c:pt idx="155">
                  <c:v>3900.553846153854</c:v>
                </c:pt>
                <c:pt idx="156">
                  <c:v>12171.041785923453</c:v>
                </c:pt>
                <c:pt idx="157">
                  <c:v>11850.04115349176</c:v>
                </c:pt>
                <c:pt idx="158">
                  <c:v>12232.100966323316</c:v>
                </c:pt>
                <c:pt idx="159">
                  <c:v>8827.6903045020536</c:v>
                </c:pt>
                <c:pt idx="160">
                  <c:v>8346.0777934099588</c:v>
                </c:pt>
                <c:pt idx="161">
                  <c:v>3310.4494435970864</c:v>
                </c:pt>
                <c:pt idx="162">
                  <c:v>1918.7636031113918</c:v>
                </c:pt>
                <c:pt idx="163">
                  <c:v>1814.9048844849469</c:v>
                </c:pt>
                <c:pt idx="164">
                  <c:v>1613.193198379015</c:v>
                </c:pt>
                <c:pt idx="165">
                  <c:v>860.19234955635318</c:v>
                </c:pt>
                <c:pt idx="166">
                  <c:v>2082.2164131343516</c:v>
                </c:pt>
                <c:pt idx="167">
                  <c:v>1220.4954206104451</c:v>
                </c:pt>
                <c:pt idx="168">
                  <c:v>1865.7145854162484</c:v>
                </c:pt>
                <c:pt idx="169">
                  <c:v>12388.23427638336</c:v>
                </c:pt>
                <c:pt idx="170">
                  <c:v>12703.270898024593</c:v>
                </c:pt>
                <c:pt idx="171">
                  <c:v>8476.086268949708</c:v>
                </c:pt>
                <c:pt idx="182">
                  <c:v>7941.1339519213916</c:v>
                </c:pt>
                <c:pt idx="183">
                  <c:v>7063.5672305905191</c:v>
                </c:pt>
                <c:pt idx="184">
                  <c:v>6718.3858336512967</c:v>
                </c:pt>
                <c:pt idx="185">
                  <c:v>6833.4200816826233</c:v>
                </c:pt>
                <c:pt idx="186">
                  <c:v>7880.1971424868216</c:v>
                </c:pt>
                <c:pt idx="187">
                  <c:v>5597.3092540197349</c:v>
                </c:pt>
                <c:pt idx="188">
                  <c:v>4868.9308276470156</c:v>
                </c:pt>
                <c:pt idx="189">
                  <c:v>5178.9289782414453</c:v>
                </c:pt>
                <c:pt idx="190">
                  <c:v>7809.6886254392784</c:v>
                </c:pt>
                <c:pt idx="191">
                  <c:v>4261.1701307028716</c:v>
                </c:pt>
                <c:pt idx="192">
                  <c:v>4612.0037881214148</c:v>
                </c:pt>
                <c:pt idx="193">
                  <c:v>2688.5367038951904</c:v>
                </c:pt>
                <c:pt idx="194">
                  <c:v>1389.4303394235594</c:v>
                </c:pt>
                <c:pt idx="208">
                  <c:v>6033.7435959010245</c:v>
                </c:pt>
                <c:pt idx="209">
                  <c:v>6597.0267385877341</c:v>
                </c:pt>
                <c:pt idx="210">
                  <c:v>5384.4375481882171</c:v>
                </c:pt>
                <c:pt idx="211">
                  <c:v>5391.4843180076005</c:v>
                </c:pt>
                <c:pt idx="212">
                  <c:v>1336.5572933679068</c:v>
                </c:pt>
                <c:pt idx="221">
                  <c:v>9516.1378704948511</c:v>
                </c:pt>
                <c:pt idx="222">
                  <c:v>10579.565472033994</c:v>
                </c:pt>
                <c:pt idx="223">
                  <c:v>14453.115171959416</c:v>
                </c:pt>
                <c:pt idx="224">
                  <c:v>9871.4342883739519</c:v>
                </c:pt>
                <c:pt idx="225">
                  <c:v>7510.1589047569159</c:v>
                </c:pt>
                <c:pt idx="226">
                  <c:v>7203.5526869868308</c:v>
                </c:pt>
                <c:pt idx="227">
                  <c:v>16386.802508375407</c:v>
                </c:pt>
                <c:pt idx="228">
                  <c:v>5914.8606421711229</c:v>
                </c:pt>
                <c:pt idx="229">
                  <c:v>6602.3015033403508</c:v>
                </c:pt>
                <c:pt idx="230">
                  <c:v>4357.5553625436451</c:v>
                </c:pt>
                <c:pt idx="231">
                  <c:v>2110.9267825550724</c:v>
                </c:pt>
                <c:pt idx="232">
                  <c:v>2214.644703888292</c:v>
                </c:pt>
                <c:pt idx="233">
                  <c:v>7253.5067909234976</c:v>
                </c:pt>
                <c:pt idx="247">
                  <c:v>5811.5584624274907</c:v>
                </c:pt>
                <c:pt idx="248">
                  <c:v>8196.7876291265002</c:v>
                </c:pt>
                <c:pt idx="249">
                  <c:v>12467.342392371935</c:v>
                </c:pt>
                <c:pt idx="250">
                  <c:v>11945.657437358352</c:v>
                </c:pt>
                <c:pt idx="251">
                  <c:v>9444.5101881763021</c:v>
                </c:pt>
                <c:pt idx="252">
                  <c:v>14608.810615337543</c:v>
                </c:pt>
                <c:pt idx="253">
                  <c:v>13662.28310708792</c:v>
                </c:pt>
                <c:pt idx="254">
                  <c:v>13518.572458149425</c:v>
                </c:pt>
                <c:pt idx="255">
                  <c:v>10298.350632818927</c:v>
                </c:pt>
                <c:pt idx="256">
                  <c:v>14258.238701814944</c:v>
                </c:pt>
                <c:pt idx="257">
                  <c:v>13124.246272892991</c:v>
                </c:pt>
                <c:pt idx="258">
                  <c:v>11185.541632443634</c:v>
                </c:pt>
                <c:pt idx="259">
                  <c:v>9167.0285304048266</c:v>
                </c:pt>
                <c:pt idx="260">
                  <c:v>10859.70203554143</c:v>
                </c:pt>
                <c:pt idx="261">
                  <c:v>7822.8497830756478</c:v>
                </c:pt>
                <c:pt idx="262">
                  <c:v>7571.1227107655131</c:v>
                </c:pt>
                <c:pt idx="263">
                  <c:v>8715.2855121295179</c:v>
                </c:pt>
                <c:pt idx="264">
                  <c:v>8356.2574271777285</c:v>
                </c:pt>
                <c:pt idx="265">
                  <c:v>10597.180901736274</c:v>
                </c:pt>
                <c:pt idx="266">
                  <c:v>7129.2073501415643</c:v>
                </c:pt>
                <c:pt idx="267">
                  <c:v>7701.2039795996698</c:v>
                </c:pt>
                <c:pt idx="268">
                  <c:v>25347.44565094549</c:v>
                </c:pt>
                <c:pt idx="269">
                  <c:v>7439.8148438814005</c:v>
                </c:pt>
                <c:pt idx="270">
                  <c:v>6216.4526209376991</c:v>
                </c:pt>
                <c:pt idx="271">
                  <c:v>645.41709034815983</c:v>
                </c:pt>
                <c:pt idx="272">
                  <c:v>399.6906306724332</c:v>
                </c:pt>
                <c:pt idx="273">
                  <c:v>15259.761520511938</c:v>
                </c:pt>
                <c:pt idx="274">
                  <c:v>14747.815463202087</c:v>
                </c:pt>
                <c:pt idx="275">
                  <c:v>11142.880002112344</c:v>
                </c:pt>
                <c:pt idx="277">
                  <c:v>918.27397782092271</c:v>
                </c:pt>
                <c:pt idx="278">
                  <c:v>267.91211507610183</c:v>
                </c:pt>
                <c:pt idx="279">
                  <c:v>430.7361983563016</c:v>
                </c:pt>
                <c:pt idx="280">
                  <c:v>1053.6090570183387</c:v>
                </c:pt>
                <c:pt idx="281">
                  <c:v>225.50511631936806</c:v>
                </c:pt>
                <c:pt idx="282">
                  <c:v>581.77742646431341</c:v>
                </c:pt>
                <c:pt idx="283">
                  <c:v>2931.8326974424058</c:v>
                </c:pt>
                <c:pt idx="284">
                  <c:v>73.128541070403799</c:v>
                </c:pt>
                <c:pt idx="285">
                  <c:v>150.1893200703617</c:v>
                </c:pt>
                <c:pt idx="286">
                  <c:v>5004.0701162281348</c:v>
                </c:pt>
                <c:pt idx="287">
                  <c:v>6928.8872530766093</c:v>
                </c:pt>
                <c:pt idx="288">
                  <c:v>3093.3115645943426</c:v>
                </c:pt>
                <c:pt idx="289">
                  <c:v>4786.5091143729533</c:v>
                </c:pt>
                <c:pt idx="290">
                  <c:v>6367.6690995953268</c:v>
                </c:pt>
                <c:pt idx="299">
                  <c:v>7425.9328910940521</c:v>
                </c:pt>
                <c:pt idx="300">
                  <c:v>146.867039277808</c:v>
                </c:pt>
                <c:pt idx="301">
                  <c:v>337.10801818418946</c:v>
                </c:pt>
                <c:pt idx="302">
                  <c:v>1440.6988345991986</c:v>
                </c:pt>
                <c:pt idx="303">
                  <c:v>358.74671279838805</c:v>
                </c:pt>
                <c:pt idx="304">
                  <c:v>119.42857142857457</c:v>
                </c:pt>
                <c:pt idx="306">
                  <c:v>677.90746372117223</c:v>
                </c:pt>
                <c:pt idx="307">
                  <c:v>192.40681217933226</c:v>
                </c:pt>
                <c:pt idx="309">
                  <c:v>1437.6233904893595</c:v>
                </c:pt>
                <c:pt idx="310">
                  <c:v>4532.2295324947327</c:v>
                </c:pt>
                <c:pt idx="311">
                  <c:v>5794.4610841597378</c:v>
                </c:pt>
                <c:pt idx="312">
                  <c:v>7781.3709179968964</c:v>
                </c:pt>
                <c:pt idx="313">
                  <c:v>8867.4828508477676</c:v>
                </c:pt>
                <c:pt idx="314">
                  <c:v>11267.419112375066</c:v>
                </c:pt>
                <c:pt idx="315">
                  <c:v>10595.266970165889</c:v>
                </c:pt>
                <c:pt idx="316">
                  <c:v>5399.9145813817668</c:v>
                </c:pt>
                <c:pt idx="317">
                  <c:v>8975.2953390281982</c:v>
                </c:pt>
                <c:pt idx="318">
                  <c:v>7526.2139426080639</c:v>
                </c:pt>
                <c:pt idx="319">
                  <c:v>10627.359361960549</c:v>
                </c:pt>
                <c:pt idx="320">
                  <c:v>6373.4571560001914</c:v>
                </c:pt>
                <c:pt idx="321">
                  <c:v>7246.2942719176526</c:v>
                </c:pt>
                <c:pt idx="322">
                  <c:v>10285.860654675231</c:v>
                </c:pt>
                <c:pt idx="323">
                  <c:v>13912.251974557024</c:v>
                </c:pt>
                <c:pt idx="324">
                  <c:v>8432.8506393027601</c:v>
                </c:pt>
                <c:pt idx="325">
                  <c:v>19081.26670006759</c:v>
                </c:pt>
                <c:pt idx="326">
                  <c:v>11186.753375220187</c:v>
                </c:pt>
                <c:pt idx="327">
                  <c:v>8494.3629705704152</c:v>
                </c:pt>
                <c:pt idx="328">
                  <c:v>10188.307421848291</c:v>
                </c:pt>
                <c:pt idx="329">
                  <c:v>15866.362654653152</c:v>
                </c:pt>
                <c:pt idx="330">
                  <c:v>11818.187503516998</c:v>
                </c:pt>
                <c:pt idx="331">
                  <c:v>19290.431548994919</c:v>
                </c:pt>
                <c:pt idx="332">
                  <c:v>10573.981935317326</c:v>
                </c:pt>
                <c:pt idx="333">
                  <c:v>6378.5999138625202</c:v>
                </c:pt>
                <c:pt idx="334">
                  <c:v>6383.0636562509708</c:v>
                </c:pt>
                <c:pt idx="335">
                  <c:v>9931.1715198368729</c:v>
                </c:pt>
                <c:pt idx="336">
                  <c:v>7692.3857530685718</c:v>
                </c:pt>
                <c:pt idx="337">
                  <c:v>6815.3329615681687</c:v>
                </c:pt>
                <c:pt idx="338">
                  <c:v>8775.5370370370347</c:v>
                </c:pt>
                <c:pt idx="339">
                  <c:v>8414.1338308608956</c:v>
                </c:pt>
                <c:pt idx="340">
                  <c:v>7974.2578069420015</c:v>
                </c:pt>
                <c:pt idx="341">
                  <c:v>9948.4486388970126</c:v>
                </c:pt>
                <c:pt idx="342">
                  <c:v>9779.9550584312437</c:v>
                </c:pt>
                <c:pt idx="343">
                  <c:v>6458.0517272368279</c:v>
                </c:pt>
                <c:pt idx="345">
                  <c:v>4525.1144472765654</c:v>
                </c:pt>
                <c:pt idx="346">
                  <c:v>11640.108686109206</c:v>
                </c:pt>
                <c:pt idx="347">
                  <c:v>7037.4785958778793</c:v>
                </c:pt>
                <c:pt idx="348">
                  <c:v>5005.5110561332503</c:v>
                </c:pt>
                <c:pt idx="349">
                  <c:v>1428.0699310829023</c:v>
                </c:pt>
                <c:pt idx="350">
                  <c:v>425.97914007060996</c:v>
                </c:pt>
                <c:pt idx="351">
                  <c:v>14293.111880563018</c:v>
                </c:pt>
                <c:pt idx="352" formatCode="0.000">
                  <c:v>13996.900546141964</c:v>
                </c:pt>
                <c:pt idx="353" formatCode="0.000">
                  <c:v>11028.5099934222</c:v>
                </c:pt>
                <c:pt idx="354" formatCode="0.000">
                  <c:v>7909.545756322429</c:v>
                </c:pt>
                <c:pt idx="356" formatCode="0.000">
                  <c:v>11017.541975395487</c:v>
                </c:pt>
                <c:pt idx="359" formatCode="0.000">
                  <c:v>7044.242039709241</c:v>
                </c:pt>
                <c:pt idx="360" formatCode="0.000">
                  <c:v>7062.355022573749</c:v>
                </c:pt>
                <c:pt idx="361" formatCode="0.000">
                  <c:v>5314.4675831949808</c:v>
                </c:pt>
                <c:pt idx="362" formatCode="0.000">
                  <c:v>9370.726606567694</c:v>
                </c:pt>
                <c:pt idx="363" formatCode="0.000">
                  <c:v>6832.4274855701597</c:v>
                </c:pt>
                <c:pt idx="364" formatCode="0.000">
                  <c:v>6915.9980622184839</c:v>
                </c:pt>
                <c:pt idx="365" formatCode="0.000">
                  <c:v>5545.9385598133704</c:v>
                </c:pt>
                <c:pt idx="366" formatCode="0.000">
                  <c:v>6653.8235951660108</c:v>
                </c:pt>
                <c:pt idx="367" formatCode="0.000">
                  <c:v>6809.3908073323664</c:v>
                </c:pt>
                <c:pt idx="368" formatCode="0.000">
                  <c:v>7617.3234684519703</c:v>
                </c:pt>
                <c:pt idx="369" formatCode="0.000">
                  <c:v>6639.7314815471</c:v>
                </c:pt>
                <c:pt idx="370" formatCode="0.000">
                  <c:v>8174.9182393434976</c:v>
                </c:pt>
                <c:pt idx="371" formatCode="0.000">
                  <c:v>4941.1999550030869</c:v>
                </c:pt>
                <c:pt idx="372" formatCode="0.000">
                  <c:v>4654.7141740151155</c:v>
                </c:pt>
                <c:pt idx="373" formatCode="0.000">
                  <c:v>11086.104641891337</c:v>
                </c:pt>
                <c:pt idx="374" formatCode="0.000">
                  <c:v>12270.214948088103</c:v>
                </c:pt>
                <c:pt idx="375" formatCode="0.000">
                  <c:v>9668.0980204791231</c:v>
                </c:pt>
                <c:pt idx="376" formatCode="0.000">
                  <c:v>8274.8342145092047</c:v>
                </c:pt>
                <c:pt idx="377" formatCode="0.000">
                  <c:v>24694.663626544694</c:v>
                </c:pt>
                <c:pt idx="378" formatCode="0.000">
                  <c:v>18633.076933703465</c:v>
                </c:pt>
                <c:pt idx="379" formatCode="0.000">
                  <c:v>23824.497879438823</c:v>
                </c:pt>
                <c:pt idx="380" formatCode="0.000">
                  <c:v>25188.410399661672</c:v>
                </c:pt>
                <c:pt idx="381" formatCode="0.000">
                  <c:v>15159.420002362556</c:v>
                </c:pt>
                <c:pt idx="382" formatCode="0.000">
                  <c:v>12613.983511698991</c:v>
                </c:pt>
                <c:pt idx="383" formatCode="0.000">
                  <c:v>3264.3311623030531</c:v>
                </c:pt>
                <c:pt idx="384" formatCode="0.000">
                  <c:v>2946.0334114943603</c:v>
                </c:pt>
                <c:pt idx="385" formatCode="0.000">
                  <c:v>2266.4707612931807</c:v>
                </c:pt>
                <c:pt idx="386" formatCode="0.000">
                  <c:v>3154.2477912307327</c:v>
                </c:pt>
                <c:pt idx="387" formatCode="0.000">
                  <c:v>1994.0735007210874</c:v>
                </c:pt>
                <c:pt idx="388" formatCode="0.000">
                  <c:v>2035.0522054400676</c:v>
                </c:pt>
                <c:pt idx="389" formatCode="0.000">
                  <c:v>6583.2831446111959</c:v>
                </c:pt>
                <c:pt idx="390" formatCode="0.000">
                  <c:v>6846.3130528315478</c:v>
                </c:pt>
                <c:pt idx="391" formatCode="0.000">
                  <c:v>6552.5130083553149</c:v>
                </c:pt>
                <c:pt idx="392" formatCode="0.000">
                  <c:v>14371.477159660084</c:v>
                </c:pt>
                <c:pt idx="393" formatCode="0.000">
                  <c:v>12196.65359379353</c:v>
                </c:pt>
                <c:pt idx="394" formatCode="0.000">
                  <c:v>7822.2082352402849</c:v>
                </c:pt>
                <c:pt idx="395" formatCode="0.000">
                  <c:v>7806.2801178429636</c:v>
                </c:pt>
                <c:pt idx="396" formatCode="0.000">
                  <c:v>4280.6936283569075</c:v>
                </c:pt>
                <c:pt idx="397" formatCode="0.000">
                  <c:v>8998.2346141604794</c:v>
                </c:pt>
                <c:pt idx="398" formatCode="0.000">
                  <c:v>14911.835036673658</c:v>
                </c:pt>
                <c:pt idx="399" formatCode="0.000">
                  <c:v>3279.4676742223751</c:v>
                </c:pt>
                <c:pt idx="400" formatCode="0.000">
                  <c:v>5820.497917390946</c:v>
                </c:pt>
                <c:pt idx="401" formatCode="0.000">
                  <c:v>5315.5827163855465</c:v>
                </c:pt>
                <c:pt idx="402" formatCode="0.000">
                  <c:v>8270.7227849802312</c:v>
                </c:pt>
                <c:pt idx="403" formatCode="0.000">
                  <c:v>5639.6068051069842</c:v>
                </c:pt>
                <c:pt idx="404" formatCode="0.000">
                  <c:v>7555.4932786965246</c:v>
                </c:pt>
                <c:pt idx="405" formatCode="0.000">
                  <c:v>7420.5556264678962</c:v>
                </c:pt>
                <c:pt idx="406" formatCode="0.000">
                  <c:v>4919.7270764571431</c:v>
                </c:pt>
                <c:pt idx="407" formatCode="0.000">
                  <c:v>7951.42701529636</c:v>
                </c:pt>
                <c:pt idx="408" formatCode="0.000">
                  <c:v>6639.2952138900419</c:v>
                </c:pt>
                <c:pt idx="409" formatCode="0.000">
                  <c:v>4516.3015698822619</c:v>
                </c:pt>
                <c:pt idx="410" formatCode="0.000">
                  <c:v>5312.097816334659</c:v>
                </c:pt>
                <c:pt idx="411" formatCode="0.000">
                  <c:v>5428.2495488536624</c:v>
                </c:pt>
                <c:pt idx="412" formatCode="0.000">
                  <c:v>7734.1365702135117</c:v>
                </c:pt>
                <c:pt idx="413" formatCode="0.000">
                  <c:v>5872.4306178046554</c:v>
                </c:pt>
                <c:pt idx="414" formatCode="0.000">
                  <c:v>628.99070100352537</c:v>
                </c:pt>
                <c:pt idx="429" formatCode="0.000">
                  <c:v>10583.488888888873</c:v>
                </c:pt>
                <c:pt idx="430" formatCode="0.000">
                  <c:v>6208.9145225485872</c:v>
                </c:pt>
                <c:pt idx="431" formatCode="0.000">
                  <c:v>8282.4998906369037</c:v>
                </c:pt>
                <c:pt idx="432" formatCode="0.000">
                  <c:v>7406.4006396018749</c:v>
                </c:pt>
                <c:pt idx="433" formatCode="0.000">
                  <c:v>12891.536399189532</c:v>
                </c:pt>
                <c:pt idx="434" formatCode="0.000">
                  <c:v>5391.3930796941686</c:v>
                </c:pt>
                <c:pt idx="435" formatCode="0.000">
                  <c:v>6160.2468877823203</c:v>
                </c:pt>
                <c:pt idx="436" formatCode="0.000">
                  <c:v>10770.845046372076</c:v>
                </c:pt>
                <c:pt idx="437" formatCode="0.000">
                  <c:v>6449.6051815083883</c:v>
                </c:pt>
                <c:pt idx="438" formatCode="0.000">
                  <c:v>4102.1365139244454</c:v>
                </c:pt>
                <c:pt idx="439" formatCode="0.000">
                  <c:v>945.63388068581116</c:v>
                </c:pt>
                <c:pt idx="441" formatCode="0.000">
                  <c:v>1081.8065145195333</c:v>
                </c:pt>
                <c:pt idx="442" formatCode="0.000">
                  <c:v>6109.9519788312627</c:v>
                </c:pt>
                <c:pt idx="443" formatCode="0.000">
                  <c:v>6907.4170101133686</c:v>
                </c:pt>
                <c:pt idx="444" formatCode="0.000">
                  <c:v>12111.975578170397</c:v>
                </c:pt>
                <c:pt idx="445" formatCode="0.000">
                  <c:v>12598.169452315455</c:v>
                </c:pt>
                <c:pt idx="446" formatCode="0.000">
                  <c:v>5285.6569616586576</c:v>
                </c:pt>
                <c:pt idx="447" formatCode="0.000">
                  <c:v>5688.1406768637808</c:v>
                </c:pt>
                <c:pt idx="455" formatCode="0.000">
                  <c:v>9868.226873710486</c:v>
                </c:pt>
                <c:pt idx="456" formatCode="0.000">
                  <c:v>7598.1294253971109</c:v>
                </c:pt>
                <c:pt idx="457" formatCode="0.000">
                  <c:v>5685.6991319541658</c:v>
                </c:pt>
                <c:pt idx="458" formatCode="0.000">
                  <c:v>5357.8576163126427</c:v>
                </c:pt>
                <c:pt idx="459" formatCode="0.000">
                  <c:v>6441.969203995287</c:v>
                </c:pt>
                <c:pt idx="460" formatCode="0.000">
                  <c:v>5363.090142968832</c:v>
                </c:pt>
                <c:pt idx="461" formatCode="0.000">
                  <c:v>7819.3817637864959</c:v>
                </c:pt>
                <c:pt idx="462" formatCode="0.000">
                  <c:v>2917.4842502612223</c:v>
                </c:pt>
                <c:pt idx="463" formatCode="0.000">
                  <c:v>2207.8812359155468</c:v>
                </c:pt>
                <c:pt idx="464" formatCode="0.000">
                  <c:v>4352.4520787664496</c:v>
                </c:pt>
                <c:pt idx="465" formatCode="0.000">
                  <c:v>455.4831612232357</c:v>
                </c:pt>
                <c:pt idx="466" formatCode="0.000">
                  <c:v>187.60894229086699</c:v>
                </c:pt>
                <c:pt idx="467" formatCode="0.000">
                  <c:v>31.460508681540968</c:v>
                </c:pt>
                <c:pt idx="468" formatCode="0.000">
                  <c:v>7976.390283688841</c:v>
                </c:pt>
                <c:pt idx="469" formatCode="0.000">
                  <c:v>7799.4725997637506</c:v>
                </c:pt>
                <c:pt idx="481" formatCode="0.000">
                  <c:v>6706.7271797013027</c:v>
                </c:pt>
                <c:pt idx="482" formatCode="0.000">
                  <c:v>21320.041733763632</c:v>
                </c:pt>
                <c:pt idx="483" formatCode="0.000">
                  <c:v>16696.662468291222</c:v>
                </c:pt>
                <c:pt idx="484" formatCode="0.000">
                  <c:v>13603.247491623895</c:v>
                </c:pt>
                <c:pt idx="485" formatCode="0.000">
                  <c:v>18266.049937197575</c:v>
                </c:pt>
                <c:pt idx="486" formatCode="0.000">
                  <c:v>14117.828443410743</c:v>
                </c:pt>
                <c:pt idx="487" formatCode="0.000">
                  <c:v>10032.106806136488</c:v>
                </c:pt>
                <c:pt idx="488" formatCode="0.000">
                  <c:v>10266.494751099584</c:v>
                </c:pt>
                <c:pt idx="489" formatCode="0.000">
                  <c:v>7664.9570581021262</c:v>
                </c:pt>
                <c:pt idx="490" formatCode="0.000">
                  <c:v>5119.9674202420138</c:v>
                </c:pt>
                <c:pt idx="491" formatCode="0.000">
                  <c:v>7709.2202113339526</c:v>
                </c:pt>
                <c:pt idx="492" formatCode="0.000">
                  <c:v>2880.6084668702156</c:v>
                </c:pt>
                <c:pt idx="493" formatCode="0.000">
                  <c:v>4522.1500962317841</c:v>
                </c:pt>
                <c:pt idx="494" formatCode="0.000">
                  <c:v>3632.1816840985098</c:v>
                </c:pt>
                <c:pt idx="495" formatCode="0.000">
                  <c:v>2643.5899395719666</c:v>
                </c:pt>
                <c:pt idx="496" formatCode="0.000">
                  <c:v>2142.2646079558176</c:v>
                </c:pt>
                <c:pt idx="497" formatCode="0.000">
                  <c:v>3066.4531428510554</c:v>
                </c:pt>
                <c:pt idx="498" formatCode="0.000">
                  <c:v>2838.9271166079329</c:v>
                </c:pt>
                <c:pt idx="499" formatCode="0.000">
                  <c:v>1726.6533609183914</c:v>
                </c:pt>
                <c:pt idx="500" formatCode="0.000">
                  <c:v>1706.2578914813496</c:v>
                </c:pt>
                <c:pt idx="501" formatCode="0.000">
                  <c:v>2245.7722961387803</c:v>
                </c:pt>
                <c:pt idx="502" formatCode="0.000">
                  <c:v>4417.8930522664514</c:v>
                </c:pt>
                <c:pt idx="503" formatCode="0.000">
                  <c:v>2432.6455492511591</c:v>
                </c:pt>
                <c:pt idx="504" formatCode="0.000">
                  <c:v>2186.5691381009765</c:v>
                </c:pt>
                <c:pt idx="505" formatCode="0.000">
                  <c:v>7856.6879518889054</c:v>
                </c:pt>
                <c:pt idx="506" formatCode="0.000">
                  <c:v>3990.6733682540444</c:v>
                </c:pt>
                <c:pt idx="507" formatCode="0.000">
                  <c:v>11666.097152865646</c:v>
                </c:pt>
                <c:pt idx="508" formatCode="0.000">
                  <c:v>11137.288599431513</c:v>
                </c:pt>
                <c:pt idx="509" formatCode="0.000">
                  <c:v>16227.073730957847</c:v>
                </c:pt>
                <c:pt idx="510" formatCode="0.000">
                  <c:v>13676.940676499142</c:v>
                </c:pt>
                <c:pt idx="511" formatCode="0.000">
                  <c:v>11392.018348656846</c:v>
                </c:pt>
                <c:pt idx="512" formatCode="0.000">
                  <c:v>12054.727576451976</c:v>
                </c:pt>
                <c:pt idx="513" formatCode="0.000">
                  <c:v>8701.4622694273094</c:v>
                </c:pt>
                <c:pt idx="514" formatCode="0.000">
                  <c:v>4866.028545009669</c:v>
                </c:pt>
                <c:pt idx="515" formatCode="0.000">
                  <c:v>8955.8088919296424</c:v>
                </c:pt>
                <c:pt idx="516" formatCode="0.000">
                  <c:v>7512.9843845425721</c:v>
                </c:pt>
                <c:pt idx="517" formatCode="0.000">
                  <c:v>6577.4381775885395</c:v>
                </c:pt>
                <c:pt idx="518" formatCode="0.000">
                  <c:v>5644.5793059655998</c:v>
                </c:pt>
                <c:pt idx="519" formatCode="0.000">
                  <c:v>5743.6575927261829</c:v>
                </c:pt>
                <c:pt idx="520" formatCode="0.000">
                  <c:v>7078.4400869444944</c:v>
                </c:pt>
                <c:pt idx="521" formatCode="0.000">
                  <c:v>6543.1304668252697</c:v>
                </c:pt>
                <c:pt idx="522" formatCode="0.000">
                  <c:v>4223.3707294900705</c:v>
                </c:pt>
                <c:pt idx="523" formatCode="0.000">
                  <c:v>4605.0278174672367</c:v>
                </c:pt>
                <c:pt idx="524" formatCode="0.000">
                  <c:v>3388.8754781468533</c:v>
                </c:pt>
                <c:pt idx="525" formatCode="0.000">
                  <c:v>3796.6201724840785</c:v>
                </c:pt>
                <c:pt idx="526" formatCode="0.000">
                  <c:v>2905.0304831175922</c:v>
                </c:pt>
                <c:pt idx="527" formatCode="0.000">
                  <c:v>5127.2800877783548</c:v>
                </c:pt>
                <c:pt idx="528" formatCode="0.000">
                  <c:v>3493.2886992061367</c:v>
                </c:pt>
                <c:pt idx="529" formatCode="0.000">
                  <c:v>4374.5784930547961</c:v>
                </c:pt>
                <c:pt idx="530" formatCode="0.000">
                  <c:v>197.33895752196725</c:v>
                </c:pt>
                <c:pt idx="531" formatCode="0.000">
                  <c:v>277.81332342879381</c:v>
                </c:pt>
                <c:pt idx="532" formatCode="0.000">
                  <c:v>1753.4676559120344</c:v>
                </c:pt>
                <c:pt idx="533" formatCode="0.000">
                  <c:v>12108.753168407204</c:v>
                </c:pt>
                <c:pt idx="534" formatCode="0.000">
                  <c:v>13311.468978836645</c:v>
                </c:pt>
                <c:pt idx="535" formatCode="0.000">
                  <c:v>14464.136150814966</c:v>
                </c:pt>
                <c:pt idx="536" formatCode="0.000">
                  <c:v>605.41612721079264</c:v>
                </c:pt>
                <c:pt idx="541" formatCode="0.000">
                  <c:v>1275.062985991088</c:v>
                </c:pt>
                <c:pt idx="542" formatCode="0.000">
                  <c:v>5971.6123988534855</c:v>
                </c:pt>
                <c:pt idx="543" formatCode="0.000">
                  <c:v>384.11729969510429</c:v>
                </c:pt>
                <c:pt idx="546" formatCode="0.000">
                  <c:v>6098.9472764539569</c:v>
                </c:pt>
                <c:pt idx="547" formatCode="0.000">
                  <c:v>5808.4283780738169</c:v>
                </c:pt>
                <c:pt idx="548" formatCode="0.000">
                  <c:v>5764.0575960776277</c:v>
                </c:pt>
                <c:pt idx="549" formatCode="0.000">
                  <c:v>8790.6406622414215</c:v>
                </c:pt>
                <c:pt idx="551" formatCode="0.000">
                  <c:v>6998.5236910703416</c:v>
                </c:pt>
                <c:pt idx="552" formatCode="0.000">
                  <c:v>5327.0488915494261</c:v>
                </c:pt>
                <c:pt idx="553" formatCode="0.000">
                  <c:v>8689.6436595334435</c:v>
                </c:pt>
                <c:pt idx="554" formatCode="0.000">
                  <c:v>5146.6426869773741</c:v>
                </c:pt>
                <c:pt idx="555" formatCode="0.000">
                  <c:v>4996.4341032189495</c:v>
                </c:pt>
                <c:pt idx="556" formatCode="0.000">
                  <c:v>6272.6827248027994</c:v>
                </c:pt>
                <c:pt idx="557" formatCode="0.000">
                  <c:v>8013.3422046119449</c:v>
                </c:pt>
                <c:pt idx="558" formatCode="0.000">
                  <c:v>3091.1754866582355</c:v>
                </c:pt>
                <c:pt idx="559" formatCode="0.000">
                  <c:v>7882.8931526439355</c:v>
                </c:pt>
                <c:pt idx="560" formatCode="0.000">
                  <c:v>10820.252669079133</c:v>
                </c:pt>
                <c:pt idx="561" formatCode="0.000">
                  <c:v>11462.132551070461</c:v>
                </c:pt>
                <c:pt idx="562" formatCode="0.000">
                  <c:v>14709.461774941085</c:v>
                </c:pt>
                <c:pt idx="563" formatCode="0.000">
                  <c:v>6594.458516337214</c:v>
                </c:pt>
                <c:pt idx="564" formatCode="0.000">
                  <c:v>12268.52103285018</c:v>
                </c:pt>
                <c:pt idx="565" formatCode="0.000">
                  <c:v>10346.690636679241</c:v>
                </c:pt>
                <c:pt idx="566" formatCode="0.000">
                  <c:v>8389.6065374373738</c:v>
                </c:pt>
                <c:pt idx="567" formatCode="0.000">
                  <c:v>7836.4306538576266</c:v>
                </c:pt>
                <c:pt idx="568" formatCode="0.000">
                  <c:v>11604.632233206235</c:v>
                </c:pt>
                <c:pt idx="569" formatCode="0.000">
                  <c:v>8194.301851311071</c:v>
                </c:pt>
                <c:pt idx="570" formatCode="0.000">
                  <c:v>2772.3124994617006</c:v>
                </c:pt>
                <c:pt idx="572" formatCode="0.000">
                  <c:v>7919.6853176215172</c:v>
                </c:pt>
                <c:pt idx="573" formatCode="0.000">
                  <c:v>10911.554556719308</c:v>
                </c:pt>
                <c:pt idx="574" formatCode="0.000">
                  <c:v>8542.4778483262926</c:v>
                </c:pt>
                <c:pt idx="575" formatCode="0.000">
                  <c:v>8403.0938252474298</c:v>
                </c:pt>
                <c:pt idx="576" formatCode="0.000">
                  <c:v>6219.1929059268396</c:v>
                </c:pt>
                <c:pt idx="577" formatCode="0.000">
                  <c:v>5195.2564985646823</c:v>
                </c:pt>
                <c:pt idx="578" formatCode="0.000">
                  <c:v>11439.689590196458</c:v>
                </c:pt>
                <c:pt idx="579" formatCode="0.000">
                  <c:v>5607.9602867910071</c:v>
                </c:pt>
                <c:pt idx="580" formatCode="0.000">
                  <c:v>5713.3313618025586</c:v>
                </c:pt>
                <c:pt idx="581" formatCode="0.000">
                  <c:v>14937.698700076682</c:v>
                </c:pt>
                <c:pt idx="582" formatCode="0.000">
                  <c:v>2781.9379280866706</c:v>
                </c:pt>
                <c:pt idx="583" formatCode="0.000">
                  <c:v>11096.190927938245</c:v>
                </c:pt>
                <c:pt idx="584" formatCode="0.000">
                  <c:v>2739.8007932436904</c:v>
                </c:pt>
                <c:pt idx="585" formatCode="0.000">
                  <c:v>14855.982622417096</c:v>
                </c:pt>
                <c:pt idx="586" formatCode="0.000">
                  <c:v>20693.557713173992</c:v>
                </c:pt>
                <c:pt idx="587" formatCode="0.000">
                  <c:v>10885.715524436415</c:v>
                </c:pt>
                <c:pt idx="588" formatCode="0.000">
                  <c:v>10473.010074782575</c:v>
                </c:pt>
                <c:pt idx="589" formatCode="0.000">
                  <c:v>10016.83184000762</c:v>
                </c:pt>
                <c:pt idx="590" formatCode="0.000">
                  <c:v>7245.7828187643827</c:v>
                </c:pt>
                <c:pt idx="591" formatCode="0.000">
                  <c:v>6954.8866156515014</c:v>
                </c:pt>
                <c:pt idx="592" formatCode="0.000">
                  <c:v>7285.7664998639675</c:v>
                </c:pt>
                <c:pt idx="593" formatCode="0.000">
                  <c:v>6035.5587184077231</c:v>
                </c:pt>
                <c:pt idx="594" formatCode="0.000">
                  <c:v>7801.4054484132857</c:v>
                </c:pt>
                <c:pt idx="595" formatCode="0.000">
                  <c:v>5659.2279328575678</c:v>
                </c:pt>
                <c:pt idx="596" formatCode="0.000">
                  <c:v>8384.6143776198842</c:v>
                </c:pt>
                <c:pt idx="597" formatCode="0.000">
                  <c:v>21573.83250462612</c:v>
                </c:pt>
                <c:pt idx="598" formatCode="0.000">
                  <c:v>6943.0158884215161</c:v>
                </c:pt>
                <c:pt idx="599" formatCode="0.000">
                  <c:v>6785.1822832976313</c:v>
                </c:pt>
                <c:pt idx="600" formatCode="0.000">
                  <c:v>9816.453556950084</c:v>
                </c:pt>
                <c:pt idx="601" formatCode="0.000">
                  <c:v>7248.524855610759</c:v>
                </c:pt>
                <c:pt idx="602" formatCode="0.000">
                  <c:v>6485.9920275639752</c:v>
                </c:pt>
                <c:pt idx="603" formatCode="0.000">
                  <c:v>5531.9549660572029</c:v>
                </c:pt>
                <c:pt idx="604" formatCode="0.000">
                  <c:v>5931.462522165345</c:v>
                </c:pt>
                <c:pt idx="605" formatCode="0.000">
                  <c:v>4946.4679835971292</c:v>
                </c:pt>
                <c:pt idx="606" formatCode="0.000">
                  <c:v>3491.4478578685075</c:v>
                </c:pt>
                <c:pt idx="607" formatCode="0.000">
                  <c:v>6493.8034180997556</c:v>
                </c:pt>
                <c:pt idx="608" formatCode="0.000">
                  <c:v>3451.2010204332842</c:v>
                </c:pt>
                <c:pt idx="609" formatCode="0.000">
                  <c:v>2395.309606967312</c:v>
                </c:pt>
                <c:pt idx="610" formatCode="0.000">
                  <c:v>12948.667890103503</c:v>
                </c:pt>
                <c:pt idx="611" formatCode="0.000">
                  <c:v>13144.257933421237</c:v>
                </c:pt>
                <c:pt idx="612" formatCode="0.000">
                  <c:v>9570.4769915935849</c:v>
                </c:pt>
                <c:pt idx="613" formatCode="0.000">
                  <c:v>15274.159624397889</c:v>
                </c:pt>
                <c:pt idx="614" formatCode="0.000">
                  <c:v>7903.6523798313874</c:v>
                </c:pt>
                <c:pt idx="615" formatCode="0.000">
                  <c:v>10155.499282375178</c:v>
                </c:pt>
                <c:pt idx="616" formatCode="0.000">
                  <c:v>9971.5470920577463</c:v>
                </c:pt>
                <c:pt idx="617" formatCode="0.000">
                  <c:v>9133.0307728629432</c:v>
                </c:pt>
                <c:pt idx="618" formatCode="0.000">
                  <c:v>10437.883040091092</c:v>
                </c:pt>
                <c:pt idx="619" formatCode="0.000">
                  <c:v>2643.5483221898817</c:v>
                </c:pt>
                <c:pt idx="620" formatCode="0.000">
                  <c:v>4630.5013838702889</c:v>
                </c:pt>
                <c:pt idx="621" formatCode="0.000">
                  <c:v>7024.4942739461867</c:v>
                </c:pt>
                <c:pt idx="622" formatCode="0.000">
                  <c:v>6991.459601339996</c:v>
                </c:pt>
                <c:pt idx="623" formatCode="0.000">
                  <c:v>6472.1825825158021</c:v>
                </c:pt>
                <c:pt idx="624" formatCode="0.000">
                  <c:v>4693.2025476339486</c:v>
                </c:pt>
                <c:pt idx="625" formatCode="0.000">
                  <c:v>6989.6547748059638</c:v>
                </c:pt>
                <c:pt idx="626" formatCode="0.000">
                  <c:v>8159.423707432582</c:v>
                </c:pt>
                <c:pt idx="627" formatCode="0.000">
                  <c:v>7409.4223008401095</c:v>
                </c:pt>
                <c:pt idx="628" formatCode="0.000">
                  <c:v>6208.7482614056607</c:v>
                </c:pt>
                <c:pt idx="629" formatCode="0.000">
                  <c:v>3573.188228539645</c:v>
                </c:pt>
                <c:pt idx="630" formatCode="0.000">
                  <c:v>5295.0300948640352</c:v>
                </c:pt>
                <c:pt idx="631" formatCode="0.000">
                  <c:v>3070.2654839140064</c:v>
                </c:pt>
                <c:pt idx="632" formatCode="0.000">
                  <c:v>8092.7242855882432</c:v>
                </c:pt>
                <c:pt idx="633" formatCode="0.000">
                  <c:v>8202.9499164902809</c:v>
                </c:pt>
                <c:pt idx="634" formatCode="0.000">
                  <c:v>6206.0950012786461</c:v>
                </c:pt>
                <c:pt idx="635" formatCode="0.000">
                  <c:v>8367.7861100645896</c:v>
                </c:pt>
                <c:pt idx="636" formatCode="0.000">
                  <c:v>1863.1560517592741</c:v>
                </c:pt>
                <c:pt idx="637" formatCode="0.000">
                  <c:v>6760.5190094167228</c:v>
                </c:pt>
                <c:pt idx="638" formatCode="0.000">
                  <c:v>13630.131364116178</c:v>
                </c:pt>
                <c:pt idx="639" formatCode="0.000">
                  <c:v>6488.372256181221</c:v>
                </c:pt>
                <c:pt idx="640" formatCode="0.000">
                  <c:v>6411.3480231059411</c:v>
                </c:pt>
                <c:pt idx="641" formatCode="0.000">
                  <c:v>9880.1748875116336</c:v>
                </c:pt>
                <c:pt idx="643" formatCode="0.000">
                  <c:v>5769.1993135671228</c:v>
                </c:pt>
                <c:pt idx="644" formatCode="0.000">
                  <c:v>8514.5403599984602</c:v>
                </c:pt>
                <c:pt idx="645" formatCode="0.000">
                  <c:v>7583.5690009775053</c:v>
                </c:pt>
                <c:pt idx="646" formatCode="0.000">
                  <c:v>6989.414527546789</c:v>
                </c:pt>
                <c:pt idx="647" formatCode="0.000">
                  <c:v>7385.7820123425081</c:v>
                </c:pt>
                <c:pt idx="648" formatCode="0.000">
                  <c:v>8400.2449697564807</c:v>
                </c:pt>
                <c:pt idx="649" formatCode="0.000">
                  <c:v>4970.6638577729436</c:v>
                </c:pt>
                <c:pt idx="650" formatCode="0.000">
                  <c:v>6647.0321939540854</c:v>
                </c:pt>
                <c:pt idx="651" formatCode="0.000">
                  <c:v>4432.5014075868394</c:v>
                </c:pt>
                <c:pt idx="652" formatCode="0.000">
                  <c:v>5893.551759707836</c:v>
                </c:pt>
                <c:pt idx="653" formatCode="0.000">
                  <c:v>4174.5102982876269</c:v>
                </c:pt>
                <c:pt idx="654" formatCode="0.000">
                  <c:v>5594.6959123544557</c:v>
                </c:pt>
                <c:pt idx="655" formatCode="0.000">
                  <c:v>6112.2436694551343</c:v>
                </c:pt>
                <c:pt idx="656" formatCode="0.000">
                  <c:v>4313.0269472150021</c:v>
                </c:pt>
                <c:pt idx="657" formatCode="0.000">
                  <c:v>4254.9815787550933</c:v>
                </c:pt>
                <c:pt idx="658" formatCode="0.000">
                  <c:v>4227.9556190051335</c:v>
                </c:pt>
                <c:pt idx="659" formatCode="0.000">
                  <c:v>3523.8457607548785</c:v>
                </c:pt>
                <c:pt idx="660" formatCode="0.000">
                  <c:v>5536.6716932543868</c:v>
                </c:pt>
                <c:pt idx="661" formatCode="0.000">
                  <c:v>2223.2504060043352</c:v>
                </c:pt>
                <c:pt idx="662" formatCode="0.000">
                  <c:v>9141.0913957450302</c:v>
                </c:pt>
                <c:pt idx="664" formatCode="0.000">
                  <c:v>8179.3592090146376</c:v>
                </c:pt>
                <c:pt idx="665" formatCode="0.000">
                  <c:v>9886.1790786855126</c:v>
                </c:pt>
                <c:pt idx="666" formatCode="0.000">
                  <c:v>10882.953992011724</c:v>
                </c:pt>
                <c:pt idx="667" formatCode="0.000">
                  <c:v>7524.0875152925964</c:v>
                </c:pt>
                <c:pt idx="668" formatCode="0.000">
                  <c:v>11751.166209114219</c:v>
                </c:pt>
                <c:pt idx="669" formatCode="0.000">
                  <c:v>6531.4010450934584</c:v>
                </c:pt>
                <c:pt idx="670" formatCode="0.000">
                  <c:v>4154.7756424280897</c:v>
                </c:pt>
                <c:pt idx="671" formatCode="0.000">
                  <c:v>6863.8160148290644</c:v>
                </c:pt>
                <c:pt idx="672" formatCode="0.000">
                  <c:v>14003.581492269541</c:v>
                </c:pt>
                <c:pt idx="673" formatCode="0.000">
                  <c:v>15788.781038257644</c:v>
                </c:pt>
                <c:pt idx="674" formatCode="0.000">
                  <c:v>8200.7873751300449</c:v>
                </c:pt>
                <c:pt idx="675" formatCode="0.000">
                  <c:v>12041.33808294317</c:v>
                </c:pt>
                <c:pt idx="676" formatCode="0.000">
                  <c:v>9416.8405187427106</c:v>
                </c:pt>
                <c:pt idx="677" formatCode="0.000">
                  <c:v>13039.995677719804</c:v>
                </c:pt>
                <c:pt idx="678" formatCode="0.000">
                  <c:v>13302.327628136682</c:v>
                </c:pt>
                <c:pt idx="679" formatCode="0.000">
                  <c:v>11083.293715384705</c:v>
                </c:pt>
                <c:pt idx="680" formatCode="0.000">
                  <c:v>13920.466642593628</c:v>
                </c:pt>
                <c:pt idx="681" formatCode="0.000">
                  <c:v>6821.3849558422962</c:v>
                </c:pt>
                <c:pt idx="682" formatCode="0.000">
                  <c:v>10165.887973641162</c:v>
                </c:pt>
                <c:pt idx="683" formatCode="0.000">
                  <c:v>3924.104637890116</c:v>
                </c:pt>
                <c:pt idx="684" formatCode="0.000">
                  <c:v>3560.0020225242424</c:v>
                </c:pt>
                <c:pt idx="685" formatCode="0.000">
                  <c:v>7346.7547596840268</c:v>
                </c:pt>
                <c:pt idx="686" formatCode="0.000">
                  <c:v>6744.7361180487487</c:v>
                </c:pt>
                <c:pt idx="687" formatCode="0.000">
                  <c:v>7731.9117644878825</c:v>
                </c:pt>
                <c:pt idx="688" formatCode="0.000">
                  <c:v>12734.612219029455</c:v>
                </c:pt>
                <c:pt idx="702" formatCode="0.000">
                  <c:v>18557.963298405528</c:v>
                </c:pt>
                <c:pt idx="703" formatCode="0.000">
                  <c:v>16961.155713768781</c:v>
                </c:pt>
                <c:pt idx="704" formatCode="0.000">
                  <c:v>18198.804434462858</c:v>
                </c:pt>
                <c:pt idx="705" formatCode="0.000">
                  <c:v>12384.540520146065</c:v>
                </c:pt>
                <c:pt idx="715" formatCode="0.000">
                  <c:v>12080.573181616315</c:v>
                </c:pt>
                <c:pt idx="717" formatCode="0.000">
                  <c:v>2653.9501309680754</c:v>
                </c:pt>
                <c:pt idx="718" formatCode="0.000">
                  <c:v>5769.1073868990607</c:v>
                </c:pt>
                <c:pt idx="719" formatCode="0.000">
                  <c:v>10054.392161555519</c:v>
                </c:pt>
                <c:pt idx="720" formatCode="0.000">
                  <c:v>6915.3546242352259</c:v>
                </c:pt>
                <c:pt idx="721" formatCode="0.000">
                  <c:v>4490.5841337786978</c:v>
                </c:pt>
                <c:pt idx="722" formatCode="0.000">
                  <c:v>9108.5051534254853</c:v>
                </c:pt>
                <c:pt idx="723" formatCode="0.000">
                  <c:v>10246.60475478407</c:v>
                </c:pt>
                <c:pt idx="724" formatCode="0.000">
                  <c:v>5351.9905735566645</c:v>
                </c:pt>
                <c:pt idx="725" formatCode="0.000">
                  <c:v>14237.698017152396</c:v>
                </c:pt>
                <c:pt idx="726" formatCode="0.000">
                  <c:v>19102.956131921906</c:v>
                </c:pt>
                <c:pt idx="727" formatCode="0.000">
                  <c:v>6650.6593960588598</c:v>
                </c:pt>
                <c:pt idx="741" formatCode="0.000">
                  <c:v>6818.0054420954111</c:v>
                </c:pt>
                <c:pt idx="742" formatCode="0.000">
                  <c:v>6722.652549200955</c:v>
                </c:pt>
                <c:pt idx="743" formatCode="0.000">
                  <c:v>7664.2904070479854</c:v>
                </c:pt>
                <c:pt idx="744" formatCode="0.000">
                  <c:v>10650.883909902599</c:v>
                </c:pt>
                <c:pt idx="745" formatCode="0.000">
                  <c:v>10278.765504682644</c:v>
                </c:pt>
                <c:pt idx="746" formatCode="0.000">
                  <c:v>7787.5745798451662</c:v>
                </c:pt>
                <c:pt idx="747" formatCode="0.000">
                  <c:v>8321.5552714659625</c:v>
                </c:pt>
                <c:pt idx="748" formatCode="0.000">
                  <c:v>8401.1112903678149</c:v>
                </c:pt>
                <c:pt idx="749" formatCode="0.000">
                  <c:v>5513.3192269208294</c:v>
                </c:pt>
                <c:pt idx="750" formatCode="0.000">
                  <c:v>9277.9908125343572</c:v>
                </c:pt>
                <c:pt idx="751" formatCode="0.000">
                  <c:v>6785.710109742864</c:v>
                </c:pt>
                <c:pt idx="752" formatCode="0.000">
                  <c:v>10492.119982014936</c:v>
                </c:pt>
                <c:pt idx="753" formatCode="0.000">
                  <c:v>10406.634803953812</c:v>
                </c:pt>
              </c:numCache>
            </c:numRef>
          </c:xVal>
          <c:yVal>
            <c:numRef>
              <c:f>'SBB Sediment Trap 540m - NEW'!$AH$8:$AH$761</c:f>
              <c:numCache>
                <c:formatCode>0.0</c:formatCode>
                <c:ptCount val="754"/>
                <c:pt idx="0">
                  <c:v>148.19020492568021</c:v>
                </c:pt>
                <c:pt idx="1">
                  <c:v>140.18342905662243</c:v>
                </c:pt>
                <c:pt idx="2">
                  <c:v>99.233693448306497</c:v>
                </c:pt>
                <c:pt idx="3">
                  <c:v>83.207582668487476</c:v>
                </c:pt>
                <c:pt idx="4">
                  <c:v>73.945979672574666</c:v>
                </c:pt>
                <c:pt idx="5">
                  <c:v>71.670939499493599</c:v>
                </c:pt>
                <c:pt idx="6">
                  <c:v>100.48193849084322</c:v>
                </c:pt>
                <c:pt idx="7">
                  <c:v>78.039639785351426</c:v>
                </c:pt>
                <c:pt idx="8">
                  <c:v>201.99155273658764</c:v>
                </c:pt>
                <c:pt idx="9">
                  <c:v>114.00968841794528</c:v>
                </c:pt>
                <c:pt idx="10">
                  <c:v>77.633637939203695</c:v>
                </c:pt>
                <c:pt idx="11">
                  <c:v>93.664610047746322</c:v>
                </c:pt>
                <c:pt idx="12">
                  <c:v>93.657643540511529</c:v>
                </c:pt>
                <c:pt idx="13">
                  <c:v>85.906480153651259</c:v>
                </c:pt>
                <c:pt idx="14">
                  <c:v>60.786029972924084</c:v>
                </c:pt>
                <c:pt idx="15">
                  <c:v>90.921038154042279</c:v>
                </c:pt>
                <c:pt idx="16">
                  <c:v>107.94253337415468</c:v>
                </c:pt>
                <c:pt idx="17">
                  <c:v>179.54089341094974</c:v>
                </c:pt>
                <c:pt idx="18">
                  <c:v>237.16631411788896</c:v>
                </c:pt>
                <c:pt idx="19">
                  <c:v>214.1164811543656</c:v>
                </c:pt>
                <c:pt idx="20">
                  <c:v>164.44069026601656</c:v>
                </c:pt>
                <c:pt idx="21">
                  <c:v>144.93908072446717</c:v>
                </c:pt>
                <c:pt idx="22">
                  <c:v>205.15976752648794</c:v>
                </c:pt>
                <c:pt idx="23">
                  <c:v>131.21414974047121</c:v>
                </c:pt>
                <c:pt idx="24">
                  <c:v>96.429157223660326</c:v>
                </c:pt>
                <c:pt idx="25">
                  <c:v>128.84195814885484</c:v>
                </c:pt>
                <c:pt idx="26">
                  <c:v>108.8862032115256</c:v>
                </c:pt>
                <c:pt idx="27">
                  <c:v>107.28003362936022</c:v>
                </c:pt>
                <c:pt idx="28">
                  <c:v>78.458567816681779</c:v>
                </c:pt>
                <c:pt idx="29">
                  <c:v>95.231637586904853</c:v>
                </c:pt>
                <c:pt idx="30">
                  <c:v>114.23286842971763</c:v>
                </c:pt>
                <c:pt idx="39">
                  <c:v>171.32869553642823</c:v>
                </c:pt>
                <c:pt idx="40">
                  <c:v>125.76581036209664</c:v>
                </c:pt>
                <c:pt idx="41">
                  <c:v>203.20268112538167</c:v>
                </c:pt>
                <c:pt idx="42">
                  <c:v>280.08704151988928</c:v>
                </c:pt>
                <c:pt idx="43">
                  <c:v>241.78592986276823</c:v>
                </c:pt>
                <c:pt idx="44">
                  <c:v>202.92544085589628</c:v>
                </c:pt>
                <c:pt idx="52">
                  <c:v>124.99749348214425</c:v>
                </c:pt>
                <c:pt idx="53">
                  <c:v>195.44996400804146</c:v>
                </c:pt>
                <c:pt idx="54">
                  <c:v>194.17256665058514</c:v>
                </c:pt>
                <c:pt idx="55">
                  <c:v>115.88868368278966</c:v>
                </c:pt>
                <c:pt idx="56">
                  <c:v>72.602274199568456</c:v>
                </c:pt>
                <c:pt idx="57">
                  <c:v>117.08929714285713</c:v>
                </c:pt>
                <c:pt idx="58">
                  <c:v>38.079817142857138</c:v>
                </c:pt>
                <c:pt idx="59">
                  <c:v>78.461000000000013</c:v>
                </c:pt>
                <c:pt idx="60">
                  <c:v>227.50652571428571</c:v>
                </c:pt>
                <c:pt idx="61">
                  <c:v>73.412651428571394</c:v>
                </c:pt>
                <c:pt idx="63">
                  <c:v>68.479402857142858</c:v>
                </c:pt>
                <c:pt idx="64">
                  <c:v>114.08060307692311</c:v>
                </c:pt>
                <c:pt idx="65">
                  <c:v>128.96454857142857</c:v>
                </c:pt>
                <c:pt idx="66">
                  <c:v>136.56745142857136</c:v>
                </c:pt>
                <c:pt idx="67">
                  <c:v>182.0564571428572</c:v>
                </c:pt>
                <c:pt idx="68">
                  <c:v>190.34660571428569</c:v>
                </c:pt>
                <c:pt idx="69">
                  <c:v>104.80131428571431</c:v>
                </c:pt>
                <c:pt idx="70">
                  <c:v>164.05259047619043</c:v>
                </c:pt>
                <c:pt idx="71">
                  <c:v>52.279417142857184</c:v>
                </c:pt>
                <c:pt idx="72">
                  <c:v>105.37698857142858</c:v>
                </c:pt>
                <c:pt idx="73">
                  <c:v>83.738971428571432</c:v>
                </c:pt>
                <c:pt idx="74">
                  <c:v>136.67840000000001</c:v>
                </c:pt>
                <c:pt idx="75">
                  <c:v>104.84388000000003</c:v>
                </c:pt>
                <c:pt idx="76">
                  <c:v>68.761142857142843</c:v>
                </c:pt>
                <c:pt idx="78">
                  <c:v>155.79493866197706</c:v>
                </c:pt>
                <c:pt idx="79">
                  <c:v>209.8743411138893</c:v>
                </c:pt>
                <c:pt idx="80">
                  <c:v>215.14940831479154</c:v>
                </c:pt>
                <c:pt idx="81">
                  <c:v>169.15674899041068</c:v>
                </c:pt>
                <c:pt idx="82">
                  <c:v>163.61905598015139</c:v>
                </c:pt>
                <c:pt idx="83">
                  <c:v>150.77213088512735</c:v>
                </c:pt>
                <c:pt idx="84">
                  <c:v>151.39593135683037</c:v>
                </c:pt>
                <c:pt idx="85">
                  <c:v>108.27760354046919</c:v>
                </c:pt>
                <c:pt idx="86">
                  <c:v>93.996560933160083</c:v>
                </c:pt>
                <c:pt idx="87">
                  <c:v>96.967455177419708</c:v>
                </c:pt>
                <c:pt idx="88">
                  <c:v>76.701580977172881</c:v>
                </c:pt>
                <c:pt idx="89">
                  <c:v>140.57970926378445</c:v>
                </c:pt>
                <c:pt idx="90">
                  <c:v>190.04084136943968</c:v>
                </c:pt>
                <c:pt idx="92">
                  <c:v>131.16315349761467</c:v>
                </c:pt>
                <c:pt idx="94">
                  <c:v>133.15836150189904</c:v>
                </c:pt>
                <c:pt idx="95">
                  <c:v>159.68955419447138</c:v>
                </c:pt>
                <c:pt idx="96">
                  <c:v>131.53617095716643</c:v>
                </c:pt>
                <c:pt idx="97">
                  <c:v>186.69870804651072</c:v>
                </c:pt>
                <c:pt idx="98">
                  <c:v>156.55208640504668</c:v>
                </c:pt>
                <c:pt idx="99">
                  <c:v>172.22097378691015</c:v>
                </c:pt>
                <c:pt idx="100">
                  <c:v>129.00124478451926</c:v>
                </c:pt>
                <c:pt idx="101">
                  <c:v>166.54759869880226</c:v>
                </c:pt>
                <c:pt idx="102">
                  <c:v>161.42872089223079</c:v>
                </c:pt>
                <c:pt idx="103">
                  <c:v>334.11138102532573</c:v>
                </c:pt>
                <c:pt idx="104">
                  <c:v>155.7446852451038</c:v>
                </c:pt>
                <c:pt idx="105">
                  <c:v>144.66947534842231</c:v>
                </c:pt>
                <c:pt idx="106">
                  <c:v>117.23567829145689</c:v>
                </c:pt>
                <c:pt idx="107">
                  <c:v>143.20731994452356</c:v>
                </c:pt>
                <c:pt idx="108">
                  <c:v>370.7952552929778</c:v>
                </c:pt>
                <c:pt idx="109">
                  <c:v>200.40879172061341</c:v>
                </c:pt>
                <c:pt idx="110">
                  <c:v>115.61452475054406</c:v>
                </c:pt>
                <c:pt idx="111">
                  <c:v>259.34691370474638</c:v>
                </c:pt>
                <c:pt idx="112">
                  <c:v>546.50129716042886</c:v>
                </c:pt>
                <c:pt idx="113">
                  <c:v>232.36021703535377</c:v>
                </c:pt>
                <c:pt idx="114">
                  <c:v>435.17431134101531</c:v>
                </c:pt>
                <c:pt idx="115">
                  <c:v>236.99759309136343</c:v>
                </c:pt>
                <c:pt idx="116">
                  <c:v>251.437071180109</c:v>
                </c:pt>
                <c:pt idx="143">
                  <c:v>89.878459887977797</c:v>
                </c:pt>
                <c:pt idx="144">
                  <c:v>140.58340104598196</c:v>
                </c:pt>
                <c:pt idx="145">
                  <c:v>206.54519942284819</c:v>
                </c:pt>
                <c:pt idx="146">
                  <c:v>170.93889639253081</c:v>
                </c:pt>
                <c:pt idx="147">
                  <c:v>179.02464104615473</c:v>
                </c:pt>
                <c:pt idx="148">
                  <c:v>221.27616643488165</c:v>
                </c:pt>
                <c:pt idx="149">
                  <c:v>137.49777677279266</c:v>
                </c:pt>
                <c:pt idx="151">
                  <c:v>113.9601819828361</c:v>
                </c:pt>
                <c:pt idx="152">
                  <c:v>170.39215817177205</c:v>
                </c:pt>
                <c:pt idx="156">
                  <c:v>159.82524259225707</c:v>
                </c:pt>
                <c:pt idx="157">
                  <c:v>197.62064496418304</c:v>
                </c:pt>
                <c:pt idx="158">
                  <c:v>164.42696941629205</c:v>
                </c:pt>
                <c:pt idx="159">
                  <c:v>215.65336849054682</c:v>
                </c:pt>
                <c:pt idx="160">
                  <c:v>191.79515871188147</c:v>
                </c:pt>
                <c:pt idx="161">
                  <c:v>64.358616622838468</c:v>
                </c:pt>
                <c:pt idx="167">
                  <c:v>19.82039794379547</c:v>
                </c:pt>
                <c:pt idx="169">
                  <c:v>283.62841759557637</c:v>
                </c:pt>
                <c:pt idx="170">
                  <c:v>227.84067014830893</c:v>
                </c:pt>
                <c:pt idx="171">
                  <c:v>152.0948992184739</c:v>
                </c:pt>
                <c:pt idx="182">
                  <c:v>140.73253660568315</c:v>
                </c:pt>
                <c:pt idx="183">
                  <c:v>161.71832860023753</c:v>
                </c:pt>
                <c:pt idx="184">
                  <c:v>143.92963255984847</c:v>
                </c:pt>
                <c:pt idx="185">
                  <c:v>171.36484762563654</c:v>
                </c:pt>
                <c:pt idx="186">
                  <c:v>149.18571384602151</c:v>
                </c:pt>
                <c:pt idx="187">
                  <c:v>131.89267878904025</c:v>
                </c:pt>
                <c:pt idx="188">
                  <c:v>123.4260380141293</c:v>
                </c:pt>
                <c:pt idx="189">
                  <c:v>116.70065550713264</c:v>
                </c:pt>
                <c:pt idx="190">
                  <c:v>169.97053426473411</c:v>
                </c:pt>
                <c:pt idx="191">
                  <c:v>96.310775479997233</c:v>
                </c:pt>
                <c:pt idx="192">
                  <c:v>117.65139654748057</c:v>
                </c:pt>
                <c:pt idx="193">
                  <c:v>79.69363712313806</c:v>
                </c:pt>
                <c:pt idx="208">
                  <c:v>136.53449241696177</c:v>
                </c:pt>
                <c:pt idx="209">
                  <c:v>164.82720742099056</c:v>
                </c:pt>
                <c:pt idx="210">
                  <c:v>158.41098600065547</c:v>
                </c:pt>
                <c:pt idx="211">
                  <c:v>184.64590734337159</c:v>
                </c:pt>
                <c:pt idx="212">
                  <c:v>22.610572894961681</c:v>
                </c:pt>
                <c:pt idx="221">
                  <c:v>135.33666230714419</c:v>
                </c:pt>
                <c:pt idx="222">
                  <c:v>179.14024060034268</c:v>
                </c:pt>
                <c:pt idx="223">
                  <c:v>271.44598887132457</c:v>
                </c:pt>
                <c:pt idx="224">
                  <c:v>149.34283594119501</c:v>
                </c:pt>
                <c:pt idx="225">
                  <c:v>93.524875830476432</c:v>
                </c:pt>
                <c:pt idx="226">
                  <c:v>99.329473386613301</c:v>
                </c:pt>
                <c:pt idx="227">
                  <c:v>185.65521092885305</c:v>
                </c:pt>
                <c:pt idx="228">
                  <c:v>83.703427055999057</c:v>
                </c:pt>
                <c:pt idx="229">
                  <c:v>69.367523397869746</c:v>
                </c:pt>
                <c:pt idx="230">
                  <c:v>48.692060025916902</c:v>
                </c:pt>
                <c:pt idx="231">
                  <c:v>19.801698048468669</c:v>
                </c:pt>
                <c:pt idx="232">
                  <c:v>33.407108742960602</c:v>
                </c:pt>
                <c:pt idx="233">
                  <c:v>137.60994117817401</c:v>
                </c:pt>
                <c:pt idx="234">
                  <c:v>95.195059198196518</c:v>
                </c:pt>
                <c:pt idx="235">
                  <c:v>134.95525740175347</c:v>
                </c:pt>
                <c:pt idx="247">
                  <c:v>88.010210731932531</c:v>
                </c:pt>
                <c:pt idx="248">
                  <c:v>132.55330346070991</c:v>
                </c:pt>
                <c:pt idx="249">
                  <c:v>224.81047162307485</c:v>
                </c:pt>
                <c:pt idx="250">
                  <c:v>180.91343825868952</c:v>
                </c:pt>
                <c:pt idx="251">
                  <c:v>139.91702786224781</c:v>
                </c:pt>
                <c:pt idx="252">
                  <c:v>221.5223527433549</c:v>
                </c:pt>
                <c:pt idx="253">
                  <c:v>204.87293314796887</c:v>
                </c:pt>
                <c:pt idx="254">
                  <c:v>140.80015720056832</c:v>
                </c:pt>
                <c:pt idx="255">
                  <c:v>129.22063852191047</c:v>
                </c:pt>
                <c:pt idx="256">
                  <c:v>193.95380025939821</c:v>
                </c:pt>
                <c:pt idx="257">
                  <c:v>158.07093666925792</c:v>
                </c:pt>
                <c:pt idx="258">
                  <c:v>237.08463807811253</c:v>
                </c:pt>
                <c:pt idx="259">
                  <c:v>164.41994574222346</c:v>
                </c:pt>
                <c:pt idx="260">
                  <c:v>141.03566386588091</c:v>
                </c:pt>
                <c:pt idx="261">
                  <c:v>127.69017424567119</c:v>
                </c:pt>
                <c:pt idx="262">
                  <c:v>126.10818723436242</c:v>
                </c:pt>
                <c:pt idx="263">
                  <c:v>148.53673155217135</c:v>
                </c:pt>
                <c:pt idx="264">
                  <c:v>117.46480046273435</c:v>
                </c:pt>
                <c:pt idx="265">
                  <c:v>137.77377644309897</c:v>
                </c:pt>
                <c:pt idx="266">
                  <c:v>87.696648266839404</c:v>
                </c:pt>
                <c:pt idx="267">
                  <c:v>71.755149480970715</c:v>
                </c:pt>
                <c:pt idx="268">
                  <c:v>242.59207977491528</c:v>
                </c:pt>
                <c:pt idx="269">
                  <c:v>114.76525402527677</c:v>
                </c:pt>
                <c:pt idx="270">
                  <c:v>70.519704874283647</c:v>
                </c:pt>
                <c:pt idx="273">
                  <c:v>225.62482184921677</c:v>
                </c:pt>
                <c:pt idx="274">
                  <c:v>342.36249424231323</c:v>
                </c:pt>
                <c:pt idx="275">
                  <c:v>238.29480168292699</c:v>
                </c:pt>
                <c:pt idx="283">
                  <c:v>28.431137347208903</c:v>
                </c:pt>
                <c:pt idx="286">
                  <c:v>118.88954300453344</c:v>
                </c:pt>
                <c:pt idx="287">
                  <c:v>148.21067963207238</c:v>
                </c:pt>
                <c:pt idx="288">
                  <c:v>71.904081401847762</c:v>
                </c:pt>
                <c:pt idx="289">
                  <c:v>90.349301860296293</c:v>
                </c:pt>
                <c:pt idx="290">
                  <c:v>107.12348861592015</c:v>
                </c:pt>
                <c:pt idx="299">
                  <c:v>136.88073874394519</c:v>
                </c:pt>
                <c:pt idx="302">
                  <c:v>12.714751091828569</c:v>
                </c:pt>
                <c:pt idx="306">
                  <c:v>6.6323024872368634</c:v>
                </c:pt>
                <c:pt idx="309">
                  <c:v>18.589633368211643</c:v>
                </c:pt>
                <c:pt idx="310">
                  <c:v>58.341623860105393</c:v>
                </c:pt>
                <c:pt idx="311">
                  <c:v>81.202585315327468</c:v>
                </c:pt>
                <c:pt idx="312">
                  <c:v>154.95538306703719</c:v>
                </c:pt>
                <c:pt idx="313">
                  <c:v>147.42084689897138</c:v>
                </c:pt>
                <c:pt idx="314">
                  <c:v>187.89584847376676</c:v>
                </c:pt>
                <c:pt idx="315">
                  <c:v>244.39863332353673</c:v>
                </c:pt>
                <c:pt idx="316">
                  <c:v>96.73202744069232</c:v>
                </c:pt>
                <c:pt idx="317">
                  <c:v>178.55795196730745</c:v>
                </c:pt>
                <c:pt idx="318">
                  <c:v>152.61041623861536</c:v>
                </c:pt>
                <c:pt idx="319">
                  <c:v>237.63419088499913</c:v>
                </c:pt>
                <c:pt idx="320">
                  <c:v>106.45233522761345</c:v>
                </c:pt>
                <c:pt idx="321">
                  <c:v>120.46717350700483</c:v>
                </c:pt>
                <c:pt idx="322">
                  <c:v>187.56636775207474</c:v>
                </c:pt>
                <c:pt idx="323">
                  <c:v>235.73251677438415</c:v>
                </c:pt>
                <c:pt idx="324">
                  <c:v>141.61371740099938</c:v>
                </c:pt>
                <c:pt idx="325">
                  <c:v>250.33289999776187</c:v>
                </c:pt>
                <c:pt idx="326">
                  <c:v>143.36714196442477</c:v>
                </c:pt>
                <c:pt idx="327">
                  <c:v>126.95922271323138</c:v>
                </c:pt>
                <c:pt idx="328">
                  <c:v>98.836569216045703</c:v>
                </c:pt>
                <c:pt idx="329">
                  <c:v>239.86018882703578</c:v>
                </c:pt>
                <c:pt idx="330">
                  <c:v>119.93549151871103</c:v>
                </c:pt>
                <c:pt idx="331">
                  <c:v>213.26734999253722</c:v>
                </c:pt>
                <c:pt idx="332">
                  <c:v>130.73281663130555</c:v>
                </c:pt>
                <c:pt idx="333">
                  <c:v>83.526091624438621</c:v>
                </c:pt>
                <c:pt idx="334">
                  <c:v>71.369120314597282</c:v>
                </c:pt>
                <c:pt idx="335">
                  <c:v>119.15138092372734</c:v>
                </c:pt>
                <c:pt idx="336">
                  <c:v>115.31425769141165</c:v>
                </c:pt>
                <c:pt idx="337">
                  <c:v>81.285847787544597</c:v>
                </c:pt>
                <c:pt idx="338">
                  <c:v>108.24935433071484</c:v>
                </c:pt>
                <c:pt idx="339">
                  <c:v>133.97099646329426</c:v>
                </c:pt>
                <c:pt idx="340">
                  <c:v>112.00658623196635</c:v>
                </c:pt>
                <c:pt idx="341">
                  <c:v>197.42468668650855</c:v>
                </c:pt>
                <c:pt idx="342">
                  <c:v>232.35945073449093</c:v>
                </c:pt>
                <c:pt idx="343">
                  <c:v>113.73513359234329</c:v>
                </c:pt>
                <c:pt idx="345">
                  <c:v>77.638373934904806</c:v>
                </c:pt>
                <c:pt idx="346">
                  <c:v>166.00253049171522</c:v>
                </c:pt>
                <c:pt idx="347">
                  <c:v>157.14637841138125</c:v>
                </c:pt>
                <c:pt idx="348">
                  <c:v>69.396782047068285</c:v>
                </c:pt>
                <c:pt idx="349">
                  <c:v>10.38763312513889</c:v>
                </c:pt>
                <c:pt idx="351">
                  <c:v>156.93576356706876</c:v>
                </c:pt>
                <c:pt idx="352">
                  <c:v>192.39421333333325</c:v>
                </c:pt>
                <c:pt idx="353">
                  <c:v>99.955156128008497</c:v>
                </c:pt>
                <c:pt idx="354">
                  <c:v>85.769249418718559</c:v>
                </c:pt>
                <c:pt idx="356">
                  <c:v>125.2881962613851</c:v>
                </c:pt>
                <c:pt idx="359">
                  <c:v>78.187879785099483</c:v>
                </c:pt>
                <c:pt idx="360">
                  <c:v>90.844232663061263</c:v>
                </c:pt>
                <c:pt idx="361">
                  <c:v>74.675472855637665</c:v>
                </c:pt>
                <c:pt idx="362">
                  <c:v>127.29750132216439</c:v>
                </c:pt>
                <c:pt idx="363">
                  <c:v>98.091651485896392</c:v>
                </c:pt>
                <c:pt idx="364">
                  <c:v>151.34829368298321</c:v>
                </c:pt>
                <c:pt idx="365">
                  <c:v>95.015321843848227</c:v>
                </c:pt>
                <c:pt idx="366">
                  <c:v>170.01015448203523</c:v>
                </c:pt>
                <c:pt idx="367">
                  <c:v>148.29230321582659</c:v>
                </c:pt>
                <c:pt idx="368">
                  <c:v>151.63776976034475</c:v>
                </c:pt>
                <c:pt idx="369">
                  <c:v>115.23154602133067</c:v>
                </c:pt>
                <c:pt idx="370">
                  <c:v>148.73499726923401</c:v>
                </c:pt>
                <c:pt idx="371">
                  <c:v>71.467894962094235</c:v>
                </c:pt>
                <c:pt idx="372">
                  <c:v>68.422426796287155</c:v>
                </c:pt>
                <c:pt idx="373">
                  <c:v>135.22709238410553</c:v>
                </c:pt>
                <c:pt idx="374">
                  <c:v>135.06003636604277</c:v>
                </c:pt>
                <c:pt idx="375">
                  <c:v>159.88518366440681</c:v>
                </c:pt>
                <c:pt idx="376">
                  <c:v>133.30998082221993</c:v>
                </c:pt>
                <c:pt idx="377">
                  <c:v>335.24841591889452</c:v>
                </c:pt>
                <c:pt idx="378">
                  <c:v>248.96355904825631</c:v>
                </c:pt>
                <c:pt idx="379">
                  <c:v>320.48021556776303</c:v>
                </c:pt>
                <c:pt idx="380">
                  <c:v>376.54274993961371</c:v>
                </c:pt>
                <c:pt idx="381">
                  <c:v>202.68016230631792</c:v>
                </c:pt>
                <c:pt idx="382">
                  <c:v>184.16342204907266</c:v>
                </c:pt>
                <c:pt idx="383">
                  <c:v>49.03166114855042</c:v>
                </c:pt>
                <c:pt idx="384">
                  <c:v>42.122501789748014</c:v>
                </c:pt>
                <c:pt idx="385">
                  <c:v>34.521563978505348</c:v>
                </c:pt>
                <c:pt idx="386">
                  <c:v>48.49802150869322</c:v>
                </c:pt>
                <c:pt idx="387">
                  <c:v>27.022659616595252</c:v>
                </c:pt>
                <c:pt idx="388">
                  <c:v>23.725417764951739</c:v>
                </c:pt>
                <c:pt idx="389">
                  <c:v>76.294585226931602</c:v>
                </c:pt>
                <c:pt idx="390">
                  <c:v>101.03161527823507</c:v>
                </c:pt>
                <c:pt idx="391">
                  <c:v>90.442450535192535</c:v>
                </c:pt>
                <c:pt idx="392">
                  <c:v>133.38929591164606</c:v>
                </c:pt>
                <c:pt idx="393">
                  <c:v>127.57661688362512</c:v>
                </c:pt>
                <c:pt idx="394">
                  <c:v>103.71482330433456</c:v>
                </c:pt>
                <c:pt idx="395">
                  <c:v>88.737079578858783</c:v>
                </c:pt>
                <c:pt idx="396">
                  <c:v>47.817842943101354</c:v>
                </c:pt>
                <c:pt idx="397">
                  <c:v>79.906913884421627</c:v>
                </c:pt>
                <c:pt idx="398">
                  <c:v>133.49967330312643</c:v>
                </c:pt>
                <c:pt idx="399">
                  <c:v>38.305689374314476</c:v>
                </c:pt>
                <c:pt idx="400">
                  <c:v>58.792702239919834</c:v>
                </c:pt>
                <c:pt idx="401">
                  <c:v>53.004566307955379</c:v>
                </c:pt>
                <c:pt idx="402">
                  <c:v>96.729486165377693</c:v>
                </c:pt>
                <c:pt idx="403">
                  <c:v>139.17514190482484</c:v>
                </c:pt>
                <c:pt idx="404">
                  <c:v>185.86480657847972</c:v>
                </c:pt>
                <c:pt idx="405">
                  <c:v>157.79120701567507</c:v>
                </c:pt>
                <c:pt idx="406">
                  <c:v>114.20525740186423</c:v>
                </c:pt>
                <c:pt idx="407">
                  <c:v>200.48914879223719</c:v>
                </c:pt>
                <c:pt idx="408">
                  <c:v>164.69382879430106</c:v>
                </c:pt>
                <c:pt idx="409">
                  <c:v>125.16597556273109</c:v>
                </c:pt>
                <c:pt idx="410">
                  <c:v>148.53856280053478</c:v>
                </c:pt>
                <c:pt idx="411">
                  <c:v>138.95785707103008</c:v>
                </c:pt>
                <c:pt idx="412">
                  <c:v>173.67608184281181</c:v>
                </c:pt>
                <c:pt idx="413">
                  <c:v>170.28942885428876</c:v>
                </c:pt>
                <c:pt idx="414">
                  <c:v>20.542075634105938</c:v>
                </c:pt>
                <c:pt idx="429">
                  <c:v>261.15696846639844</c:v>
                </c:pt>
                <c:pt idx="430">
                  <c:v>195.74181266192059</c:v>
                </c:pt>
                <c:pt idx="431">
                  <c:v>149.48890662007094</c:v>
                </c:pt>
                <c:pt idx="432">
                  <c:v>130.73583672322414</c:v>
                </c:pt>
                <c:pt idx="433">
                  <c:v>217.8562445212693</c:v>
                </c:pt>
                <c:pt idx="434">
                  <c:v>116.14592431237456</c:v>
                </c:pt>
                <c:pt idx="435">
                  <c:v>149.44519582491105</c:v>
                </c:pt>
                <c:pt idx="436">
                  <c:v>196.51398856170547</c:v>
                </c:pt>
                <c:pt idx="437">
                  <c:v>116.76574883025933</c:v>
                </c:pt>
                <c:pt idx="438">
                  <c:v>79.580720453711336</c:v>
                </c:pt>
                <c:pt idx="442">
                  <c:v>85.844437917206577</c:v>
                </c:pt>
                <c:pt idx="443">
                  <c:v>108.04647614720849</c:v>
                </c:pt>
                <c:pt idx="444">
                  <c:v>243.73050621688105</c:v>
                </c:pt>
                <c:pt idx="445">
                  <c:v>167.50072937918861</c:v>
                </c:pt>
                <c:pt idx="446">
                  <c:v>38.01147195758324</c:v>
                </c:pt>
                <c:pt idx="447">
                  <c:v>65.411408322515783</c:v>
                </c:pt>
                <c:pt idx="455">
                  <c:v>142.6381122439067</c:v>
                </c:pt>
                <c:pt idx="456">
                  <c:v>120.50673667650248</c:v>
                </c:pt>
                <c:pt idx="457">
                  <c:v>95.074316607927429</c:v>
                </c:pt>
                <c:pt idx="458">
                  <c:v>103.24040517393286</c:v>
                </c:pt>
                <c:pt idx="459">
                  <c:v>142.83116282739127</c:v>
                </c:pt>
                <c:pt idx="460">
                  <c:v>133.63735302614393</c:v>
                </c:pt>
                <c:pt idx="461">
                  <c:v>148.18638601101432</c:v>
                </c:pt>
                <c:pt idx="462">
                  <c:v>61.844903496971178</c:v>
                </c:pt>
                <c:pt idx="463">
                  <c:v>37.238738808688282</c:v>
                </c:pt>
                <c:pt idx="464">
                  <c:v>53.476224410277773</c:v>
                </c:pt>
                <c:pt idx="465">
                  <c:v>3.5435698006089607</c:v>
                </c:pt>
                <c:pt idx="466">
                  <c:v>0</c:v>
                </c:pt>
                <c:pt idx="467">
                  <c:v>0</c:v>
                </c:pt>
                <c:pt idx="468">
                  <c:v>166.52330754842882</c:v>
                </c:pt>
                <c:pt idx="469">
                  <c:v>184.90317099969081</c:v>
                </c:pt>
                <c:pt idx="481">
                  <c:v>88.316189160427413</c:v>
                </c:pt>
                <c:pt idx="482">
                  <c:v>278.57838061905028</c:v>
                </c:pt>
                <c:pt idx="483">
                  <c:v>236.56475460807076</c:v>
                </c:pt>
                <c:pt idx="484">
                  <c:v>199.98057178391531</c:v>
                </c:pt>
                <c:pt idx="485">
                  <c:v>194.42355437969817</c:v>
                </c:pt>
                <c:pt idx="486">
                  <c:v>221.13241172055044</c:v>
                </c:pt>
                <c:pt idx="487">
                  <c:v>139.21350923238427</c:v>
                </c:pt>
                <c:pt idx="488">
                  <c:v>120.90497939062857</c:v>
                </c:pt>
                <c:pt idx="489">
                  <c:v>160.59942465832378</c:v>
                </c:pt>
                <c:pt idx="490">
                  <c:v>71.847500285258661</c:v>
                </c:pt>
                <c:pt idx="491">
                  <c:v>97.693584905660401</c:v>
                </c:pt>
                <c:pt idx="492">
                  <c:v>47.753076586317029</c:v>
                </c:pt>
                <c:pt idx="493">
                  <c:v>66.859870103843718</c:v>
                </c:pt>
                <c:pt idx="494">
                  <c:v>62.99588940134371</c:v>
                </c:pt>
                <c:pt idx="495">
                  <c:v>56.7876309447309</c:v>
                </c:pt>
                <c:pt idx="496">
                  <c:v>46.519125728549618</c:v>
                </c:pt>
                <c:pt idx="497">
                  <c:v>89.252778764808852</c:v>
                </c:pt>
                <c:pt idx="498">
                  <c:v>66.735052590417752</c:v>
                </c:pt>
                <c:pt idx="499">
                  <c:v>41.040457324757575</c:v>
                </c:pt>
                <c:pt idx="500">
                  <c:v>34.342713765535244</c:v>
                </c:pt>
                <c:pt idx="501">
                  <c:v>54.0711806674258</c:v>
                </c:pt>
                <c:pt idx="502">
                  <c:v>95.273388832836318</c:v>
                </c:pt>
                <c:pt idx="503">
                  <c:v>60.374681231617309</c:v>
                </c:pt>
                <c:pt idx="504">
                  <c:v>41.508185045563614</c:v>
                </c:pt>
                <c:pt idx="505">
                  <c:v>160.66699350000005</c:v>
                </c:pt>
                <c:pt idx="506">
                  <c:v>74.624368124569372</c:v>
                </c:pt>
                <c:pt idx="507">
                  <c:v>144.90964473582056</c:v>
                </c:pt>
                <c:pt idx="508">
                  <c:v>126.78923408598975</c:v>
                </c:pt>
                <c:pt idx="509">
                  <c:v>189.95809550675483</c:v>
                </c:pt>
                <c:pt idx="510">
                  <c:v>161.20239934109344</c:v>
                </c:pt>
                <c:pt idx="511">
                  <c:v>128.03383534190004</c:v>
                </c:pt>
                <c:pt idx="512">
                  <c:v>142.52866393472053</c:v>
                </c:pt>
                <c:pt idx="513">
                  <c:v>105.60286633247081</c:v>
                </c:pt>
                <c:pt idx="514">
                  <c:v>69.963377650661386</c:v>
                </c:pt>
                <c:pt idx="515">
                  <c:v>69.971400640996023</c:v>
                </c:pt>
                <c:pt idx="516">
                  <c:v>102.76778086236288</c:v>
                </c:pt>
                <c:pt idx="517">
                  <c:v>86.973575624539237</c:v>
                </c:pt>
                <c:pt idx="518">
                  <c:v>79.791929281755117</c:v>
                </c:pt>
                <c:pt idx="519">
                  <c:v>89.076000118593569</c:v>
                </c:pt>
                <c:pt idx="520">
                  <c:v>105.52654700913365</c:v>
                </c:pt>
                <c:pt idx="521">
                  <c:v>91.330241614546154</c:v>
                </c:pt>
                <c:pt idx="522">
                  <c:v>56.893749261510649</c:v>
                </c:pt>
                <c:pt idx="523">
                  <c:v>60.917412202921732</c:v>
                </c:pt>
                <c:pt idx="524">
                  <c:v>44.877536268498972</c:v>
                </c:pt>
                <c:pt idx="525">
                  <c:v>49.248149821862185</c:v>
                </c:pt>
                <c:pt idx="526">
                  <c:v>35.584227670142866</c:v>
                </c:pt>
                <c:pt idx="527">
                  <c:v>50.121362214234921</c:v>
                </c:pt>
                <c:pt idx="528">
                  <c:v>44.262442060709368</c:v>
                </c:pt>
                <c:pt idx="529">
                  <c:v>35.037140795223181</c:v>
                </c:pt>
                <c:pt idx="530">
                  <c:v>0</c:v>
                </c:pt>
                <c:pt idx="531">
                  <c:v>1.9550533825809553</c:v>
                </c:pt>
                <c:pt idx="532">
                  <c:v>16.998424171186929</c:v>
                </c:pt>
                <c:pt idx="533">
                  <c:v>193.37405212738406</c:v>
                </c:pt>
                <c:pt idx="534">
                  <c:v>188.01554963425673</c:v>
                </c:pt>
                <c:pt idx="535">
                  <c:v>151.61342112590265</c:v>
                </c:pt>
                <c:pt idx="536">
                  <c:v>5.245423793386137</c:v>
                </c:pt>
                <c:pt idx="541">
                  <c:v>11.856897282380686</c:v>
                </c:pt>
                <c:pt idx="542">
                  <c:v>56.627396782892376</c:v>
                </c:pt>
                <c:pt idx="546">
                  <c:v>88.886422785507079</c:v>
                </c:pt>
                <c:pt idx="547">
                  <c:v>80.851821991542366</c:v>
                </c:pt>
                <c:pt idx="548">
                  <c:v>151.66134786251601</c:v>
                </c:pt>
                <c:pt idx="549">
                  <c:v>186.77297757187918</c:v>
                </c:pt>
                <c:pt idx="550">
                  <c:v>0</c:v>
                </c:pt>
                <c:pt idx="551">
                  <c:v>113.03589251548031</c:v>
                </c:pt>
                <c:pt idx="552">
                  <c:v>87.399953565819544</c:v>
                </c:pt>
                <c:pt idx="553">
                  <c:v>210.54665207301471</c:v>
                </c:pt>
                <c:pt idx="554">
                  <c:v>98.90789132984888</c:v>
                </c:pt>
                <c:pt idx="555">
                  <c:v>76.724312325731646</c:v>
                </c:pt>
                <c:pt idx="556">
                  <c:v>73.033871389320367</c:v>
                </c:pt>
                <c:pt idx="557">
                  <c:v>94.922014623031231</c:v>
                </c:pt>
                <c:pt idx="558">
                  <c:v>42.084453295333304</c:v>
                </c:pt>
                <c:pt idx="559">
                  <c:v>268.44666967428066</c:v>
                </c:pt>
                <c:pt idx="560">
                  <c:v>366.30888016379106</c:v>
                </c:pt>
                <c:pt idx="561">
                  <c:v>292.83812290306304</c:v>
                </c:pt>
                <c:pt idx="562">
                  <c:v>341.56814891315094</c:v>
                </c:pt>
                <c:pt idx="563">
                  <c:v>240.66905283813611</c:v>
                </c:pt>
                <c:pt idx="564">
                  <c:v>310.26132505009537</c:v>
                </c:pt>
                <c:pt idx="565">
                  <c:v>285.00501653971634</c:v>
                </c:pt>
                <c:pt idx="566">
                  <c:v>342.92144121824128</c:v>
                </c:pt>
                <c:pt idx="567">
                  <c:v>317.31358396151751</c:v>
                </c:pt>
                <c:pt idx="568">
                  <c:v>361.35589307541392</c:v>
                </c:pt>
                <c:pt idx="569">
                  <c:v>270.14901287699632</c:v>
                </c:pt>
                <c:pt idx="570">
                  <c:v>219.86736573591142</c:v>
                </c:pt>
                <c:pt idx="572">
                  <c:v>101.17213368984737</c:v>
                </c:pt>
                <c:pt idx="573">
                  <c:v>118.37316926038868</c:v>
                </c:pt>
                <c:pt idx="574">
                  <c:v>115.62538637453625</c:v>
                </c:pt>
                <c:pt idx="575">
                  <c:v>113.10003038006938</c:v>
                </c:pt>
                <c:pt idx="576">
                  <c:v>105.50397650109815</c:v>
                </c:pt>
                <c:pt idx="577">
                  <c:v>89.809350764848986</c:v>
                </c:pt>
                <c:pt idx="578">
                  <c:v>189.27914841081787</c:v>
                </c:pt>
                <c:pt idx="579">
                  <c:v>93.214050575137577</c:v>
                </c:pt>
                <c:pt idx="580">
                  <c:v>77.222418511341772</c:v>
                </c:pt>
                <c:pt idx="581">
                  <c:v>156.14254407099875</c:v>
                </c:pt>
                <c:pt idx="582">
                  <c:v>63.27441487251064</c:v>
                </c:pt>
                <c:pt idx="583">
                  <c:v>135.68501511911822</c:v>
                </c:pt>
                <c:pt idx="584">
                  <c:v>26.39021075572392</c:v>
                </c:pt>
                <c:pt idx="585">
                  <c:v>155.01393686700661</c:v>
                </c:pt>
                <c:pt idx="586">
                  <c:v>196.37300964925896</c:v>
                </c:pt>
                <c:pt idx="587">
                  <c:v>129.39010581523203</c:v>
                </c:pt>
                <c:pt idx="588">
                  <c:v>116.4090772169564</c:v>
                </c:pt>
                <c:pt idx="589">
                  <c:v>108.57176226015692</c:v>
                </c:pt>
                <c:pt idx="590">
                  <c:v>78.118955159858544</c:v>
                </c:pt>
                <c:pt idx="591">
                  <c:v>79.998477592728193</c:v>
                </c:pt>
                <c:pt idx="592">
                  <c:v>80.073658590612567</c:v>
                </c:pt>
                <c:pt idx="593">
                  <c:v>65.147595579060962</c:v>
                </c:pt>
                <c:pt idx="594">
                  <c:v>81.066840840477894</c:v>
                </c:pt>
                <c:pt idx="595">
                  <c:v>63.275806174683815</c:v>
                </c:pt>
                <c:pt idx="596">
                  <c:v>86.445642616573892</c:v>
                </c:pt>
                <c:pt idx="597">
                  <c:v>230.98945411298746</c:v>
                </c:pt>
                <c:pt idx="598">
                  <c:v>160.53789897703007</c:v>
                </c:pt>
                <c:pt idx="599">
                  <c:v>330.54869520409528</c:v>
                </c:pt>
                <c:pt idx="600">
                  <c:v>559.28604741885511</c:v>
                </c:pt>
                <c:pt idx="601">
                  <c:v>675.34030024945912</c:v>
                </c:pt>
                <c:pt idx="602">
                  <c:v>417.75205282096414</c:v>
                </c:pt>
                <c:pt idx="603">
                  <c:v>470.99618970888622</c:v>
                </c:pt>
                <c:pt idx="604">
                  <c:v>536.10977898504382</c:v>
                </c:pt>
                <c:pt idx="605">
                  <c:v>465.95408467986937</c:v>
                </c:pt>
                <c:pt idx="606">
                  <c:v>350.84562492353922</c:v>
                </c:pt>
                <c:pt idx="607">
                  <c:v>694.56248758395577</c:v>
                </c:pt>
                <c:pt idx="608">
                  <c:v>466.232631477045</c:v>
                </c:pt>
                <c:pt idx="609">
                  <c:v>351.55540923930027</c:v>
                </c:pt>
                <c:pt idx="610">
                  <c:v>381.43111916868577</c:v>
                </c:pt>
                <c:pt idx="611">
                  <c:v>132.36253477731813</c:v>
                </c:pt>
                <c:pt idx="612">
                  <c:v>136.64137254309449</c:v>
                </c:pt>
                <c:pt idx="613">
                  <c:v>154.25788686742928</c:v>
                </c:pt>
                <c:pt idx="614">
                  <c:v>108.4161766178474</c:v>
                </c:pt>
                <c:pt idx="615">
                  <c:v>118.76554761757941</c:v>
                </c:pt>
                <c:pt idx="616">
                  <c:v>107.53368001946421</c:v>
                </c:pt>
                <c:pt idx="617">
                  <c:v>110.4135454628547</c:v>
                </c:pt>
                <c:pt idx="618">
                  <c:v>144.93243502299347</c:v>
                </c:pt>
                <c:pt idx="619">
                  <c:v>47.838723191000511</c:v>
                </c:pt>
                <c:pt idx="620">
                  <c:v>71.249559183556897</c:v>
                </c:pt>
                <c:pt idx="621">
                  <c:v>140.69114861058614</c:v>
                </c:pt>
                <c:pt idx="622">
                  <c:v>85.962326087101729</c:v>
                </c:pt>
                <c:pt idx="623">
                  <c:v>82.794651607679825</c:v>
                </c:pt>
                <c:pt idx="624">
                  <c:v>79.652300968041942</c:v>
                </c:pt>
                <c:pt idx="625">
                  <c:v>100.03145686354851</c:v>
                </c:pt>
                <c:pt idx="626">
                  <c:v>128.76902132845342</c:v>
                </c:pt>
                <c:pt idx="627">
                  <c:v>104.25218635579331</c:v>
                </c:pt>
                <c:pt idx="628">
                  <c:v>104.95763965720411</c:v>
                </c:pt>
                <c:pt idx="629">
                  <c:v>45.051122014638828</c:v>
                </c:pt>
                <c:pt idx="630">
                  <c:v>73.488145153431987</c:v>
                </c:pt>
                <c:pt idx="631">
                  <c:v>54.985047039459261</c:v>
                </c:pt>
                <c:pt idx="632">
                  <c:v>97.024887547078791</c:v>
                </c:pt>
                <c:pt idx="633">
                  <c:v>87.123390913775779</c:v>
                </c:pt>
                <c:pt idx="634">
                  <c:v>61.746100100866208</c:v>
                </c:pt>
                <c:pt idx="635">
                  <c:v>82.56626638296494</c:v>
                </c:pt>
                <c:pt idx="636">
                  <c:v>17.25340095230975</c:v>
                </c:pt>
                <c:pt idx="637">
                  <c:v>95.701042620261191</c:v>
                </c:pt>
                <c:pt idx="638">
                  <c:v>195.81717928247645</c:v>
                </c:pt>
                <c:pt idx="639">
                  <c:v>65.442524990966106</c:v>
                </c:pt>
                <c:pt idx="640">
                  <c:v>81.154664451970845</c:v>
                </c:pt>
                <c:pt idx="641">
                  <c:v>136.60268680996381</c:v>
                </c:pt>
                <c:pt idx="643">
                  <c:v>57.683522643560487</c:v>
                </c:pt>
                <c:pt idx="644">
                  <c:v>117.4356269987623</c:v>
                </c:pt>
                <c:pt idx="645">
                  <c:v>69.145814541483077</c:v>
                </c:pt>
                <c:pt idx="646">
                  <c:v>93.103629587356565</c:v>
                </c:pt>
                <c:pt idx="647">
                  <c:v>78.920963788203949</c:v>
                </c:pt>
                <c:pt idx="648">
                  <c:v>138.36592380111344</c:v>
                </c:pt>
                <c:pt idx="649">
                  <c:v>82.577749497705071</c:v>
                </c:pt>
                <c:pt idx="650">
                  <c:v>112.1844863356868</c:v>
                </c:pt>
                <c:pt idx="651">
                  <c:v>64.635478723905379</c:v>
                </c:pt>
                <c:pt idx="652">
                  <c:v>118.67459146754143</c:v>
                </c:pt>
                <c:pt idx="653">
                  <c:v>65.29107661162611</c:v>
                </c:pt>
                <c:pt idx="654">
                  <c:v>76.347147650865807</c:v>
                </c:pt>
                <c:pt idx="655">
                  <c:v>77.361782752606558</c:v>
                </c:pt>
                <c:pt idx="656">
                  <c:v>79.590551286808193</c:v>
                </c:pt>
                <c:pt idx="657">
                  <c:v>60.502328003768902</c:v>
                </c:pt>
                <c:pt idx="658">
                  <c:v>42.147216340726274</c:v>
                </c:pt>
                <c:pt idx="659">
                  <c:v>52.564553261163312</c:v>
                </c:pt>
                <c:pt idx="660">
                  <c:v>82.48280957488933</c:v>
                </c:pt>
                <c:pt idx="661">
                  <c:v>24.675265968747471</c:v>
                </c:pt>
                <c:pt idx="662">
                  <c:v>98.379896834886026</c:v>
                </c:pt>
                <c:pt idx="664">
                  <c:v>93.325424051736448</c:v>
                </c:pt>
                <c:pt idx="665">
                  <c:v>107.83034093746781</c:v>
                </c:pt>
                <c:pt idx="666">
                  <c:v>126.68829357729925</c:v>
                </c:pt>
                <c:pt idx="667">
                  <c:v>96.266058153789771</c:v>
                </c:pt>
                <c:pt idx="668">
                  <c:v>183.59022556327176</c:v>
                </c:pt>
                <c:pt idx="669">
                  <c:v>101.48794150630808</c:v>
                </c:pt>
                <c:pt idx="670">
                  <c:v>59.57607478832707</c:v>
                </c:pt>
                <c:pt idx="671">
                  <c:v>90.850684029504691</c:v>
                </c:pt>
                <c:pt idx="672">
                  <c:v>197.308276799553</c:v>
                </c:pt>
                <c:pt idx="673">
                  <c:v>203.84819076091645</c:v>
                </c:pt>
                <c:pt idx="674">
                  <c:v>95.771448313572563</c:v>
                </c:pt>
                <c:pt idx="675">
                  <c:v>138.41657660600313</c:v>
                </c:pt>
                <c:pt idx="676">
                  <c:v>142.36837981926439</c:v>
                </c:pt>
                <c:pt idx="677">
                  <c:v>141.01270857142856</c:v>
                </c:pt>
                <c:pt idx="678">
                  <c:v>151.31851428571426</c:v>
                </c:pt>
                <c:pt idx="679">
                  <c:v>146.2443428571429</c:v>
                </c:pt>
                <c:pt idx="680">
                  <c:v>174.21871428571424</c:v>
                </c:pt>
                <c:pt idx="681">
                  <c:v>86.795931428571379</c:v>
                </c:pt>
                <c:pt idx="682">
                  <c:v>110.48187428571423</c:v>
                </c:pt>
                <c:pt idx="683">
                  <c:v>59.560199999999945</c:v>
                </c:pt>
                <c:pt idx="684">
                  <c:v>38.050662857142832</c:v>
                </c:pt>
                <c:pt idx="685">
                  <c:v>61.747199999999978</c:v>
                </c:pt>
                <c:pt idx="686">
                  <c:v>65.290355074528563</c:v>
                </c:pt>
                <c:pt idx="687">
                  <c:v>90.823771428571405</c:v>
                </c:pt>
                <c:pt idx="688">
                  <c:v>166.27382153846159</c:v>
                </c:pt>
                <c:pt idx="702">
                  <c:v>248.95412571428568</c:v>
                </c:pt>
                <c:pt idx="703">
                  <c:v>187.55009142857142</c:v>
                </c:pt>
                <c:pt idx="704">
                  <c:v>209.70630857142859</c:v>
                </c:pt>
                <c:pt idx="705">
                  <c:v>141.09410857142831</c:v>
                </c:pt>
                <c:pt idx="715">
                  <c:v>156.8697471496493</c:v>
                </c:pt>
                <c:pt idx="717">
                  <c:v>83.045313025572852</c:v>
                </c:pt>
                <c:pt idx="718">
                  <c:v>71.348227525492675</c:v>
                </c:pt>
                <c:pt idx="719">
                  <c:v>166.65255020839967</c:v>
                </c:pt>
                <c:pt idx="720">
                  <c:v>128.46860472904373</c:v>
                </c:pt>
                <c:pt idx="721">
                  <c:v>63.211746722701754</c:v>
                </c:pt>
                <c:pt idx="722">
                  <c:v>148.7763082220865</c:v>
                </c:pt>
                <c:pt idx="723">
                  <c:v>140.82711917894576</c:v>
                </c:pt>
                <c:pt idx="724">
                  <c:v>80.483603321561034</c:v>
                </c:pt>
                <c:pt idx="725">
                  <c:v>208.66411774485454</c:v>
                </c:pt>
                <c:pt idx="726">
                  <c:v>205.73757654857798</c:v>
                </c:pt>
                <c:pt idx="727">
                  <c:v>80.48297016602848</c:v>
                </c:pt>
                <c:pt idx="741">
                  <c:v>81.104440388965813</c:v>
                </c:pt>
                <c:pt idx="742">
                  <c:v>179.98973565539535</c:v>
                </c:pt>
                <c:pt idx="743">
                  <c:v>154.77547671982097</c:v>
                </c:pt>
                <c:pt idx="744">
                  <c:v>235.06835315750311</c:v>
                </c:pt>
                <c:pt idx="745">
                  <c:v>210.55894971428575</c:v>
                </c:pt>
                <c:pt idx="746">
                  <c:v>157.24303873115551</c:v>
                </c:pt>
                <c:pt idx="747">
                  <c:v>123.68103575307833</c:v>
                </c:pt>
                <c:pt idx="748">
                  <c:v>127.95882641986057</c:v>
                </c:pt>
                <c:pt idx="749">
                  <c:v>125.99817200000008</c:v>
                </c:pt>
                <c:pt idx="750">
                  <c:v>124.22780199422037</c:v>
                </c:pt>
                <c:pt idx="751">
                  <c:v>136.120350176985</c:v>
                </c:pt>
                <c:pt idx="752">
                  <c:v>185.63090425935744</c:v>
                </c:pt>
                <c:pt idx="753">
                  <c:v>185.76695916276003</c:v>
                </c:pt>
              </c:numCache>
            </c:numRef>
          </c:yVal>
          <c:smooth val="0"/>
          <c:extLst>
            <c:ext xmlns:c16="http://schemas.microsoft.com/office/drawing/2014/chart" uri="{C3380CC4-5D6E-409C-BE32-E72D297353CC}">
              <c16:uniqueId val="{00000000-C390-49CE-8720-0B2E6CE9EC79}"/>
            </c:ext>
          </c:extLst>
        </c:ser>
        <c:dLbls>
          <c:showLegendKey val="0"/>
          <c:showVal val="0"/>
          <c:showCatName val="0"/>
          <c:showSerName val="0"/>
          <c:showPercent val="0"/>
          <c:showBubbleSize val="0"/>
        </c:dLbls>
        <c:axId val="657011504"/>
        <c:axId val="657010064"/>
      </c:scatterChart>
      <c:valAx>
        <c:axId val="6570115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10064"/>
        <c:crosses val="autoZero"/>
        <c:crossBetween val="midCat"/>
      </c:valAx>
      <c:valAx>
        <c:axId val="657010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11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PON vs POP umol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PON vs POP</c:v>
          </c:tx>
          <c:spPr>
            <a:ln w="25400" cap="rnd">
              <a:noFill/>
              <a:round/>
            </a:ln>
            <a:effectLst/>
          </c:spPr>
          <c:marker>
            <c:symbol val="circle"/>
            <c:size val="5"/>
            <c:spPr>
              <a:solidFill>
                <a:schemeClr val="accent1"/>
              </a:solidFill>
              <a:ln w="9525">
                <a:solidFill>
                  <a:schemeClr val="accent1"/>
                </a:solidFill>
              </a:ln>
              <a:effectLst/>
            </c:spPr>
          </c:marker>
          <c:xVal>
            <c:numRef>
              <c:f>'SBB Sediment Trap 540m - NEW'!$AD$8:$AD$761</c:f>
              <c:numCache>
                <c:formatCode>0</c:formatCode>
                <c:ptCount val="754"/>
                <c:pt idx="0">
                  <c:v>881.08163265306121</c:v>
                </c:pt>
                <c:pt idx="1">
                  <c:v>894.62040816326521</c:v>
                </c:pt>
                <c:pt idx="2">
                  <c:v>687.7714285714286</c:v>
                </c:pt>
                <c:pt idx="3">
                  <c:v>565.71428571428567</c:v>
                </c:pt>
                <c:pt idx="4">
                  <c:v>495.32244897959174</c:v>
                </c:pt>
                <c:pt idx="5">
                  <c:v>475.69931972789112</c:v>
                </c:pt>
                <c:pt idx="6">
                  <c:v>499.27210884353752</c:v>
                </c:pt>
                <c:pt idx="7">
                  <c:v>454.13877551020403</c:v>
                </c:pt>
                <c:pt idx="8">
                  <c:v>727.21088435374145</c:v>
                </c:pt>
                <c:pt idx="9">
                  <c:v>604.77551020408168</c:v>
                </c:pt>
                <c:pt idx="10">
                  <c:v>493.16326530612247</c:v>
                </c:pt>
                <c:pt idx="11">
                  <c:v>573.31700680272104</c:v>
                </c:pt>
                <c:pt idx="12">
                  <c:v>504.06938775510201</c:v>
                </c:pt>
                <c:pt idx="13">
                  <c:v>627.91836734693845</c:v>
                </c:pt>
                <c:pt idx="14">
                  <c:v>360.45918367346957</c:v>
                </c:pt>
                <c:pt idx="15">
                  <c:v>350.99999999999966</c:v>
                </c:pt>
                <c:pt idx="16">
                  <c:v>436.2244897959182</c:v>
                </c:pt>
                <c:pt idx="17">
                  <c:v>653.83401360544246</c:v>
                </c:pt>
                <c:pt idx="18">
                  <c:v>743.28979591836764</c:v>
                </c:pt>
                <c:pt idx="19">
                  <c:v>1113.5755102040814</c:v>
                </c:pt>
                <c:pt idx="20">
                  <c:v>864.45714285714268</c:v>
                </c:pt>
                <c:pt idx="21">
                  <c:v>1044.9265306122452</c:v>
                </c:pt>
                <c:pt idx="22">
                  <c:v>1827.6244897959186</c:v>
                </c:pt>
                <c:pt idx="23">
                  <c:v>1077.3795918367352</c:v>
                </c:pt>
                <c:pt idx="24">
                  <c:v>808.85918367346937</c:v>
                </c:pt>
                <c:pt idx="25">
                  <c:v>1134.8864468864463</c:v>
                </c:pt>
                <c:pt idx="26">
                  <c:v>901.37414965986409</c:v>
                </c:pt>
                <c:pt idx="27">
                  <c:v>782.45306122448983</c:v>
                </c:pt>
                <c:pt idx="28">
                  <c:v>599.18095238095248</c:v>
                </c:pt>
                <c:pt idx="29">
                  <c:v>630.27638483964995</c:v>
                </c:pt>
                <c:pt idx="30">
                  <c:v>735.142857142857</c:v>
                </c:pt>
                <c:pt idx="39">
                  <c:v>621.02857142857135</c:v>
                </c:pt>
                <c:pt idx="40">
                  <c:v>522.12244897959192</c:v>
                </c:pt>
                <c:pt idx="41">
                  <c:v>741.57959183673495</c:v>
                </c:pt>
                <c:pt idx="42">
                  <c:v>1030.3326530612246</c:v>
                </c:pt>
                <c:pt idx="43">
                  <c:v>957.89659863945553</c:v>
                </c:pt>
                <c:pt idx="44">
                  <c:v>963.02448979591816</c:v>
                </c:pt>
                <c:pt idx="52">
                  <c:v>1248.6836734693877</c:v>
                </c:pt>
                <c:pt idx="53">
                  <c:v>1953.6877551020398</c:v>
                </c:pt>
                <c:pt idx="54">
                  <c:v>1751.0204081632644</c:v>
                </c:pt>
                <c:pt idx="55">
                  <c:v>1149.4666666666667</c:v>
                </c:pt>
                <c:pt idx="56">
                  <c:v>788.9619047619052</c:v>
                </c:pt>
                <c:pt idx="57">
                  <c:v>822.03945578231287</c:v>
                </c:pt>
                <c:pt idx="58">
                  <c:v>422.45306122448977</c:v>
                </c:pt>
                <c:pt idx="59">
                  <c:v>723.14285714285722</c:v>
                </c:pt>
                <c:pt idx="60">
                  <c:v>1161.1959183673471</c:v>
                </c:pt>
                <c:pt idx="61">
                  <c:v>535.28571428571411</c:v>
                </c:pt>
                <c:pt idx="62">
                  <c:v>238.1034013605439</c:v>
                </c:pt>
                <c:pt idx="63">
                  <c:v>645.46666666666658</c:v>
                </c:pt>
                <c:pt idx="64">
                  <c:v>933.79780219780241</c:v>
                </c:pt>
                <c:pt idx="65">
                  <c:v>764.9142857142856</c:v>
                </c:pt>
                <c:pt idx="66">
                  <c:v>1229.2163265306119</c:v>
                </c:pt>
                <c:pt idx="67">
                  <c:v>2007.3061224489797</c:v>
                </c:pt>
                <c:pt idx="68">
                  <c:v>1471.5591836734693</c:v>
                </c:pt>
                <c:pt idx="69">
                  <c:v>661.14285714285745</c:v>
                </c:pt>
                <c:pt idx="70">
                  <c:v>1683.8412698412692</c:v>
                </c:pt>
                <c:pt idx="71">
                  <c:v>454.90612244897994</c:v>
                </c:pt>
                <c:pt idx="72">
                  <c:v>929.25034013605455</c:v>
                </c:pt>
                <c:pt idx="73">
                  <c:v>723.55102040816314</c:v>
                </c:pt>
                <c:pt idx="74">
                  <c:v>1170.8333333333342</c:v>
                </c:pt>
                <c:pt idx="75">
                  <c:v>1186.5142857142857</c:v>
                </c:pt>
                <c:pt idx="76">
                  <c:v>641.42857142857133</c:v>
                </c:pt>
                <c:pt idx="78">
                  <c:v>834.70000000000016</c:v>
                </c:pt>
                <c:pt idx="79">
                  <c:v>995.61224489795927</c:v>
                </c:pt>
                <c:pt idx="80">
                  <c:v>899.98979591836701</c:v>
                </c:pt>
                <c:pt idx="81">
                  <c:v>714.69387755102036</c:v>
                </c:pt>
                <c:pt idx="82">
                  <c:v>824.12244897959158</c:v>
                </c:pt>
                <c:pt idx="83">
                  <c:v>579.99999999999966</c:v>
                </c:pt>
                <c:pt idx="84">
                  <c:v>722.0979591836732</c:v>
                </c:pt>
                <c:pt idx="85">
                  <c:v>478.94217687074854</c:v>
                </c:pt>
                <c:pt idx="86">
                  <c:v>446.52993197278897</c:v>
                </c:pt>
                <c:pt idx="87">
                  <c:v>467.79183673469396</c:v>
                </c:pt>
                <c:pt idx="88">
                  <c:v>404.08163265306126</c:v>
                </c:pt>
                <c:pt idx="89">
                  <c:v>736.97346938775524</c:v>
                </c:pt>
                <c:pt idx="90">
                  <c:v>1511.4725274725263</c:v>
                </c:pt>
                <c:pt idx="91">
                  <c:v>1768.3416666666665</c:v>
                </c:pt>
                <c:pt idx="92">
                  <c:v>1099.1497142857145</c:v>
                </c:pt>
                <c:pt idx="93">
                  <c:v>1865.4019047619051</c:v>
                </c:pt>
                <c:pt idx="94">
                  <c:v>1217.9418775510201</c:v>
                </c:pt>
                <c:pt idx="95">
                  <c:v>1521.5072653061222</c:v>
                </c:pt>
                <c:pt idx="96">
                  <c:v>1048.9252789115644</c:v>
                </c:pt>
                <c:pt idx="97">
                  <c:v>1351.6016326530612</c:v>
                </c:pt>
                <c:pt idx="98">
                  <c:v>1239.0240326530616</c:v>
                </c:pt>
                <c:pt idx="99">
                  <c:v>1048.8976326530612</c:v>
                </c:pt>
                <c:pt idx="100">
                  <c:v>764.38826530612232</c:v>
                </c:pt>
                <c:pt idx="101">
                  <c:v>782.34024489795911</c:v>
                </c:pt>
                <c:pt idx="102">
                  <c:v>810.66710204081664</c:v>
                </c:pt>
                <c:pt idx="103">
                  <c:v>1602.9965714285706</c:v>
                </c:pt>
                <c:pt idx="104">
                  <c:v>636.98578918162002</c:v>
                </c:pt>
                <c:pt idx="105">
                  <c:v>598.82925898949941</c:v>
                </c:pt>
                <c:pt idx="106">
                  <c:v>607.37240484747065</c:v>
                </c:pt>
                <c:pt idx="107">
                  <c:v>586.98435488328278</c:v>
                </c:pt>
                <c:pt idx="108">
                  <c:v>894.5563736991395</c:v>
                </c:pt>
                <c:pt idx="109">
                  <c:v>732.24831429447147</c:v>
                </c:pt>
                <c:pt idx="110">
                  <c:v>479.82161251104105</c:v>
                </c:pt>
                <c:pt idx="111">
                  <c:v>1371.5819738868488</c:v>
                </c:pt>
                <c:pt idx="112">
                  <c:v>1876.2342001311654</c:v>
                </c:pt>
                <c:pt idx="113">
                  <c:v>657.26981626427744</c:v>
                </c:pt>
                <c:pt idx="114">
                  <c:v>1300.0712949791193</c:v>
                </c:pt>
                <c:pt idx="115">
                  <c:v>786.54539600463636</c:v>
                </c:pt>
                <c:pt idx="116">
                  <c:v>873.81218974733156</c:v>
                </c:pt>
                <c:pt idx="143">
                  <c:v>1054.897959183673</c:v>
                </c:pt>
                <c:pt idx="144">
                  <c:v>1291.7551020408182</c:v>
                </c:pt>
                <c:pt idx="145">
                  <c:v>1950.5959183673453</c:v>
                </c:pt>
                <c:pt idx="146">
                  <c:v>1372.2612244897973</c:v>
                </c:pt>
                <c:pt idx="147">
                  <c:v>1465.4693877551028</c:v>
                </c:pt>
                <c:pt idx="148">
                  <c:v>1412.5959183673478</c:v>
                </c:pt>
                <c:pt idx="149">
                  <c:v>1280</c:v>
                </c:pt>
                <c:pt idx="150">
                  <c:v>654.92244897959267</c:v>
                </c:pt>
                <c:pt idx="151">
                  <c:v>991.4938775510193</c:v>
                </c:pt>
                <c:pt idx="152">
                  <c:v>1485.1428571428571</c:v>
                </c:pt>
                <c:pt idx="153">
                  <c:v>585.20000000000027</c:v>
                </c:pt>
                <c:pt idx="154">
                  <c:v>300.3428571428563</c:v>
                </c:pt>
                <c:pt idx="155">
                  <c:v>454.57582417582523</c:v>
                </c:pt>
                <c:pt idx="156">
                  <c:v>1287.808336991083</c:v>
                </c:pt>
                <c:pt idx="157">
                  <c:v>1207.6958600726457</c:v>
                </c:pt>
                <c:pt idx="158">
                  <c:v>1353.2336243461132</c:v>
                </c:pt>
                <c:pt idx="159">
                  <c:v>924.72362494961658</c:v>
                </c:pt>
                <c:pt idx="160">
                  <c:v>954.63927405795357</c:v>
                </c:pt>
                <c:pt idx="161">
                  <c:v>343.55841132374229</c:v>
                </c:pt>
                <c:pt idx="162">
                  <c:v>196.55404035115978</c:v>
                </c:pt>
                <c:pt idx="163">
                  <c:v>179.72293882849178</c:v>
                </c:pt>
                <c:pt idx="164">
                  <c:v>171.42536769847874</c:v>
                </c:pt>
                <c:pt idx="165">
                  <c:v>89.820677762548144</c:v>
                </c:pt>
                <c:pt idx="166">
                  <c:v>219.89402914124511</c:v>
                </c:pt>
                <c:pt idx="167">
                  <c:v>133.12436658668972</c:v>
                </c:pt>
                <c:pt idx="168">
                  <c:v>214.34958887095232</c:v>
                </c:pt>
                <c:pt idx="169">
                  <c:v>1622.2025209663145</c:v>
                </c:pt>
                <c:pt idx="170">
                  <c:v>1668.0833200519573</c:v>
                </c:pt>
                <c:pt idx="171">
                  <c:v>1114.2926741145668</c:v>
                </c:pt>
                <c:pt idx="182">
                  <c:v>872.53025778975666</c:v>
                </c:pt>
                <c:pt idx="183">
                  <c:v>776.31713219686651</c:v>
                </c:pt>
                <c:pt idx="184">
                  <c:v>767.59287597169362</c:v>
                </c:pt>
                <c:pt idx="185">
                  <c:v>705.39654889364147</c:v>
                </c:pt>
                <c:pt idx="186">
                  <c:v>875.78320674470592</c:v>
                </c:pt>
                <c:pt idx="187">
                  <c:v>610.79623569278033</c:v>
                </c:pt>
                <c:pt idx="188">
                  <c:v>549.83318712680784</c:v>
                </c:pt>
                <c:pt idx="189">
                  <c:v>572.47963476148436</c:v>
                </c:pt>
                <c:pt idx="190">
                  <c:v>942.57119274323691</c:v>
                </c:pt>
                <c:pt idx="191">
                  <c:v>471.99047024754367</c:v>
                </c:pt>
                <c:pt idx="192">
                  <c:v>578.33655329211047</c:v>
                </c:pt>
                <c:pt idx="193">
                  <c:v>348.8248459309454</c:v>
                </c:pt>
                <c:pt idx="194">
                  <c:v>185.33855166955183</c:v>
                </c:pt>
                <c:pt idx="208">
                  <c:v>655.41610664279563</c:v>
                </c:pt>
                <c:pt idx="209">
                  <c:v>628.07676827454998</c:v>
                </c:pt>
                <c:pt idx="210">
                  <c:v>545.35871198399741</c:v>
                </c:pt>
                <c:pt idx="211">
                  <c:v>549.77423544596911</c:v>
                </c:pt>
                <c:pt idx="212">
                  <c:v>153.25351565931459</c:v>
                </c:pt>
                <c:pt idx="221">
                  <c:v>1364.4905588533661</c:v>
                </c:pt>
                <c:pt idx="222">
                  <c:v>1328.8823562960706</c:v>
                </c:pt>
                <c:pt idx="223">
                  <c:v>1711.4024017125794</c:v>
                </c:pt>
                <c:pt idx="224">
                  <c:v>1204.62333039992</c:v>
                </c:pt>
                <c:pt idx="225">
                  <c:v>1106.0715424006708</c:v>
                </c:pt>
                <c:pt idx="226">
                  <c:v>924.57698222373392</c:v>
                </c:pt>
                <c:pt idx="227">
                  <c:v>1769.7436274111378</c:v>
                </c:pt>
                <c:pt idx="228">
                  <c:v>2024.2684927129287</c:v>
                </c:pt>
                <c:pt idx="229">
                  <c:v>1188.6580449870826</c:v>
                </c:pt>
                <c:pt idx="230">
                  <c:v>738.35442199964268</c:v>
                </c:pt>
                <c:pt idx="231">
                  <c:v>904.27968438888752</c:v>
                </c:pt>
                <c:pt idx="232">
                  <c:v>2063.4969446214873</c:v>
                </c:pt>
                <c:pt idx="233">
                  <c:v>748.75956898532161</c:v>
                </c:pt>
                <c:pt idx="247">
                  <c:v>733.61061231813039</c:v>
                </c:pt>
                <c:pt idx="248">
                  <c:v>1076.97952918583</c:v>
                </c:pt>
                <c:pt idx="249">
                  <c:v>1845.4445104602014</c:v>
                </c:pt>
                <c:pt idx="250">
                  <c:v>1438.9049660844237</c:v>
                </c:pt>
                <c:pt idx="251">
                  <c:v>1163.2013786281684</c:v>
                </c:pt>
                <c:pt idx="252">
                  <c:v>1662.4939972064008</c:v>
                </c:pt>
                <c:pt idx="253">
                  <c:v>1624.256691818021</c:v>
                </c:pt>
                <c:pt idx="254">
                  <c:v>1485.9975973702753</c:v>
                </c:pt>
                <c:pt idx="255">
                  <c:v>1073.3401828482256</c:v>
                </c:pt>
                <c:pt idx="256">
                  <c:v>1630.2307192100739</c:v>
                </c:pt>
                <c:pt idx="257">
                  <c:v>1440.6216907858211</c:v>
                </c:pt>
                <c:pt idx="258">
                  <c:v>1161.5075956228084</c:v>
                </c:pt>
                <c:pt idx="259">
                  <c:v>969.83934971455005</c:v>
                </c:pt>
                <c:pt idx="260">
                  <c:v>1084.3908985906896</c:v>
                </c:pt>
                <c:pt idx="261">
                  <c:v>812.07064432026129</c:v>
                </c:pt>
                <c:pt idx="262">
                  <c:v>773.6843754284522</c:v>
                </c:pt>
                <c:pt idx="263">
                  <c:v>950.31558398686366</c:v>
                </c:pt>
                <c:pt idx="264">
                  <c:v>855.30594160550663</c:v>
                </c:pt>
                <c:pt idx="265">
                  <c:v>972.76655674716028</c:v>
                </c:pt>
                <c:pt idx="266">
                  <c:v>671.03936240598819</c:v>
                </c:pt>
                <c:pt idx="267">
                  <c:v>683.61408472773121</c:v>
                </c:pt>
                <c:pt idx="268">
                  <c:v>1723.7425159452273</c:v>
                </c:pt>
                <c:pt idx="269">
                  <c:v>791.69342741527191</c:v>
                </c:pt>
                <c:pt idx="270">
                  <c:v>622.64281912811134</c:v>
                </c:pt>
                <c:pt idx="271">
                  <c:v>83.871402175150791</c:v>
                </c:pt>
                <c:pt idx="272">
                  <c:v>50.848868897876464</c:v>
                </c:pt>
                <c:pt idx="273">
                  <c:v>1926.2858775777274</c:v>
                </c:pt>
                <c:pt idx="274">
                  <c:v>1937.7219555670604</c:v>
                </c:pt>
                <c:pt idx="275">
                  <c:v>1649.3945608806466</c:v>
                </c:pt>
                <c:pt idx="277">
                  <c:v>113.09613052214014</c:v>
                </c:pt>
                <c:pt idx="278">
                  <c:v>30.488606829173989</c:v>
                </c:pt>
                <c:pt idx="279">
                  <c:v>51.20858257032566</c:v>
                </c:pt>
                <c:pt idx="280">
                  <c:v>115.81552210070696</c:v>
                </c:pt>
                <c:pt idx="281">
                  <c:v>23.503152243825593</c:v>
                </c:pt>
                <c:pt idx="282">
                  <c:v>66.518133985537546</c:v>
                </c:pt>
                <c:pt idx="283">
                  <c:v>321.82128328498726</c:v>
                </c:pt>
                <c:pt idx="284">
                  <c:v>7.5936739320447497</c:v>
                </c:pt>
                <c:pt idx="285">
                  <c:v>15.88950138291732</c:v>
                </c:pt>
                <c:pt idx="286">
                  <c:v>631.67891466338017</c:v>
                </c:pt>
                <c:pt idx="287">
                  <c:v>910.38954151790949</c:v>
                </c:pt>
                <c:pt idx="288">
                  <c:v>457.87904642102518</c:v>
                </c:pt>
                <c:pt idx="289">
                  <c:v>576.55526880759555</c:v>
                </c:pt>
                <c:pt idx="290">
                  <c:v>784.25257929945758</c:v>
                </c:pt>
                <c:pt idx="299">
                  <c:v>831.65278766500217</c:v>
                </c:pt>
                <c:pt idx="300">
                  <c:v>17.955317189472769</c:v>
                </c:pt>
                <c:pt idx="301">
                  <c:v>39.939370481711393</c:v>
                </c:pt>
                <c:pt idx="302">
                  <c:v>167.3174982440778</c:v>
                </c:pt>
                <c:pt idx="303">
                  <c:v>43.402809317555338</c:v>
                </c:pt>
                <c:pt idx="304">
                  <c:v>14.367346938775887</c:v>
                </c:pt>
                <c:pt idx="306">
                  <c:v>79.955163041657258</c:v>
                </c:pt>
                <c:pt idx="307">
                  <c:v>22.889378266168688</c:v>
                </c:pt>
                <c:pt idx="309">
                  <c:v>155.52933866742831</c:v>
                </c:pt>
                <c:pt idx="310">
                  <c:v>469.97594102696661</c:v>
                </c:pt>
                <c:pt idx="311">
                  <c:v>626.46994469523349</c:v>
                </c:pt>
                <c:pt idx="312">
                  <c:v>786.48106057551445</c:v>
                </c:pt>
                <c:pt idx="313">
                  <c:v>897.03879354039748</c:v>
                </c:pt>
                <c:pt idx="314">
                  <c:v>1087.8355248969351</c:v>
                </c:pt>
                <c:pt idx="315">
                  <c:v>1001.9914107416282</c:v>
                </c:pt>
                <c:pt idx="316">
                  <c:v>594.23306287915216</c:v>
                </c:pt>
                <c:pt idx="317">
                  <c:v>970.66845272977412</c:v>
                </c:pt>
                <c:pt idx="318">
                  <c:v>808.697726844268</c:v>
                </c:pt>
                <c:pt idx="319">
                  <c:v>1157.6132431887456</c:v>
                </c:pt>
                <c:pt idx="320">
                  <c:v>690.28146144259722</c:v>
                </c:pt>
                <c:pt idx="321">
                  <c:v>836.90830374266784</c:v>
                </c:pt>
                <c:pt idx="322">
                  <c:v>1192.8202828862131</c:v>
                </c:pt>
                <c:pt idx="323">
                  <c:v>1539.4087976379406</c:v>
                </c:pt>
                <c:pt idx="324">
                  <c:v>961.00351359855176</c:v>
                </c:pt>
                <c:pt idx="325">
                  <c:v>2000.7985751272577</c:v>
                </c:pt>
                <c:pt idx="326">
                  <c:v>1207.8997927836654</c:v>
                </c:pt>
                <c:pt idx="327">
                  <c:v>903.45321958293471</c:v>
                </c:pt>
                <c:pt idx="328">
                  <c:v>1082.4341715993562</c:v>
                </c:pt>
                <c:pt idx="329">
                  <c:v>1621.7431956748928</c:v>
                </c:pt>
                <c:pt idx="330">
                  <c:v>1242.9559295560555</c:v>
                </c:pt>
                <c:pt idx="331">
                  <c:v>2115.8872241619461</c:v>
                </c:pt>
                <c:pt idx="332">
                  <c:v>1147.5814468357994</c:v>
                </c:pt>
                <c:pt idx="333">
                  <c:v>682.38330381646006</c:v>
                </c:pt>
                <c:pt idx="334">
                  <c:v>695.22634479139367</c:v>
                </c:pt>
                <c:pt idx="335">
                  <c:v>1086.8825829697689</c:v>
                </c:pt>
                <c:pt idx="336">
                  <c:v>864.78542411445665</c:v>
                </c:pt>
                <c:pt idx="337">
                  <c:v>662.32206964701709</c:v>
                </c:pt>
                <c:pt idx="338">
                  <c:v>807.82573582410873</c:v>
                </c:pt>
                <c:pt idx="339">
                  <c:v>817.07227990529611</c:v>
                </c:pt>
                <c:pt idx="340">
                  <c:v>841.62281968215552</c:v>
                </c:pt>
                <c:pt idx="341">
                  <c:v>944.81977441791491</c:v>
                </c:pt>
                <c:pt idx="342">
                  <c:v>1029.2841399370748</c:v>
                </c:pt>
                <c:pt idx="343">
                  <c:v>671.35162646865433</c:v>
                </c:pt>
                <c:pt idx="345">
                  <c:v>485.11228694129613</c:v>
                </c:pt>
                <c:pt idx="346">
                  <c:v>1224.9992660973417</c:v>
                </c:pt>
                <c:pt idx="347">
                  <c:v>757.16258342871322</c:v>
                </c:pt>
                <c:pt idx="348">
                  <c:v>574.89724793181858</c:v>
                </c:pt>
                <c:pt idx="349">
                  <c:v>168.06195572902675</c:v>
                </c:pt>
                <c:pt idx="350">
                  <c:v>52.020998107795172</c:v>
                </c:pt>
                <c:pt idx="351">
                  <c:v>1766.1284703080078</c:v>
                </c:pt>
                <c:pt idx="352" formatCode="0.000">
                  <c:v>1783.3777226451484</c:v>
                </c:pt>
                <c:pt idx="353" formatCode="0.000">
                  <c:v>1303.9080777346462</c:v>
                </c:pt>
                <c:pt idx="354" formatCode="0.000">
                  <c:v>902.96879548800894</c:v>
                </c:pt>
                <c:pt idx="356" formatCode="0.000">
                  <c:v>1180.7511046637626</c:v>
                </c:pt>
                <c:pt idx="359" formatCode="0.000">
                  <c:v>800.89575266149882</c:v>
                </c:pt>
                <c:pt idx="360" formatCode="0.000">
                  <c:v>864.35579656730874</c:v>
                </c:pt>
                <c:pt idx="361" formatCode="0.000">
                  <c:v>583.7770370139724</c:v>
                </c:pt>
                <c:pt idx="362" formatCode="0.000">
                  <c:v>1092.2722994503836</c:v>
                </c:pt>
                <c:pt idx="363" formatCode="0.000">
                  <c:v>811.40327396972873</c:v>
                </c:pt>
                <c:pt idx="364" formatCode="0.000">
                  <c:v>762.60758921901811</c:v>
                </c:pt>
                <c:pt idx="365" formatCode="0.000">
                  <c:v>622.04019866898273</c:v>
                </c:pt>
                <c:pt idx="366" formatCode="0.000">
                  <c:v>765.49504263703159</c:v>
                </c:pt>
                <c:pt idx="367" formatCode="0.000">
                  <c:v>782.85718062921035</c:v>
                </c:pt>
                <c:pt idx="368" formatCode="0.000">
                  <c:v>839.33338803189611</c:v>
                </c:pt>
                <c:pt idx="369" formatCode="0.000">
                  <c:v>747.55327329176941</c:v>
                </c:pt>
                <c:pt idx="370" formatCode="0.000">
                  <c:v>891.28020211473995</c:v>
                </c:pt>
                <c:pt idx="371" formatCode="0.000">
                  <c:v>506.63386337650337</c:v>
                </c:pt>
                <c:pt idx="372" formatCode="0.000">
                  <c:v>529.15958153612144</c:v>
                </c:pt>
                <c:pt idx="373" formatCode="0.000">
                  <c:v>1288.7233965583191</c:v>
                </c:pt>
                <c:pt idx="374" formatCode="0.000">
                  <c:v>1433.6955066672626</c:v>
                </c:pt>
                <c:pt idx="375" formatCode="0.000">
                  <c:v>1099.0218569270894</c:v>
                </c:pt>
                <c:pt idx="376" formatCode="0.000">
                  <c:v>970.38089744064609</c:v>
                </c:pt>
                <c:pt idx="377" formatCode="0.000">
                  <c:v>2766.512900985721</c:v>
                </c:pt>
                <c:pt idx="378" formatCode="0.000">
                  <c:v>2048.4330815431485</c:v>
                </c:pt>
                <c:pt idx="379" formatCode="0.000">
                  <c:v>2559.1623245538794</c:v>
                </c:pt>
                <c:pt idx="380" formatCode="0.000">
                  <c:v>2650.9187903014831</c:v>
                </c:pt>
                <c:pt idx="381" formatCode="0.000">
                  <c:v>1559.7490116348454</c:v>
                </c:pt>
                <c:pt idx="382" formatCode="0.000">
                  <c:v>1273.0305320624961</c:v>
                </c:pt>
                <c:pt idx="383" formatCode="0.000">
                  <c:v>327.84752422209937</c:v>
                </c:pt>
                <c:pt idx="384" formatCode="0.000">
                  <c:v>297.25776650742307</c:v>
                </c:pt>
                <c:pt idx="385" formatCode="0.000">
                  <c:v>249.50113175396734</c:v>
                </c:pt>
                <c:pt idx="386" formatCode="0.000">
                  <c:v>345.46399961086672</c:v>
                </c:pt>
                <c:pt idx="387" formatCode="0.000">
                  <c:v>216.30229335466694</c:v>
                </c:pt>
                <c:pt idx="388" formatCode="0.000">
                  <c:v>219.01547264508221</c:v>
                </c:pt>
                <c:pt idx="389" formatCode="0.000">
                  <c:v>768.90014208197852</c:v>
                </c:pt>
                <c:pt idx="390" formatCode="0.000">
                  <c:v>907.98937358862668</c:v>
                </c:pt>
                <c:pt idx="391" formatCode="0.000">
                  <c:v>861.02639032015281</c:v>
                </c:pt>
                <c:pt idx="392" formatCode="0.000">
                  <c:v>1873.3073529247795</c:v>
                </c:pt>
                <c:pt idx="393" formatCode="0.000">
                  <c:v>1547.1492843231072</c:v>
                </c:pt>
                <c:pt idx="394" formatCode="0.000">
                  <c:v>917.57166119083308</c:v>
                </c:pt>
                <c:pt idx="395" formatCode="0.000">
                  <c:v>930.22337860857613</c:v>
                </c:pt>
                <c:pt idx="396" formatCode="0.000">
                  <c:v>520.319634498911</c:v>
                </c:pt>
                <c:pt idx="397" formatCode="0.000">
                  <c:v>1158.3288725915993</c:v>
                </c:pt>
                <c:pt idx="398" formatCode="0.000">
                  <c:v>1356.2489314876159</c:v>
                </c:pt>
                <c:pt idx="399" formatCode="0.000">
                  <c:v>426.99508241230114</c:v>
                </c:pt>
                <c:pt idx="400" formatCode="0.000">
                  <c:v>730.59878961433105</c:v>
                </c:pt>
                <c:pt idx="401" formatCode="0.000">
                  <c:v>765.99436503453944</c:v>
                </c:pt>
                <c:pt idx="402" formatCode="0.000">
                  <c:v>1027.3206053938959</c:v>
                </c:pt>
                <c:pt idx="403" formatCode="0.000">
                  <c:v>652.77931315410649</c:v>
                </c:pt>
                <c:pt idx="404" formatCode="0.000">
                  <c:v>828.99452844633402</c:v>
                </c:pt>
                <c:pt idx="405" formatCode="0.000">
                  <c:v>810.48139046510835</c:v>
                </c:pt>
                <c:pt idx="406" formatCode="0.000">
                  <c:v>557.48036809192286</c:v>
                </c:pt>
                <c:pt idx="407" formatCode="0.000">
                  <c:v>859.41028576438964</c:v>
                </c:pt>
                <c:pt idx="408" formatCode="0.000">
                  <c:v>671.30800185024509</c:v>
                </c:pt>
                <c:pt idx="409" formatCode="0.000">
                  <c:v>505.83009899296559</c:v>
                </c:pt>
                <c:pt idx="410" formatCode="0.000">
                  <c:v>607.21899651632793</c:v>
                </c:pt>
                <c:pt idx="411" formatCode="0.000">
                  <c:v>712.1546519421936</c:v>
                </c:pt>
                <c:pt idx="412" formatCode="0.000">
                  <c:v>811.8203123431133</c:v>
                </c:pt>
                <c:pt idx="413" formatCode="0.000">
                  <c:v>622.28096490702922</c:v>
                </c:pt>
                <c:pt idx="414" formatCode="0.000">
                  <c:v>69.482301188491945</c:v>
                </c:pt>
                <c:pt idx="429" formatCode="0.000">
                  <c:v>1220.8457142857123</c:v>
                </c:pt>
                <c:pt idx="430" formatCode="0.000">
                  <c:v>722.84474685176383</c:v>
                </c:pt>
                <c:pt idx="431" formatCode="0.000">
                  <c:v>938.14564178231365</c:v>
                </c:pt>
                <c:pt idx="432" formatCode="0.000">
                  <c:v>902.4437746318838</c:v>
                </c:pt>
                <c:pt idx="433" formatCode="0.000">
                  <c:v>1340.9381665330004</c:v>
                </c:pt>
                <c:pt idx="434" formatCode="0.000">
                  <c:v>526.06107914109703</c:v>
                </c:pt>
                <c:pt idx="435" formatCode="0.000">
                  <c:v>623.36699807892239</c:v>
                </c:pt>
                <c:pt idx="436" formatCode="0.000">
                  <c:v>1024.071793719495</c:v>
                </c:pt>
                <c:pt idx="437" formatCode="0.000">
                  <c:v>703.23334857739383</c:v>
                </c:pt>
                <c:pt idx="438" formatCode="0.000">
                  <c:v>376.23425090394733</c:v>
                </c:pt>
                <c:pt idx="439" formatCode="0.000">
                  <c:v>106.53814046133817</c:v>
                </c:pt>
                <c:pt idx="441" formatCode="0.000">
                  <c:v>131.46101314108117</c:v>
                </c:pt>
                <c:pt idx="442" formatCode="0.000">
                  <c:v>569.53397464445754</c:v>
                </c:pt>
                <c:pt idx="443" formatCode="0.000">
                  <c:v>724.35847180887652</c:v>
                </c:pt>
                <c:pt idx="444" formatCode="0.000">
                  <c:v>1208.8373629369221</c:v>
                </c:pt>
                <c:pt idx="445" formatCode="0.000">
                  <c:v>1282.2285531777684</c:v>
                </c:pt>
                <c:pt idx="446" formatCode="0.000">
                  <c:v>652.90810152100983</c:v>
                </c:pt>
                <c:pt idx="447" formatCode="0.000">
                  <c:v>605.47056381190896</c:v>
                </c:pt>
                <c:pt idx="455" formatCode="0.000">
                  <c:v>770.27954957096335</c:v>
                </c:pt>
                <c:pt idx="456" formatCode="0.000">
                  <c:v>834.11835429989696</c:v>
                </c:pt>
                <c:pt idx="457" formatCode="0.000">
                  <c:v>632.13102338404917</c:v>
                </c:pt>
                <c:pt idx="458" formatCode="0.000">
                  <c:v>620.14927243407101</c:v>
                </c:pt>
                <c:pt idx="459" formatCode="0.000">
                  <c:v>747.42560593903875</c:v>
                </c:pt>
                <c:pt idx="460" formatCode="0.000">
                  <c:v>612.55537371061234</c:v>
                </c:pt>
                <c:pt idx="461" formatCode="0.000">
                  <c:v>905.63144866111986</c:v>
                </c:pt>
                <c:pt idx="462" formatCode="0.000">
                  <c:v>354.47069805795985</c:v>
                </c:pt>
                <c:pt idx="463" formatCode="0.000">
                  <c:v>282.86224958457672</c:v>
                </c:pt>
                <c:pt idx="464" formatCode="0.000">
                  <c:v>509.44727717298446</c:v>
                </c:pt>
                <c:pt idx="465" formatCode="0.000">
                  <c:v>45.470847980036766</c:v>
                </c:pt>
                <c:pt idx="466" formatCode="0.000">
                  <c:v>5.6888724568267373</c:v>
                </c:pt>
                <c:pt idx="467" formatCode="0.000">
                  <c:v>4.2696660756817568</c:v>
                </c:pt>
                <c:pt idx="468" formatCode="0.000">
                  <c:v>906.42771327138405</c:v>
                </c:pt>
                <c:pt idx="469" formatCode="0.000">
                  <c:v>980.32963573578138</c:v>
                </c:pt>
                <c:pt idx="481" formatCode="0.000">
                  <c:v>898.66963929740223</c:v>
                </c:pt>
                <c:pt idx="482" formatCode="0.000">
                  <c:v>2987.7339364013205</c:v>
                </c:pt>
                <c:pt idx="483" formatCode="0.000">
                  <c:v>2082.9540163392026</c:v>
                </c:pt>
                <c:pt idx="484" formatCode="0.000">
                  <c:v>1691.6262024186105</c:v>
                </c:pt>
                <c:pt idx="485" formatCode="0.000">
                  <c:v>2620.620501875087</c:v>
                </c:pt>
                <c:pt idx="486" formatCode="0.000">
                  <c:v>2203.0154530333862</c:v>
                </c:pt>
                <c:pt idx="487" formatCode="0.000">
                  <c:v>1414.1077152877956</c:v>
                </c:pt>
                <c:pt idx="488" formatCode="0.000">
                  <c:v>1497.4128353296314</c:v>
                </c:pt>
                <c:pt idx="489" formatCode="0.000">
                  <c:v>1080.7254379284989</c:v>
                </c:pt>
                <c:pt idx="490" formatCode="0.000">
                  <c:v>820.56580498432402</c:v>
                </c:pt>
                <c:pt idx="491" formatCode="0.000">
                  <c:v>1263.2890023051418</c:v>
                </c:pt>
                <c:pt idx="492" formatCode="0.000">
                  <c:v>420.09995250677377</c:v>
                </c:pt>
                <c:pt idx="493" formatCode="0.000">
                  <c:v>660.12469653298388</c:v>
                </c:pt>
                <c:pt idx="494" formatCode="0.000">
                  <c:v>417.20934183657556</c:v>
                </c:pt>
                <c:pt idx="495" formatCode="0.000">
                  <c:v>287.82888099513525</c:v>
                </c:pt>
                <c:pt idx="496" formatCode="0.000">
                  <c:v>241.34281636060089</c:v>
                </c:pt>
                <c:pt idx="497" formatCode="0.000">
                  <c:v>332.11050318201126</c:v>
                </c:pt>
                <c:pt idx="498" formatCode="0.000">
                  <c:v>311.61835007764881</c:v>
                </c:pt>
                <c:pt idx="499" formatCode="0.000">
                  <c:v>181.30816208456383</c:v>
                </c:pt>
                <c:pt idx="500" formatCode="0.000">
                  <c:v>190.04644692433214</c:v>
                </c:pt>
                <c:pt idx="501" formatCode="0.000">
                  <c:v>253.63291379631747</c:v>
                </c:pt>
                <c:pt idx="502" formatCode="0.000">
                  <c:v>549.47821411953885</c:v>
                </c:pt>
                <c:pt idx="503" formatCode="0.000">
                  <c:v>276.32828993840377</c:v>
                </c:pt>
                <c:pt idx="504" formatCode="0.000">
                  <c:v>268.1477487583814</c:v>
                </c:pt>
                <c:pt idx="505" formatCode="0.000">
                  <c:v>939.45779755577814</c:v>
                </c:pt>
                <c:pt idx="506" formatCode="0.000">
                  <c:v>495.05953080920546</c:v>
                </c:pt>
                <c:pt idx="507" formatCode="0.000">
                  <c:v>1424.4023492607014</c:v>
                </c:pt>
                <c:pt idx="508" formatCode="0.000">
                  <c:v>1289.3563513140875</c:v>
                </c:pt>
                <c:pt idx="509" formatCode="0.000">
                  <c:v>1839.6664470342425</c:v>
                </c:pt>
                <c:pt idx="510" formatCode="0.000">
                  <c:v>1494.5192686377068</c:v>
                </c:pt>
                <c:pt idx="511" formatCode="0.000">
                  <c:v>1273.7810544913659</c:v>
                </c:pt>
                <c:pt idx="512" formatCode="0.000">
                  <c:v>1328.7994569581554</c:v>
                </c:pt>
                <c:pt idx="513" formatCode="0.000">
                  <c:v>983.13966897342186</c:v>
                </c:pt>
                <c:pt idx="514" formatCode="0.000">
                  <c:v>538.70069449314428</c:v>
                </c:pt>
                <c:pt idx="515" formatCode="0.000">
                  <c:v>1002.1916975093742</c:v>
                </c:pt>
                <c:pt idx="516" formatCode="0.000">
                  <c:v>824.24949964845621</c:v>
                </c:pt>
                <c:pt idx="517" formatCode="0.000">
                  <c:v>724.9314110713143</c:v>
                </c:pt>
                <c:pt idx="518" formatCode="0.000">
                  <c:v>616.10167020404094</c:v>
                </c:pt>
                <c:pt idx="519" formatCode="0.000">
                  <c:v>632.46112440407148</c:v>
                </c:pt>
                <c:pt idx="520" formatCode="0.000">
                  <c:v>790.50008782631448</c:v>
                </c:pt>
                <c:pt idx="521" formatCode="0.000">
                  <c:v>608.48899846957488</c:v>
                </c:pt>
                <c:pt idx="522" formatCode="0.000">
                  <c:v>469.62235548728023</c:v>
                </c:pt>
                <c:pt idx="523" formatCode="0.000">
                  <c:v>477.02060858763411</c:v>
                </c:pt>
                <c:pt idx="524" formatCode="0.000">
                  <c:v>356.79286953838357</c:v>
                </c:pt>
                <c:pt idx="525" formatCode="0.000">
                  <c:v>418.37512389467196</c:v>
                </c:pt>
                <c:pt idx="526" formatCode="0.000">
                  <c:v>333.37554505000446</c:v>
                </c:pt>
                <c:pt idx="527" formatCode="0.000">
                  <c:v>571.29628670256409</c:v>
                </c:pt>
                <c:pt idx="528" formatCode="0.000">
                  <c:v>414.65857599073286</c:v>
                </c:pt>
                <c:pt idx="529" formatCode="0.000">
                  <c:v>555.63382060957611</c:v>
                </c:pt>
                <c:pt idx="530" formatCode="0.000">
                  <c:v>25.655804806120052</c:v>
                </c:pt>
                <c:pt idx="531" formatCode="0.000">
                  <c:v>37.593194999841124</c:v>
                </c:pt>
                <c:pt idx="532" formatCode="0.000">
                  <c:v>224.58086688841024</c:v>
                </c:pt>
                <c:pt idx="533" formatCode="0.000">
                  <c:v>1516.9285734335388</c:v>
                </c:pt>
                <c:pt idx="534" formatCode="0.000">
                  <c:v>1904.4016755350397</c:v>
                </c:pt>
                <c:pt idx="535" formatCode="0.000">
                  <c:v>1964.5829079533444</c:v>
                </c:pt>
                <c:pt idx="536" formatCode="0.000">
                  <c:v>84.507624419882845</c:v>
                </c:pt>
                <c:pt idx="541" formatCode="0.000">
                  <c:v>174.03019134501272</c:v>
                </c:pt>
                <c:pt idx="542" formatCode="0.000">
                  <c:v>734.15694972799076</c:v>
                </c:pt>
                <c:pt idx="543" formatCode="0.000">
                  <c:v>40.486636885194088</c:v>
                </c:pt>
                <c:pt idx="546" formatCode="0.000">
                  <c:v>701.74511354553351</c:v>
                </c:pt>
                <c:pt idx="547" formatCode="0.000">
                  <c:v>738.13990961943114</c:v>
                </c:pt>
                <c:pt idx="548" formatCode="0.000">
                  <c:v>692.3399916121208</c:v>
                </c:pt>
                <c:pt idx="549" formatCode="0.000">
                  <c:v>965.35240406218531</c:v>
                </c:pt>
                <c:pt idx="551" formatCode="0.000">
                  <c:v>839.19986957810647</c:v>
                </c:pt>
                <c:pt idx="552" formatCode="0.000">
                  <c:v>640.35010353351174</c:v>
                </c:pt>
                <c:pt idx="553" formatCode="0.000">
                  <c:v>965.91462150014206</c:v>
                </c:pt>
                <c:pt idx="554" formatCode="0.000">
                  <c:v>544.11040158931553</c:v>
                </c:pt>
                <c:pt idx="555" formatCode="0.000">
                  <c:v>541.2022894259228</c:v>
                </c:pt>
                <c:pt idx="556" formatCode="0.000">
                  <c:v>676.76208948188605</c:v>
                </c:pt>
                <c:pt idx="557" formatCode="0.000">
                  <c:v>1005.43936458035</c:v>
                </c:pt>
                <c:pt idx="558" formatCode="0.000">
                  <c:v>366.49255472204572</c:v>
                </c:pt>
                <c:pt idx="559" formatCode="0.000">
                  <c:v>890.96611528177641</c:v>
                </c:pt>
                <c:pt idx="560" formatCode="0.000">
                  <c:v>1210.126340078561</c:v>
                </c:pt>
                <c:pt idx="561" formatCode="0.000">
                  <c:v>1283.1018930279599</c:v>
                </c:pt>
                <c:pt idx="562" formatCode="0.000">
                  <c:v>1698.7960322857755</c:v>
                </c:pt>
                <c:pt idx="563" formatCode="0.000">
                  <c:v>766.12981049673056</c:v>
                </c:pt>
                <c:pt idx="564" formatCode="0.000">
                  <c:v>1327.6800024043789</c:v>
                </c:pt>
                <c:pt idx="565" formatCode="0.000">
                  <c:v>1070.8624209660406</c:v>
                </c:pt>
                <c:pt idx="566" formatCode="0.000">
                  <c:v>900.47106449736737</c:v>
                </c:pt>
                <c:pt idx="567" formatCode="0.000">
                  <c:v>883.12521050479143</c:v>
                </c:pt>
                <c:pt idx="568" formatCode="0.000">
                  <c:v>1154.4726014802118</c:v>
                </c:pt>
                <c:pt idx="569" formatCode="0.000">
                  <c:v>811.01625179644668</c:v>
                </c:pt>
                <c:pt idx="570" formatCode="0.000">
                  <c:v>295.2040630416239</c:v>
                </c:pt>
                <c:pt idx="572" formatCode="0.000">
                  <c:v>852.16772068096452</c:v>
                </c:pt>
                <c:pt idx="573" formatCode="0.000">
                  <c:v>1137.4467254415924</c:v>
                </c:pt>
                <c:pt idx="574" formatCode="0.000">
                  <c:v>1042.7330130647917</c:v>
                </c:pt>
                <c:pt idx="575" formatCode="0.000">
                  <c:v>894.66773896605991</c:v>
                </c:pt>
                <c:pt idx="576" formatCode="0.000">
                  <c:v>665.15041966027843</c:v>
                </c:pt>
                <c:pt idx="577" formatCode="0.000">
                  <c:v>603.70194925974704</c:v>
                </c:pt>
                <c:pt idx="578" formatCode="0.000">
                  <c:v>1341.5819958530271</c:v>
                </c:pt>
                <c:pt idx="579" formatCode="0.000">
                  <c:v>667.40180082562676</c:v>
                </c:pt>
                <c:pt idx="580" formatCode="0.000">
                  <c:v>787.31176674637527</c:v>
                </c:pt>
                <c:pt idx="581" formatCode="0.000">
                  <c:v>1780.3815202732453</c:v>
                </c:pt>
                <c:pt idx="582" formatCode="0.000">
                  <c:v>332.49365219359521</c:v>
                </c:pt>
                <c:pt idx="583" formatCode="0.000">
                  <c:v>1507.5652220205127</c:v>
                </c:pt>
                <c:pt idx="584" formatCode="0.000">
                  <c:v>388.5111068325956</c:v>
                </c:pt>
                <c:pt idx="585" formatCode="0.000">
                  <c:v>1753.1338022808275</c:v>
                </c:pt>
                <c:pt idx="586" formatCode="0.000">
                  <c:v>2557.177977474189</c:v>
                </c:pt>
                <c:pt idx="587" formatCode="0.000">
                  <c:v>1249.8145208283981</c:v>
                </c:pt>
                <c:pt idx="588" formatCode="0.000">
                  <c:v>1238.877210665207</c:v>
                </c:pt>
                <c:pt idx="589" formatCode="0.000">
                  <c:v>1205.977342977257</c:v>
                </c:pt>
                <c:pt idx="590" formatCode="0.000">
                  <c:v>981.49539808678037</c:v>
                </c:pt>
                <c:pt idx="591" formatCode="0.000">
                  <c:v>841.98369989201592</c:v>
                </c:pt>
                <c:pt idx="592" formatCode="0.000">
                  <c:v>976.106007386437</c:v>
                </c:pt>
                <c:pt idx="593" formatCode="0.000">
                  <c:v>707.37765545768752</c:v>
                </c:pt>
                <c:pt idx="594" formatCode="0.000">
                  <c:v>1184.427576095567</c:v>
                </c:pt>
                <c:pt idx="595" formatCode="0.000">
                  <c:v>697.38194792738261</c:v>
                </c:pt>
                <c:pt idx="596" formatCode="0.000">
                  <c:v>973.63203813129348</c:v>
                </c:pt>
                <c:pt idx="597" formatCode="0.000">
                  <c:v>2468.4581724654345</c:v>
                </c:pt>
                <c:pt idx="598" formatCode="0.000">
                  <c:v>725.5591448692611</c:v>
                </c:pt>
                <c:pt idx="599" formatCode="0.000">
                  <c:v>711.98725440802491</c:v>
                </c:pt>
                <c:pt idx="600" formatCode="0.000">
                  <c:v>918.34713798976099</c:v>
                </c:pt>
                <c:pt idx="601" formatCode="0.000">
                  <c:v>677.85664668566255</c:v>
                </c:pt>
                <c:pt idx="602" formatCode="0.000">
                  <c:v>762.27414981951449</c:v>
                </c:pt>
                <c:pt idx="603" formatCode="0.000">
                  <c:v>584.40933681870945</c:v>
                </c:pt>
                <c:pt idx="604" formatCode="0.000">
                  <c:v>675.0958764710648</c:v>
                </c:pt>
                <c:pt idx="605" formatCode="0.000">
                  <c:v>583.04559482018715</c:v>
                </c:pt>
                <c:pt idx="606" formatCode="0.000">
                  <c:v>385.89217942416582</c:v>
                </c:pt>
                <c:pt idx="607" formatCode="0.000">
                  <c:v>899.21504612539422</c:v>
                </c:pt>
                <c:pt idx="608" formatCode="0.000">
                  <c:v>386.67534179752079</c:v>
                </c:pt>
                <c:pt idx="609" formatCode="0.000">
                  <c:v>306.5042392949241</c:v>
                </c:pt>
                <c:pt idx="610" formatCode="0.000">
                  <c:v>1599.8072169363793</c:v>
                </c:pt>
                <c:pt idx="611" formatCode="0.000">
                  <c:v>1666.7126130288896</c:v>
                </c:pt>
                <c:pt idx="612" formatCode="0.000">
                  <c:v>1128.9278558258959</c:v>
                </c:pt>
                <c:pt idx="613" formatCode="0.000">
                  <c:v>1863.7755666875782</c:v>
                </c:pt>
                <c:pt idx="614" formatCode="0.000">
                  <c:v>838.26655892760164</c:v>
                </c:pt>
                <c:pt idx="615" formatCode="0.000">
                  <c:v>1164.566244447002</c:v>
                </c:pt>
                <c:pt idx="616" formatCode="0.000">
                  <c:v>1009.1700044369942</c:v>
                </c:pt>
                <c:pt idx="617" formatCode="0.000">
                  <c:v>912.12357750288481</c:v>
                </c:pt>
                <c:pt idx="618" formatCode="0.000">
                  <c:v>1071.4904405300545</c:v>
                </c:pt>
                <c:pt idx="619" formatCode="0.000">
                  <c:v>288.05934697821272</c:v>
                </c:pt>
                <c:pt idx="620" formatCode="0.000">
                  <c:v>503.54554466222589</c:v>
                </c:pt>
                <c:pt idx="621" formatCode="0.000">
                  <c:v>756.09100387991657</c:v>
                </c:pt>
                <c:pt idx="622" formatCode="0.000">
                  <c:v>735.90320473583563</c:v>
                </c:pt>
                <c:pt idx="623" formatCode="0.000">
                  <c:v>659.35099585494731</c:v>
                </c:pt>
                <c:pt idx="624" formatCode="0.000">
                  <c:v>463.05455585161076</c:v>
                </c:pt>
                <c:pt idx="625" formatCode="0.000">
                  <c:v>716.32965651888526</c:v>
                </c:pt>
                <c:pt idx="626" formatCode="0.000">
                  <c:v>858.83275338414273</c:v>
                </c:pt>
                <c:pt idx="627" formatCode="0.000">
                  <c:v>787.73697575269284</c:v>
                </c:pt>
                <c:pt idx="628" formatCode="0.000">
                  <c:v>629.46758556146142</c:v>
                </c:pt>
                <c:pt idx="629" formatCode="0.000">
                  <c:v>348.31141653742219</c:v>
                </c:pt>
                <c:pt idx="630" formatCode="0.000">
                  <c:v>647.51531489551132</c:v>
                </c:pt>
                <c:pt idx="631" formatCode="0.000">
                  <c:v>345.88865333494772</c:v>
                </c:pt>
                <c:pt idx="632" formatCode="0.000">
                  <c:v>1002.314411833309</c:v>
                </c:pt>
                <c:pt idx="633" formatCode="0.000">
                  <c:v>952.76546783577237</c:v>
                </c:pt>
                <c:pt idx="634" formatCode="0.000">
                  <c:v>733.70410929023251</c:v>
                </c:pt>
                <c:pt idx="635" formatCode="0.000">
                  <c:v>1072.408118528085</c:v>
                </c:pt>
                <c:pt idx="636" formatCode="0.000">
                  <c:v>226.96338694037254</c:v>
                </c:pt>
                <c:pt idx="637" formatCode="0.000">
                  <c:v>807.43063141576272</c:v>
                </c:pt>
                <c:pt idx="638" formatCode="0.000">
                  <c:v>1536.1021447173318</c:v>
                </c:pt>
                <c:pt idx="639" formatCode="0.000">
                  <c:v>741.19968086900587</c:v>
                </c:pt>
                <c:pt idx="640" formatCode="0.000">
                  <c:v>686.45401482677369</c:v>
                </c:pt>
                <c:pt idx="641" formatCode="0.000">
                  <c:v>1115.9414120078561</c:v>
                </c:pt>
                <c:pt idx="643" formatCode="0.000">
                  <c:v>629.10621668948158</c:v>
                </c:pt>
                <c:pt idx="644" formatCode="0.000">
                  <c:v>928.83925724442361</c:v>
                </c:pt>
                <c:pt idx="645" formatCode="0.000">
                  <c:v>818.54643187571128</c:v>
                </c:pt>
                <c:pt idx="646" formatCode="0.000">
                  <c:v>707.34325268211296</c:v>
                </c:pt>
                <c:pt idx="647" formatCode="0.000">
                  <c:v>747.11538144762153</c:v>
                </c:pt>
                <c:pt idx="648" formatCode="0.000">
                  <c:v>862.08831904973511</c:v>
                </c:pt>
                <c:pt idx="649" formatCode="0.000">
                  <c:v>533.0749696580699</c:v>
                </c:pt>
                <c:pt idx="650" formatCode="0.000">
                  <c:v>701.0209369119907</c:v>
                </c:pt>
                <c:pt idx="651" formatCode="0.000">
                  <c:v>491.63931368636776</c:v>
                </c:pt>
                <c:pt idx="652" formatCode="0.000">
                  <c:v>631.38124481663681</c:v>
                </c:pt>
                <c:pt idx="653" formatCode="0.000">
                  <c:v>478.29450016654152</c:v>
                </c:pt>
                <c:pt idx="654" formatCode="0.000">
                  <c:v>610.77065992373127</c:v>
                </c:pt>
                <c:pt idx="655" formatCode="0.000">
                  <c:v>614.51246461813048</c:v>
                </c:pt>
                <c:pt idx="656" formatCode="0.000">
                  <c:v>490.96146414849778</c:v>
                </c:pt>
                <c:pt idx="657" formatCode="0.000">
                  <c:v>467.56190510865218</c:v>
                </c:pt>
                <c:pt idx="658" formatCode="0.000">
                  <c:v>537.25398412907668</c:v>
                </c:pt>
                <c:pt idx="659" formatCode="0.000">
                  <c:v>391.86015379297305</c:v>
                </c:pt>
                <c:pt idx="660" formatCode="0.000">
                  <c:v>618.49616130488323</c:v>
                </c:pt>
                <c:pt idx="661" formatCode="0.000">
                  <c:v>243.15901363260798</c:v>
                </c:pt>
                <c:pt idx="662" formatCode="0.000">
                  <c:v>1057.9520910795845</c:v>
                </c:pt>
                <c:pt idx="664" formatCode="0.000">
                  <c:v>894.64330809216665</c:v>
                </c:pt>
                <c:pt idx="665" formatCode="0.000">
                  <c:v>1103.4762191256457</c:v>
                </c:pt>
                <c:pt idx="666" formatCode="0.000">
                  <c:v>1248.5204644932921</c:v>
                </c:pt>
                <c:pt idx="667" formatCode="0.000">
                  <c:v>862.81033333115602</c:v>
                </c:pt>
                <c:pt idx="668" formatCode="0.000">
                  <c:v>1279.2221947369387</c:v>
                </c:pt>
                <c:pt idx="669" formatCode="0.000">
                  <c:v>673.60438300445173</c:v>
                </c:pt>
                <c:pt idx="670" formatCode="0.000">
                  <c:v>477.47678558364026</c:v>
                </c:pt>
                <c:pt idx="671" formatCode="0.000">
                  <c:v>789.41834867273349</c:v>
                </c:pt>
                <c:pt idx="672" formatCode="0.000">
                  <c:v>1582.0112655471253</c:v>
                </c:pt>
                <c:pt idx="673" formatCode="0.000">
                  <c:v>1870.5605246387331</c:v>
                </c:pt>
                <c:pt idx="674" formatCode="0.000">
                  <c:v>994.66939816310116</c:v>
                </c:pt>
                <c:pt idx="675" formatCode="0.000">
                  <c:v>1635.7086893170799</c:v>
                </c:pt>
                <c:pt idx="676" formatCode="0.000">
                  <c:v>1213.7445480259537</c:v>
                </c:pt>
                <c:pt idx="677" formatCode="0.000">
                  <c:v>1527.8529495672417</c:v>
                </c:pt>
                <c:pt idx="678" formatCode="0.000">
                  <c:v>1936.4592112042901</c:v>
                </c:pt>
                <c:pt idx="679" formatCode="0.000">
                  <c:v>1366.0126945917411</c:v>
                </c:pt>
                <c:pt idx="680" formatCode="0.000">
                  <c:v>1845.2360568907366</c:v>
                </c:pt>
                <c:pt idx="681" formatCode="0.000">
                  <c:v>833.38056659361473</c:v>
                </c:pt>
                <c:pt idx="682" formatCode="0.000">
                  <c:v>1282.4510769861586</c:v>
                </c:pt>
                <c:pt idx="683" formatCode="0.000">
                  <c:v>513.87616422254814</c:v>
                </c:pt>
                <c:pt idx="684" formatCode="0.000">
                  <c:v>486.15514742724781</c:v>
                </c:pt>
                <c:pt idx="685" formatCode="0.000">
                  <c:v>761.47851955680494</c:v>
                </c:pt>
                <c:pt idx="686" formatCode="0.000">
                  <c:v>902.63314159492199</c:v>
                </c:pt>
                <c:pt idx="687" formatCode="0.000">
                  <c:v>827.10667869767622</c:v>
                </c:pt>
                <c:pt idx="688" formatCode="0.000">
                  <c:v>1496.4177388249832</c:v>
                </c:pt>
                <c:pt idx="702" formatCode="0.000">
                  <c:v>2575.6733330853053</c:v>
                </c:pt>
                <c:pt idx="703" formatCode="0.000">
                  <c:v>2242.3832946826983</c:v>
                </c:pt>
                <c:pt idx="704" formatCode="0.000">
                  <c:v>2146.7039011244024</c:v>
                </c:pt>
                <c:pt idx="705" formatCode="0.000">
                  <c:v>1661.5099015459461</c:v>
                </c:pt>
                <c:pt idx="715" formatCode="0.000">
                  <c:v>1637.5700124357113</c:v>
                </c:pt>
                <c:pt idx="717" formatCode="0.000">
                  <c:v>333.439271112874</c:v>
                </c:pt>
                <c:pt idx="718" formatCode="0.000">
                  <c:v>786.61005415710895</c:v>
                </c:pt>
                <c:pt idx="719" formatCode="0.000">
                  <c:v>1407.9033218491052</c:v>
                </c:pt>
                <c:pt idx="720" formatCode="0.000">
                  <c:v>891.66022650116599</c:v>
                </c:pt>
                <c:pt idx="721" formatCode="0.000">
                  <c:v>643.68269149139621</c:v>
                </c:pt>
                <c:pt idx="722" formatCode="0.000">
                  <c:v>1272.5081804123511</c:v>
                </c:pt>
                <c:pt idx="723" formatCode="0.000">
                  <c:v>1323.2084272838993</c:v>
                </c:pt>
                <c:pt idx="724" formatCode="0.000">
                  <c:v>729.44995187850122</c:v>
                </c:pt>
                <c:pt idx="725" formatCode="0.000">
                  <c:v>2471.9847239548576</c:v>
                </c:pt>
                <c:pt idx="726" formatCode="0.000">
                  <c:v>2748.1578308736803</c:v>
                </c:pt>
                <c:pt idx="727" formatCode="0.000">
                  <c:v>841.19766863331881</c:v>
                </c:pt>
                <c:pt idx="741" formatCode="0.000">
                  <c:v>1014.1777611892403</c:v>
                </c:pt>
                <c:pt idx="742" formatCode="0.000">
                  <c:v>936.24271581208154</c:v>
                </c:pt>
                <c:pt idx="743" formatCode="0.000">
                  <c:v>1069.1556601966406</c:v>
                </c:pt>
                <c:pt idx="744" formatCode="0.000">
                  <c:v>1498.4726366273596</c:v>
                </c:pt>
                <c:pt idx="745" formatCode="0.000">
                  <c:v>1422.3218012575148</c:v>
                </c:pt>
                <c:pt idx="746" formatCode="0.000">
                  <c:v>1386.3831275700547</c:v>
                </c:pt>
                <c:pt idx="747" formatCode="0.000">
                  <c:v>1479.4664086512623</c:v>
                </c:pt>
                <c:pt idx="748" formatCode="0.000">
                  <c:v>1246.753543475093</c:v>
                </c:pt>
                <c:pt idx="749" formatCode="0.000">
                  <c:v>870.50824922104186</c:v>
                </c:pt>
                <c:pt idx="750" formatCode="0.000">
                  <c:v>1414.5200150864327</c:v>
                </c:pt>
                <c:pt idx="751" formatCode="0.000">
                  <c:v>908.62812756149958</c:v>
                </c:pt>
                <c:pt idx="752" formatCode="0.000">
                  <c:v>1434.5678110821882</c:v>
                </c:pt>
                <c:pt idx="753" formatCode="0.000">
                  <c:v>1454.6255215123247</c:v>
                </c:pt>
              </c:numCache>
            </c:numRef>
          </c:xVal>
          <c:yVal>
            <c:numRef>
              <c:f>'SBB Sediment Trap 540m - NEW'!$AJ$8:$AJ$761</c:f>
              <c:numCache>
                <c:formatCode>0.0</c:formatCode>
                <c:ptCount val="754"/>
                <c:pt idx="0">
                  <c:v>24.298704117731106</c:v>
                </c:pt>
                <c:pt idx="1">
                  <c:v>24.591430266812523</c:v>
                </c:pt>
                <c:pt idx="2">
                  <c:v>18.165166298725055</c:v>
                </c:pt>
                <c:pt idx="3">
                  <c:v>15.211666591901505</c:v>
                </c:pt>
                <c:pt idx="4">
                  <c:v>12.514530944863274</c:v>
                </c:pt>
                <c:pt idx="5">
                  <c:v>12.54514204227555</c:v>
                </c:pt>
                <c:pt idx="6">
                  <c:v>14.166945224184829</c:v>
                </c:pt>
                <c:pt idx="7">
                  <c:v>12.229970455154074</c:v>
                </c:pt>
                <c:pt idx="8">
                  <c:v>17.487772750039085</c:v>
                </c:pt>
                <c:pt idx="9">
                  <c:v>16.041285418455089</c:v>
                </c:pt>
                <c:pt idx="10">
                  <c:v>12.383894382025773</c:v>
                </c:pt>
                <c:pt idx="11">
                  <c:v>14.023005137655247</c:v>
                </c:pt>
                <c:pt idx="12">
                  <c:v>13.277395357919545</c:v>
                </c:pt>
                <c:pt idx="13">
                  <c:v>14.872397636533307</c:v>
                </c:pt>
                <c:pt idx="14">
                  <c:v>8.4003065095632579</c:v>
                </c:pt>
                <c:pt idx="15">
                  <c:v>8.6756779521611236</c:v>
                </c:pt>
                <c:pt idx="16">
                  <c:v>11.136109478361078</c:v>
                </c:pt>
                <c:pt idx="17">
                  <c:v>15.343677684301497</c:v>
                </c:pt>
                <c:pt idx="18">
                  <c:v>15.135062700583973</c:v>
                </c:pt>
                <c:pt idx="19">
                  <c:v>22.007465497157312</c:v>
                </c:pt>
                <c:pt idx="20">
                  <c:v>16.793156706421087</c:v>
                </c:pt>
                <c:pt idx="21">
                  <c:v>22.123118184304175</c:v>
                </c:pt>
                <c:pt idx="22">
                  <c:v>36.243508512268562</c:v>
                </c:pt>
                <c:pt idx="23">
                  <c:v>21.327703437729525</c:v>
                </c:pt>
                <c:pt idx="24">
                  <c:v>16.208032390345579</c:v>
                </c:pt>
                <c:pt idx="25">
                  <c:v>21.583550839821342</c:v>
                </c:pt>
                <c:pt idx="26">
                  <c:v>18.298812260631792</c:v>
                </c:pt>
                <c:pt idx="27">
                  <c:v>16.135178567718683</c:v>
                </c:pt>
                <c:pt idx="28">
                  <c:v>11.503916500904012</c:v>
                </c:pt>
                <c:pt idx="29">
                  <c:v>13.707410813530586</c:v>
                </c:pt>
                <c:pt idx="30">
                  <c:v>14.274242143738888</c:v>
                </c:pt>
                <c:pt idx="39">
                  <c:v>17.039346205446805</c:v>
                </c:pt>
                <c:pt idx="40">
                  <c:v>13.714730498091541</c:v>
                </c:pt>
                <c:pt idx="41">
                  <c:v>21.738950668046641</c:v>
                </c:pt>
                <c:pt idx="42">
                  <c:v>36.512363784817865</c:v>
                </c:pt>
                <c:pt idx="43">
                  <c:v>27.984233268744049</c:v>
                </c:pt>
                <c:pt idx="44">
                  <c:v>26.085046209818728</c:v>
                </c:pt>
                <c:pt idx="52">
                  <c:v>30.598080946312763</c:v>
                </c:pt>
                <c:pt idx="53">
                  <c:v>50.299239896722725</c:v>
                </c:pt>
                <c:pt idx="54">
                  <c:v>44.873801325180807</c:v>
                </c:pt>
                <c:pt idx="55">
                  <c:v>25.886029566521628</c:v>
                </c:pt>
                <c:pt idx="56">
                  <c:v>16.58212285714287</c:v>
                </c:pt>
                <c:pt idx="57">
                  <c:v>16.842211428571417</c:v>
                </c:pt>
                <c:pt idx="58">
                  <c:v>8.96414857142857</c:v>
                </c:pt>
                <c:pt idx="59">
                  <c:v>13.82649142857143</c:v>
                </c:pt>
                <c:pt idx="60">
                  <c:v>32.381674285714297</c:v>
                </c:pt>
                <c:pt idx="61">
                  <c:v>12.361531428571418</c:v>
                </c:pt>
                <c:pt idx="63">
                  <c:v>14.287865714285708</c:v>
                </c:pt>
                <c:pt idx="64">
                  <c:v>19.357464615384615</c:v>
                </c:pt>
                <c:pt idx="65">
                  <c:v>22.029531428571431</c:v>
                </c:pt>
                <c:pt idx="66">
                  <c:v>27.959359999999975</c:v>
                </c:pt>
                <c:pt idx="67">
                  <c:v>39.835714285714289</c:v>
                </c:pt>
                <c:pt idx="68">
                  <c:v>34.11805714285714</c:v>
                </c:pt>
                <c:pt idx="69">
                  <c:v>16.065771428571423</c:v>
                </c:pt>
                <c:pt idx="70">
                  <c:v>41.004438095238086</c:v>
                </c:pt>
                <c:pt idx="71">
                  <c:v>10.358480000000007</c:v>
                </c:pt>
                <c:pt idx="72">
                  <c:v>21.653891428571427</c:v>
                </c:pt>
                <c:pt idx="73">
                  <c:v>18.180171428571441</c:v>
                </c:pt>
                <c:pt idx="74">
                  <c:v>30.291800000000009</c:v>
                </c:pt>
                <c:pt idx="75">
                  <c:v>28.418040000000005</c:v>
                </c:pt>
                <c:pt idx="76">
                  <c:v>15.612371428571429</c:v>
                </c:pt>
                <c:pt idx="78">
                  <c:v>17.812884002739793</c:v>
                </c:pt>
                <c:pt idx="79">
                  <c:v>22.694170327982619</c:v>
                </c:pt>
                <c:pt idx="80">
                  <c:v>20.680935213564197</c:v>
                </c:pt>
                <c:pt idx="81">
                  <c:v>15.598627823817139</c:v>
                </c:pt>
                <c:pt idx="82">
                  <c:v>17.064577964723867</c:v>
                </c:pt>
                <c:pt idx="83">
                  <c:v>13.910151478133713</c:v>
                </c:pt>
                <c:pt idx="84">
                  <c:v>16.550051889153707</c:v>
                </c:pt>
                <c:pt idx="85">
                  <c:v>9.9373616751737757</c:v>
                </c:pt>
                <c:pt idx="86">
                  <c:v>9.7903095987876867</c:v>
                </c:pt>
                <c:pt idx="87">
                  <c:v>11.068939829212042</c:v>
                </c:pt>
                <c:pt idx="88">
                  <c:v>8.0971623022086305</c:v>
                </c:pt>
                <c:pt idx="89">
                  <c:v>14.224913623884333</c:v>
                </c:pt>
                <c:pt idx="90">
                  <c:v>28.04455591161846</c:v>
                </c:pt>
                <c:pt idx="92">
                  <c:v>21.897786051655217</c:v>
                </c:pt>
                <c:pt idx="94">
                  <c:v>32.100615603761625</c:v>
                </c:pt>
                <c:pt idx="95">
                  <c:v>33.06952805927078</c:v>
                </c:pt>
                <c:pt idx="96">
                  <c:v>24.503630260675251</c:v>
                </c:pt>
                <c:pt idx="97">
                  <c:v>34.024439770436089</c:v>
                </c:pt>
                <c:pt idx="98">
                  <c:v>24.480909066308811</c:v>
                </c:pt>
                <c:pt idx="99">
                  <c:v>24.269282100252326</c:v>
                </c:pt>
                <c:pt idx="100">
                  <c:v>17.804887782172145</c:v>
                </c:pt>
                <c:pt idx="101">
                  <c:v>20.799272213817034</c:v>
                </c:pt>
                <c:pt idx="102">
                  <c:v>19.842087285075081</c:v>
                </c:pt>
                <c:pt idx="103">
                  <c:v>33.426898993481757</c:v>
                </c:pt>
                <c:pt idx="104">
                  <c:v>17.209866168638683</c:v>
                </c:pt>
                <c:pt idx="105">
                  <c:v>19.679319400080232</c:v>
                </c:pt>
                <c:pt idx="106">
                  <c:v>16.229760000000013</c:v>
                </c:pt>
                <c:pt idx="107">
                  <c:v>17.477720000000005</c:v>
                </c:pt>
                <c:pt idx="108">
                  <c:v>35.603382857142833</c:v>
                </c:pt>
                <c:pt idx="109">
                  <c:v>22.271771428571441</c:v>
                </c:pt>
                <c:pt idx="110">
                  <c:v>11.343119999999985</c:v>
                </c:pt>
                <c:pt idx="111">
                  <c:v>28.893428571428586</c:v>
                </c:pt>
                <c:pt idx="112">
                  <c:v>53.259028571428473</c:v>
                </c:pt>
                <c:pt idx="113">
                  <c:v>19.022968163265347</c:v>
                </c:pt>
                <c:pt idx="114">
                  <c:v>37.380171428571487</c:v>
                </c:pt>
                <c:pt idx="115">
                  <c:v>22.177508571428547</c:v>
                </c:pt>
                <c:pt idx="116">
                  <c:v>29.915941052631553</c:v>
                </c:pt>
                <c:pt idx="143">
                  <c:v>19.455131428571434</c:v>
                </c:pt>
                <c:pt idx="144">
                  <c:v>26.124342857142864</c:v>
                </c:pt>
                <c:pt idx="145">
                  <c:v>39.230765714285695</c:v>
                </c:pt>
                <c:pt idx="146">
                  <c:v>24.596742857142885</c:v>
                </c:pt>
                <c:pt idx="147">
                  <c:v>28.753371428571427</c:v>
                </c:pt>
                <c:pt idx="148">
                  <c:v>31.176822857142866</c:v>
                </c:pt>
                <c:pt idx="149">
                  <c:v>23.296000000000006</c:v>
                </c:pt>
                <c:pt idx="151">
                  <c:v>17.373531428571397</c:v>
                </c:pt>
                <c:pt idx="152">
                  <c:v>27.207817142857152</c:v>
                </c:pt>
                <c:pt idx="156">
                  <c:v>25.715322416484582</c:v>
                </c:pt>
                <c:pt idx="157">
                  <c:v>26.019358214326559</c:v>
                </c:pt>
                <c:pt idx="158">
                  <c:v>23.538839632763569</c:v>
                </c:pt>
                <c:pt idx="159">
                  <c:v>20.23191562181475</c:v>
                </c:pt>
                <c:pt idx="160">
                  <c:v>24.142634701216537</c:v>
                </c:pt>
                <c:pt idx="161">
                  <c:v>9.4707506908169918</c:v>
                </c:pt>
                <c:pt idx="167">
                  <c:v>3.3236000000000026</c:v>
                </c:pt>
                <c:pt idx="169">
                  <c:v>60.39077460159362</c:v>
                </c:pt>
                <c:pt idx="170">
                  <c:v>34.404952424834278</c:v>
                </c:pt>
                <c:pt idx="171">
                  <c:v>30.938406323618324</c:v>
                </c:pt>
                <c:pt idx="182">
                  <c:v>18.013878010166309</c:v>
                </c:pt>
                <c:pt idx="183">
                  <c:v>16.302142643471257</c:v>
                </c:pt>
                <c:pt idx="184">
                  <c:v>17.343283464065038</c:v>
                </c:pt>
                <c:pt idx="185">
                  <c:v>18.847495034932109</c:v>
                </c:pt>
                <c:pt idx="186">
                  <c:v>15.70470257956282</c:v>
                </c:pt>
                <c:pt idx="187">
                  <c:v>13.434810480158362</c:v>
                </c:pt>
                <c:pt idx="188">
                  <c:v>13.342053576959742</c:v>
                </c:pt>
                <c:pt idx="189">
                  <c:v>15.249805303682436</c:v>
                </c:pt>
                <c:pt idx="190">
                  <c:v>22.957704835900103</c:v>
                </c:pt>
                <c:pt idx="191">
                  <c:v>11.400773328317001</c:v>
                </c:pt>
                <c:pt idx="192">
                  <c:v>15.326365976394428</c:v>
                </c:pt>
                <c:pt idx="193">
                  <c:v>9.1376609468243402</c:v>
                </c:pt>
                <c:pt idx="208">
                  <c:v>17.50564379549887</c:v>
                </c:pt>
                <c:pt idx="209">
                  <c:v>20.98699923319208</c:v>
                </c:pt>
                <c:pt idx="210">
                  <c:v>16.871218618065143</c:v>
                </c:pt>
                <c:pt idx="211">
                  <c:v>20.294753980612285</c:v>
                </c:pt>
                <c:pt idx="212">
                  <c:v>3.9092397681978035</c:v>
                </c:pt>
                <c:pt idx="221">
                  <c:v>23.720354927458445</c:v>
                </c:pt>
                <c:pt idx="222">
                  <c:v>23.183930351168669</c:v>
                </c:pt>
                <c:pt idx="223">
                  <c:v>37.643750709826008</c:v>
                </c:pt>
                <c:pt idx="224">
                  <c:v>25.681259014883437</c:v>
                </c:pt>
                <c:pt idx="225">
                  <c:v>15.007728877240893</c:v>
                </c:pt>
                <c:pt idx="226">
                  <c:v>15.289299895990823</c:v>
                </c:pt>
                <c:pt idx="227">
                  <c:v>31.632511019460992</c:v>
                </c:pt>
                <c:pt idx="228">
                  <c:v>13.512083132833894</c:v>
                </c:pt>
                <c:pt idx="229">
                  <c:v>14.006129644933417</c:v>
                </c:pt>
                <c:pt idx="230">
                  <c:v>8.7901303112240825</c:v>
                </c:pt>
                <c:pt idx="231">
                  <c:v>3.2971118274590374</c:v>
                </c:pt>
                <c:pt idx="232">
                  <c:v>4.8295256239634519</c:v>
                </c:pt>
                <c:pt idx="233">
                  <c:v>16.688066788143772</c:v>
                </c:pt>
                <c:pt idx="234">
                  <c:v>12.359439537257543</c:v>
                </c:pt>
                <c:pt idx="235">
                  <c:v>18.170791812183964</c:v>
                </c:pt>
                <c:pt idx="247">
                  <c:v>15.667377505375072</c:v>
                </c:pt>
                <c:pt idx="248">
                  <c:v>21.012364582425931</c:v>
                </c:pt>
                <c:pt idx="249">
                  <c:v>31.488279423039074</c:v>
                </c:pt>
                <c:pt idx="250">
                  <c:v>29.977096411637262</c:v>
                </c:pt>
                <c:pt idx="251">
                  <c:v>27.713460710836074</c:v>
                </c:pt>
                <c:pt idx="252">
                  <c:v>36.847600238517742</c:v>
                </c:pt>
                <c:pt idx="253">
                  <c:v>35.947428750722821</c:v>
                </c:pt>
                <c:pt idx="254">
                  <c:v>32.800661870462008</c:v>
                </c:pt>
                <c:pt idx="255">
                  <c:v>27.097381529688676</c:v>
                </c:pt>
                <c:pt idx="256">
                  <c:v>35.634135818107012</c:v>
                </c:pt>
                <c:pt idx="257">
                  <c:v>33.155753917701944</c:v>
                </c:pt>
                <c:pt idx="258">
                  <c:v>24.385151141738049</c:v>
                </c:pt>
                <c:pt idx="259">
                  <c:v>21.723468690040988</c:v>
                </c:pt>
                <c:pt idx="260">
                  <c:v>23.839103712103878</c:v>
                </c:pt>
                <c:pt idx="261">
                  <c:v>18.525389783710935</c:v>
                </c:pt>
                <c:pt idx="262">
                  <c:v>16.915005608704945</c:v>
                </c:pt>
                <c:pt idx="263">
                  <c:v>23.538093181399262</c:v>
                </c:pt>
                <c:pt idx="264">
                  <c:v>23.61877307507811</c:v>
                </c:pt>
                <c:pt idx="265">
                  <c:v>22.130570692802124</c:v>
                </c:pt>
                <c:pt idx="266">
                  <c:v>14.781294379820324</c:v>
                </c:pt>
                <c:pt idx="267">
                  <c:v>13.178153823906676</c:v>
                </c:pt>
                <c:pt idx="268">
                  <c:v>39.113254163318771</c:v>
                </c:pt>
                <c:pt idx="269">
                  <c:v>17.132577297669343</c:v>
                </c:pt>
                <c:pt idx="270">
                  <c:v>13.085231853703469</c:v>
                </c:pt>
                <c:pt idx="273">
                  <c:v>40.419049749417098</c:v>
                </c:pt>
                <c:pt idx="274">
                  <c:v>45.543332917964221</c:v>
                </c:pt>
                <c:pt idx="275">
                  <c:v>36.075139268046371</c:v>
                </c:pt>
                <c:pt idx="283">
                  <c:v>9.2137172120006987</c:v>
                </c:pt>
                <c:pt idx="286">
                  <c:v>19.478931077726529</c:v>
                </c:pt>
                <c:pt idx="287">
                  <c:v>20.373102940845826</c:v>
                </c:pt>
                <c:pt idx="288">
                  <c:v>13.23135134175687</c:v>
                </c:pt>
                <c:pt idx="289">
                  <c:v>15.359942276886244</c:v>
                </c:pt>
                <c:pt idx="290">
                  <c:v>13.032761331958</c:v>
                </c:pt>
                <c:pt idx="299">
                  <c:v>21.642109038201752</c:v>
                </c:pt>
                <c:pt idx="302">
                  <c:v>4.0626613399197034</c:v>
                </c:pt>
                <c:pt idx="306">
                  <c:v>1.8641160241370507</c:v>
                </c:pt>
                <c:pt idx="309">
                  <c:v>4.9960361100983803</c:v>
                </c:pt>
                <c:pt idx="310">
                  <c:v>11.687763121540684</c:v>
                </c:pt>
                <c:pt idx="311">
                  <c:v>15.193730509509308</c:v>
                </c:pt>
                <c:pt idx="312">
                  <c:v>24.180479906121178</c:v>
                </c:pt>
                <c:pt idx="313">
                  <c:v>22.803542311131324</c:v>
                </c:pt>
                <c:pt idx="314">
                  <c:v>35.523531505705165</c:v>
                </c:pt>
                <c:pt idx="315">
                  <c:v>35.306493412591834</c:v>
                </c:pt>
                <c:pt idx="316">
                  <c:v>25.242470866990615</c:v>
                </c:pt>
                <c:pt idx="317">
                  <c:v>23.854025447202702</c:v>
                </c:pt>
                <c:pt idx="318">
                  <c:v>24.748801474984333</c:v>
                </c:pt>
                <c:pt idx="319">
                  <c:v>2.0137809024344051</c:v>
                </c:pt>
                <c:pt idx="320">
                  <c:v>34.707602390729136</c:v>
                </c:pt>
                <c:pt idx="321">
                  <c:v>26.150520276490212</c:v>
                </c:pt>
                <c:pt idx="322">
                  <c:v>60.402072917108853</c:v>
                </c:pt>
                <c:pt idx="323">
                  <c:v>58.477625697504891</c:v>
                </c:pt>
                <c:pt idx="324">
                  <c:v>29.029758122289294</c:v>
                </c:pt>
                <c:pt idx="325">
                  <c:v>83.314492452214807</c:v>
                </c:pt>
                <c:pt idx="326">
                  <c:v>35.895308960606073</c:v>
                </c:pt>
                <c:pt idx="327">
                  <c:v>49.068790493565473</c:v>
                </c:pt>
                <c:pt idx="328">
                  <c:v>34.387219161646641</c:v>
                </c:pt>
                <c:pt idx="329">
                  <c:v>59.71321565351667</c:v>
                </c:pt>
                <c:pt idx="330">
                  <c:v>35.224741413308351</c:v>
                </c:pt>
                <c:pt idx="331">
                  <c:v>68.620927351803999</c:v>
                </c:pt>
                <c:pt idx="332">
                  <c:v>45.824988951569054</c:v>
                </c:pt>
                <c:pt idx="333">
                  <c:v>26.06953252437004</c:v>
                </c:pt>
                <c:pt idx="334">
                  <c:v>23.419972331099046</c:v>
                </c:pt>
                <c:pt idx="335">
                  <c:v>45.440903022666959</c:v>
                </c:pt>
                <c:pt idx="336">
                  <c:v>40.325151283862937</c:v>
                </c:pt>
                <c:pt idx="337">
                  <c:v>24.310632608599811</c:v>
                </c:pt>
                <c:pt idx="338">
                  <c:v>22.796110959965503</c:v>
                </c:pt>
                <c:pt idx="339">
                  <c:v>23.184351972644038</c:v>
                </c:pt>
                <c:pt idx="340">
                  <c:v>17.33217572947197</c:v>
                </c:pt>
                <c:pt idx="341">
                  <c:v>20.942472993935269</c:v>
                </c:pt>
                <c:pt idx="342">
                  <c:v>36.808827037572854</c:v>
                </c:pt>
                <c:pt idx="343">
                  <c:v>23.003246070039211</c:v>
                </c:pt>
                <c:pt idx="345">
                  <c:v>18.021402201093096</c:v>
                </c:pt>
                <c:pt idx="346">
                  <c:v>43.107728821518492</c:v>
                </c:pt>
                <c:pt idx="347">
                  <c:v>36.494205464656659</c:v>
                </c:pt>
                <c:pt idx="348">
                  <c:v>20.93197481932399</c:v>
                </c:pt>
                <c:pt idx="349">
                  <c:v>4.2494610060181222</c:v>
                </c:pt>
                <c:pt idx="351">
                  <c:v>52.011387437777245</c:v>
                </c:pt>
                <c:pt idx="352">
                  <c:v>64.354453333333311</c:v>
                </c:pt>
                <c:pt idx="353">
                  <c:v>34.389629801921004</c:v>
                </c:pt>
                <c:pt idx="354">
                  <c:v>30.821724167402195</c:v>
                </c:pt>
                <c:pt idx="356">
                  <c:v>34.472457008420065</c:v>
                </c:pt>
                <c:pt idx="359">
                  <c:v>14.966324627744079</c:v>
                </c:pt>
                <c:pt idx="360">
                  <c:v>27.101663519266545</c:v>
                </c:pt>
                <c:pt idx="361">
                  <c:v>22.469883403034544</c:v>
                </c:pt>
                <c:pt idx="362">
                  <c:v>37.267504803242119</c:v>
                </c:pt>
                <c:pt idx="363">
                  <c:v>23.151977739990187</c:v>
                </c:pt>
                <c:pt idx="364">
                  <c:v>26.382585860817443</c:v>
                </c:pt>
                <c:pt idx="365">
                  <c:v>22.790762066650316</c:v>
                </c:pt>
                <c:pt idx="366">
                  <c:v>34.144607720677527</c:v>
                </c:pt>
                <c:pt idx="367">
                  <c:v>18.483548047372892</c:v>
                </c:pt>
                <c:pt idx="368">
                  <c:v>23.64530536617697</c:v>
                </c:pt>
                <c:pt idx="369">
                  <c:v>24.474542354776275</c:v>
                </c:pt>
                <c:pt idx="370">
                  <c:v>32.088015105988489</c:v>
                </c:pt>
                <c:pt idx="371">
                  <c:v>14.78019098203761</c:v>
                </c:pt>
                <c:pt idx="372">
                  <c:v>18.05762430709914</c:v>
                </c:pt>
                <c:pt idx="373">
                  <c:v>34.909394003158326</c:v>
                </c:pt>
                <c:pt idx="374">
                  <c:v>43.142613784982757</c:v>
                </c:pt>
                <c:pt idx="375">
                  <c:v>32.741664802217784</c:v>
                </c:pt>
                <c:pt idx="376">
                  <c:v>22.450612679378395</c:v>
                </c:pt>
                <c:pt idx="377">
                  <c:v>109.75911775644451</c:v>
                </c:pt>
                <c:pt idx="378">
                  <c:v>59.752008790422394</c:v>
                </c:pt>
                <c:pt idx="379">
                  <c:v>104.55217952954311</c:v>
                </c:pt>
                <c:pt idx="380">
                  <c:v>83.548592431789814</c:v>
                </c:pt>
                <c:pt idx="381">
                  <c:v>55.511384386669306</c:v>
                </c:pt>
                <c:pt idx="382">
                  <c:v>38.694481428485659</c:v>
                </c:pt>
                <c:pt idx="383">
                  <c:v>5.2720654611741296</c:v>
                </c:pt>
                <c:pt idx="384">
                  <c:v>8.4396936593781149</c:v>
                </c:pt>
                <c:pt idx="385">
                  <c:v>11.294087520058497</c:v>
                </c:pt>
                <c:pt idx="386">
                  <c:v>16.771481441352957</c:v>
                </c:pt>
                <c:pt idx="387">
                  <c:v>9.5793507507055153</c:v>
                </c:pt>
                <c:pt idx="388">
                  <c:v>6.1309253853030974</c:v>
                </c:pt>
                <c:pt idx="389">
                  <c:v>27.370180340461395</c:v>
                </c:pt>
                <c:pt idx="390">
                  <c:v>23.113579666041431</c:v>
                </c:pt>
                <c:pt idx="391">
                  <c:v>26.966329696012707</c:v>
                </c:pt>
                <c:pt idx="392">
                  <c:v>43.566949918480773</c:v>
                </c:pt>
                <c:pt idx="393">
                  <c:v>37.602551967983942</c:v>
                </c:pt>
                <c:pt idx="394">
                  <c:v>29.009945997555491</c:v>
                </c:pt>
                <c:pt idx="395">
                  <c:v>32.161824275125575</c:v>
                </c:pt>
                <c:pt idx="396">
                  <c:v>13.344563892494712</c:v>
                </c:pt>
                <c:pt idx="397">
                  <c:v>33.115354823336894</c:v>
                </c:pt>
                <c:pt idx="398">
                  <c:v>33.663426537963574</c:v>
                </c:pt>
                <c:pt idx="399">
                  <c:v>16.36486808489402</c:v>
                </c:pt>
                <c:pt idx="400">
                  <c:v>17.341216009866471</c:v>
                </c:pt>
                <c:pt idx="401">
                  <c:v>14.702568738495216</c:v>
                </c:pt>
                <c:pt idx="402">
                  <c:v>26.495467949646937</c:v>
                </c:pt>
                <c:pt idx="403">
                  <c:v>29.129943706904484</c:v>
                </c:pt>
                <c:pt idx="404">
                  <c:v>51.873753404472211</c:v>
                </c:pt>
                <c:pt idx="405">
                  <c:v>32.016645957199955</c:v>
                </c:pt>
                <c:pt idx="406">
                  <c:v>29.206801972352721</c:v>
                </c:pt>
                <c:pt idx="407">
                  <c:v>36.174086898267944</c:v>
                </c:pt>
                <c:pt idx="408">
                  <c:v>32.362923958490711</c:v>
                </c:pt>
                <c:pt idx="409">
                  <c:v>16.533470718408452</c:v>
                </c:pt>
                <c:pt idx="410">
                  <c:v>24.882605977172943</c:v>
                </c:pt>
                <c:pt idx="411">
                  <c:v>28.755721518366968</c:v>
                </c:pt>
                <c:pt idx="412">
                  <c:v>25.420416948090576</c:v>
                </c:pt>
                <c:pt idx="413">
                  <c:v>28.209196307322941</c:v>
                </c:pt>
                <c:pt idx="414">
                  <c:v>5.6057223421299494</c:v>
                </c:pt>
                <c:pt idx="429">
                  <c:v>6.2843614732095148</c:v>
                </c:pt>
                <c:pt idx="430">
                  <c:v>30.558330706876689</c:v>
                </c:pt>
                <c:pt idx="431">
                  <c:v>33.424954242660007</c:v>
                </c:pt>
                <c:pt idx="432">
                  <c:v>28.198993655154311</c:v>
                </c:pt>
                <c:pt idx="433">
                  <c:v>49.007287299473489</c:v>
                </c:pt>
                <c:pt idx="434">
                  <c:v>-0.86940150228183199</c:v>
                </c:pt>
                <c:pt idx="435">
                  <c:v>26.051112684690693</c:v>
                </c:pt>
                <c:pt idx="436">
                  <c:v>25.796601314267093</c:v>
                </c:pt>
                <c:pt idx="437">
                  <c:v>26.641602098345174</c:v>
                </c:pt>
                <c:pt idx="438">
                  <c:v>19.161118017739483</c:v>
                </c:pt>
                <c:pt idx="442">
                  <c:v>17.596475854117386</c:v>
                </c:pt>
                <c:pt idx="443">
                  <c:v>27.665760298538416</c:v>
                </c:pt>
                <c:pt idx="444">
                  <c:v>52.794028457362828</c:v>
                </c:pt>
                <c:pt idx="445">
                  <c:v>28.365790047415942</c:v>
                </c:pt>
                <c:pt idx="446">
                  <c:v>7.8192612811188624</c:v>
                </c:pt>
                <c:pt idx="447">
                  <c:v>8.2553346269679437</c:v>
                </c:pt>
                <c:pt idx="455">
                  <c:v>25.604898942278368</c:v>
                </c:pt>
                <c:pt idx="456">
                  <c:v>19.399509599200201</c:v>
                </c:pt>
                <c:pt idx="457">
                  <c:v>21.944399729209735</c:v>
                </c:pt>
                <c:pt idx="458">
                  <c:v>22.450042412185226</c:v>
                </c:pt>
                <c:pt idx="459">
                  <c:v>26.178941375299956</c:v>
                </c:pt>
                <c:pt idx="460">
                  <c:v>14.054554101187577</c:v>
                </c:pt>
                <c:pt idx="461">
                  <c:v>24.972818406145649</c:v>
                </c:pt>
                <c:pt idx="462">
                  <c:v>9.9068758299730604</c:v>
                </c:pt>
                <c:pt idx="463">
                  <c:v>5.5668753401986741</c:v>
                </c:pt>
                <c:pt idx="464">
                  <c:v>19.588897866358252</c:v>
                </c:pt>
                <c:pt idx="465">
                  <c:v>1.2694788811543178</c:v>
                </c:pt>
                <c:pt idx="466">
                  <c:v>0</c:v>
                </c:pt>
                <c:pt idx="467">
                  <c:v>0</c:v>
                </c:pt>
                <c:pt idx="468">
                  <c:v>31.544077604364816</c:v>
                </c:pt>
                <c:pt idx="469">
                  <c:v>32.281208498730876</c:v>
                </c:pt>
                <c:pt idx="481">
                  <c:v>26.382623546352441</c:v>
                </c:pt>
                <c:pt idx="482">
                  <c:v>91.075648507229772</c:v>
                </c:pt>
                <c:pt idx="483">
                  <c:v>65.409994347702309</c:v>
                </c:pt>
                <c:pt idx="484">
                  <c:v>49.690375310739626</c:v>
                </c:pt>
                <c:pt idx="485">
                  <c:v>53.911790952238363</c:v>
                </c:pt>
                <c:pt idx="486">
                  <c:v>75.942255314938478</c:v>
                </c:pt>
                <c:pt idx="487">
                  <c:v>45.865485618272331</c:v>
                </c:pt>
                <c:pt idx="488">
                  <c:v>38.212833773309342</c:v>
                </c:pt>
                <c:pt idx="489">
                  <c:v>42.820528542213779</c:v>
                </c:pt>
                <c:pt idx="490">
                  <c:v>25.421240430271787</c:v>
                </c:pt>
                <c:pt idx="491">
                  <c:v>35.616000000000007</c:v>
                </c:pt>
                <c:pt idx="492">
                  <c:v>15.839360128015159</c:v>
                </c:pt>
                <c:pt idx="493">
                  <c:v>24.504910152395773</c:v>
                </c:pt>
                <c:pt idx="494">
                  <c:v>15.484117644645032</c:v>
                </c:pt>
                <c:pt idx="495">
                  <c:v>11.810420756717718</c:v>
                </c:pt>
                <c:pt idx="496">
                  <c:v>12.992625555787797</c:v>
                </c:pt>
                <c:pt idx="497">
                  <c:v>4.4524013126625164</c:v>
                </c:pt>
                <c:pt idx="498">
                  <c:v>4.2742991876909429</c:v>
                </c:pt>
                <c:pt idx="499">
                  <c:v>12.43012058324496</c:v>
                </c:pt>
                <c:pt idx="500">
                  <c:v>8.3163990983803338</c:v>
                </c:pt>
                <c:pt idx="501">
                  <c:v>12.5251873514948</c:v>
                </c:pt>
                <c:pt idx="502">
                  <c:v>19.70975112501975</c:v>
                </c:pt>
                <c:pt idx="503">
                  <c:v>19.957019754350561</c:v>
                </c:pt>
                <c:pt idx="504">
                  <c:v>12.545397833022399</c:v>
                </c:pt>
                <c:pt idx="505">
                  <c:v>42.560926500000022</c:v>
                </c:pt>
                <c:pt idx="506">
                  <c:v>22.292998895372143</c:v>
                </c:pt>
                <c:pt idx="507">
                  <c:v>35.04329305875774</c:v>
                </c:pt>
                <c:pt idx="508">
                  <c:v>32.060128910401161</c:v>
                </c:pt>
                <c:pt idx="509">
                  <c:v>51.387703537366434</c:v>
                </c:pt>
                <c:pt idx="510">
                  <c:v>42.184121659733364</c:v>
                </c:pt>
                <c:pt idx="511">
                  <c:v>31.753019937463193</c:v>
                </c:pt>
                <c:pt idx="512">
                  <c:v>31.333172468246048</c:v>
                </c:pt>
                <c:pt idx="513">
                  <c:v>25.255397894787436</c:v>
                </c:pt>
                <c:pt idx="514">
                  <c:v>21.727542967795117</c:v>
                </c:pt>
                <c:pt idx="515">
                  <c:v>20.33300974817589</c:v>
                </c:pt>
                <c:pt idx="516">
                  <c:v>18.129787755907415</c:v>
                </c:pt>
                <c:pt idx="517">
                  <c:v>20.205295442063843</c:v>
                </c:pt>
                <c:pt idx="518">
                  <c:v>19.677006594037834</c:v>
                </c:pt>
                <c:pt idx="519">
                  <c:v>20.464640027246119</c:v>
                </c:pt>
                <c:pt idx="520">
                  <c:v>21.649168550104619</c:v>
                </c:pt>
                <c:pt idx="521">
                  <c:v>9.1130454467895419</c:v>
                </c:pt>
                <c:pt idx="522">
                  <c:v>11.851332152247466</c:v>
                </c:pt>
                <c:pt idx="523">
                  <c:v>17.915700047764943</c:v>
                </c:pt>
                <c:pt idx="524">
                  <c:v>13.06399088168563</c:v>
                </c:pt>
                <c:pt idx="525">
                  <c:v>12.433917857724666</c:v>
                </c:pt>
                <c:pt idx="526">
                  <c:v>9.9742540619257056</c:v>
                </c:pt>
                <c:pt idx="527">
                  <c:v>17.523833174966811</c:v>
                </c:pt>
                <c:pt idx="528">
                  <c:v>13.257566876694543</c:v>
                </c:pt>
                <c:pt idx="529">
                  <c:v>10.625788908367767</c:v>
                </c:pt>
                <c:pt idx="530">
                  <c:v>0</c:v>
                </c:pt>
                <c:pt idx="531">
                  <c:v>0.3636266809844837</c:v>
                </c:pt>
                <c:pt idx="532">
                  <c:v>5.9566827508350073</c:v>
                </c:pt>
                <c:pt idx="533">
                  <c:v>56.81126454329501</c:v>
                </c:pt>
                <c:pt idx="534">
                  <c:v>77.38754946669485</c:v>
                </c:pt>
                <c:pt idx="535">
                  <c:v>70.518541203473774</c:v>
                </c:pt>
                <c:pt idx="536">
                  <c:v>2.616979654706554</c:v>
                </c:pt>
                <c:pt idx="541">
                  <c:v>4.1318071108091123</c:v>
                </c:pt>
                <c:pt idx="542">
                  <c:v>22.009251292359501</c:v>
                </c:pt>
                <c:pt idx="546">
                  <c:v>14.335817925370506</c:v>
                </c:pt>
                <c:pt idx="547">
                  <c:v>26.717962338883005</c:v>
                </c:pt>
                <c:pt idx="548">
                  <c:v>30.528626297718745</c:v>
                </c:pt>
                <c:pt idx="549">
                  <c:v>28.594118321623426</c:v>
                </c:pt>
                <c:pt idx="550">
                  <c:v>0</c:v>
                </c:pt>
                <c:pt idx="551">
                  <c:v>31.484709545330006</c:v>
                </c:pt>
                <c:pt idx="552">
                  <c:v>18.374515927590011</c:v>
                </c:pt>
                <c:pt idx="553">
                  <c:v>50.740372397456184</c:v>
                </c:pt>
                <c:pt idx="554">
                  <c:v>27.351600794142954</c:v>
                </c:pt>
                <c:pt idx="555">
                  <c:v>21.026193773520937</c:v>
                </c:pt>
                <c:pt idx="556">
                  <c:v>25.183639473892626</c:v>
                </c:pt>
                <c:pt idx="557">
                  <c:v>22.764218801040926</c:v>
                </c:pt>
                <c:pt idx="558">
                  <c:v>10.311115822448702</c:v>
                </c:pt>
                <c:pt idx="559">
                  <c:v>20.73843987183551</c:v>
                </c:pt>
                <c:pt idx="560">
                  <c:v>60.705540090607087</c:v>
                </c:pt>
                <c:pt idx="561">
                  <c:v>49.426058687628171</c:v>
                </c:pt>
                <c:pt idx="562">
                  <c:v>45.417109671478556</c:v>
                </c:pt>
                <c:pt idx="563">
                  <c:v>42.785609393446435</c:v>
                </c:pt>
                <c:pt idx="564">
                  <c:v>223.06233305519777</c:v>
                </c:pt>
                <c:pt idx="565">
                  <c:v>118.73453028648822</c:v>
                </c:pt>
                <c:pt idx="566">
                  <c:v>-0.29253331941862371</c:v>
                </c:pt>
                <c:pt idx="567">
                  <c:v>37.664683735799656</c:v>
                </c:pt>
                <c:pt idx="568">
                  <c:v>25.56984983024455</c:v>
                </c:pt>
                <c:pt idx="569">
                  <c:v>32.500990655725047</c:v>
                </c:pt>
                <c:pt idx="570">
                  <c:v>13.16397342183177</c:v>
                </c:pt>
                <c:pt idx="572">
                  <c:v>38.055479378282087</c:v>
                </c:pt>
                <c:pt idx="573">
                  <c:v>33.438311507075397</c:v>
                </c:pt>
                <c:pt idx="574">
                  <c:v>36.892048233463555</c:v>
                </c:pt>
                <c:pt idx="575">
                  <c:v>27.252224763638154</c:v>
                </c:pt>
                <c:pt idx="576">
                  <c:v>23.219097444851059</c:v>
                </c:pt>
                <c:pt idx="577">
                  <c:v>24.997371623516244</c:v>
                </c:pt>
                <c:pt idx="578">
                  <c:v>48.774544972171952</c:v>
                </c:pt>
                <c:pt idx="579">
                  <c:v>21.688668772111328</c:v>
                </c:pt>
                <c:pt idx="580">
                  <c:v>24.532143414092168</c:v>
                </c:pt>
                <c:pt idx="581">
                  <c:v>34.330816514276322</c:v>
                </c:pt>
                <c:pt idx="582">
                  <c:v>20.905013701844688</c:v>
                </c:pt>
                <c:pt idx="583">
                  <c:v>69.341873736519688</c:v>
                </c:pt>
                <c:pt idx="584">
                  <c:v>11.598798785895722</c:v>
                </c:pt>
                <c:pt idx="585">
                  <c:v>54.159501437578413</c:v>
                </c:pt>
                <c:pt idx="586">
                  <c:v>77.266038101279477</c:v>
                </c:pt>
                <c:pt idx="587">
                  <c:v>33.538179741600246</c:v>
                </c:pt>
                <c:pt idx="588">
                  <c:v>34.959286431298764</c:v>
                </c:pt>
                <c:pt idx="589">
                  <c:v>34.178582731414963</c:v>
                </c:pt>
                <c:pt idx="590">
                  <c:v>38.82456774973214</c:v>
                </c:pt>
                <c:pt idx="591">
                  <c:v>27.216556166762729</c:v>
                </c:pt>
                <c:pt idx="592">
                  <c:v>40.33749914004683</c:v>
                </c:pt>
                <c:pt idx="593">
                  <c:v>21.875104129788369</c:v>
                </c:pt>
                <c:pt idx="594">
                  <c:v>49.196604206193513</c:v>
                </c:pt>
                <c:pt idx="595">
                  <c:v>22.416876041947923</c:v>
                </c:pt>
                <c:pt idx="596">
                  <c:v>26.873322699793626</c:v>
                </c:pt>
                <c:pt idx="597">
                  <c:v>60.747620148187224</c:v>
                </c:pt>
                <c:pt idx="598">
                  <c:v>28.419695733186643</c:v>
                </c:pt>
                <c:pt idx="599">
                  <c:v>50.5978345282482</c:v>
                </c:pt>
                <c:pt idx="600">
                  <c:v>67.903474173905408</c:v>
                </c:pt>
                <c:pt idx="601">
                  <c:v>56.983600940012821</c:v>
                </c:pt>
                <c:pt idx="602">
                  <c:v>1.2741678628334512</c:v>
                </c:pt>
                <c:pt idx="603">
                  <c:v>-21.530016352344376</c:v>
                </c:pt>
                <c:pt idx="604">
                  <c:v>78.739890720272399</c:v>
                </c:pt>
                <c:pt idx="605">
                  <c:v>63.743422748732655</c:v>
                </c:pt>
                <c:pt idx="606">
                  <c:v>8.4845868221459568</c:v>
                </c:pt>
                <c:pt idx="607">
                  <c:v>54.209452915525958</c:v>
                </c:pt>
                <c:pt idx="608">
                  <c:v>91.731608189587689</c:v>
                </c:pt>
                <c:pt idx="609">
                  <c:v>31.117234107303602</c:v>
                </c:pt>
                <c:pt idx="610">
                  <c:v>50.84287505279292</c:v>
                </c:pt>
                <c:pt idx="611">
                  <c:v>58.640107486840378</c:v>
                </c:pt>
                <c:pt idx="612">
                  <c:v>51.433214075195536</c:v>
                </c:pt>
                <c:pt idx="613">
                  <c:v>63.35768246188546</c:v>
                </c:pt>
                <c:pt idx="614">
                  <c:v>30.752490514293726</c:v>
                </c:pt>
                <c:pt idx="615">
                  <c:v>46.952039898436809</c:v>
                </c:pt>
                <c:pt idx="616">
                  <c:v>14.3473613578076</c:v>
                </c:pt>
                <c:pt idx="617">
                  <c:v>46.283167217135841</c:v>
                </c:pt>
                <c:pt idx="618">
                  <c:v>53.314075378868083</c:v>
                </c:pt>
                <c:pt idx="619">
                  <c:v>14.619704447162547</c:v>
                </c:pt>
                <c:pt idx="620">
                  <c:v>19.244506999063724</c:v>
                </c:pt>
                <c:pt idx="621">
                  <c:v>26.917591519021357</c:v>
                </c:pt>
                <c:pt idx="622">
                  <c:v>22.289487898049615</c:v>
                </c:pt>
                <c:pt idx="623">
                  <c:v>24.760146075994179</c:v>
                </c:pt>
                <c:pt idx="624">
                  <c:v>21.896604112753408</c:v>
                </c:pt>
                <c:pt idx="625">
                  <c:v>28.578168038955738</c:v>
                </c:pt>
                <c:pt idx="626">
                  <c:v>34.653545623859259</c:v>
                </c:pt>
                <c:pt idx="627">
                  <c:v>27.804171418683964</c:v>
                </c:pt>
                <c:pt idx="628">
                  <c:v>26.039183633547964</c:v>
                </c:pt>
                <c:pt idx="629">
                  <c:v>8.9418911734364315</c:v>
                </c:pt>
                <c:pt idx="630">
                  <c:v>18.849531816417382</c:v>
                </c:pt>
                <c:pt idx="631">
                  <c:v>17.782120276771465</c:v>
                </c:pt>
                <c:pt idx="632">
                  <c:v>14.793159999099259</c:v>
                </c:pt>
                <c:pt idx="633">
                  <c:v>22.814137714522289</c:v>
                </c:pt>
                <c:pt idx="634">
                  <c:v>30.274080320074479</c:v>
                </c:pt>
                <c:pt idx="635">
                  <c:v>33.124108526426902</c:v>
                </c:pt>
                <c:pt idx="636">
                  <c:v>7.2320163489484983</c:v>
                </c:pt>
                <c:pt idx="637">
                  <c:v>18.704496972610499</c:v>
                </c:pt>
                <c:pt idx="638">
                  <c:v>39.707831494760569</c:v>
                </c:pt>
                <c:pt idx="639">
                  <c:v>18.617839623653524</c:v>
                </c:pt>
                <c:pt idx="640">
                  <c:v>20.586027188960401</c:v>
                </c:pt>
                <c:pt idx="641">
                  <c:v>24.190059122597788</c:v>
                </c:pt>
                <c:pt idx="643">
                  <c:v>21.608172604086853</c:v>
                </c:pt>
                <c:pt idx="644">
                  <c:v>19.395742077223304</c:v>
                </c:pt>
                <c:pt idx="645">
                  <c:v>22.217761513792354</c:v>
                </c:pt>
                <c:pt idx="646">
                  <c:v>25.6274720090166</c:v>
                </c:pt>
                <c:pt idx="647">
                  <c:v>13.505962743291903</c:v>
                </c:pt>
                <c:pt idx="648">
                  <c:v>32.082307233341211</c:v>
                </c:pt>
                <c:pt idx="649">
                  <c:v>21.798835767785548</c:v>
                </c:pt>
                <c:pt idx="650">
                  <c:v>14.154117434876369</c:v>
                </c:pt>
                <c:pt idx="651">
                  <c:v>9.4728033019699396</c:v>
                </c:pt>
                <c:pt idx="652">
                  <c:v>41.440915322174391</c:v>
                </c:pt>
                <c:pt idx="653">
                  <c:v>15.083943321629455</c:v>
                </c:pt>
                <c:pt idx="654">
                  <c:v>6.5133466641747333</c:v>
                </c:pt>
                <c:pt idx="655">
                  <c:v>4.1829964643486477</c:v>
                </c:pt>
                <c:pt idx="656">
                  <c:v>25.847438640235694</c:v>
                </c:pt>
                <c:pt idx="657">
                  <c:v>17.218179833817373</c:v>
                </c:pt>
                <c:pt idx="658">
                  <c:v>1.0164919737991056</c:v>
                </c:pt>
                <c:pt idx="659">
                  <c:v>17.312872299531364</c:v>
                </c:pt>
                <c:pt idx="660">
                  <c:v>29.55785744147984</c:v>
                </c:pt>
                <c:pt idx="661">
                  <c:v>11.019138873145852</c:v>
                </c:pt>
                <c:pt idx="662">
                  <c:v>28.634904017171067</c:v>
                </c:pt>
                <c:pt idx="664">
                  <c:v>32.344386360180735</c:v>
                </c:pt>
                <c:pt idx="665">
                  <c:v>37.6651078848802</c:v>
                </c:pt>
                <c:pt idx="666">
                  <c:v>39.185144123337665</c:v>
                </c:pt>
                <c:pt idx="667">
                  <c:v>28.423433897773933</c:v>
                </c:pt>
                <c:pt idx="668">
                  <c:v>47.540337424817039</c:v>
                </c:pt>
                <c:pt idx="669">
                  <c:v>23.21496863478886</c:v>
                </c:pt>
                <c:pt idx="670">
                  <c:v>17.067178184458974</c:v>
                </c:pt>
                <c:pt idx="671">
                  <c:v>25.755827658646353</c:v>
                </c:pt>
                <c:pt idx="672">
                  <c:v>61.861067177201903</c:v>
                </c:pt>
                <c:pt idx="673">
                  <c:v>41.348853640637117</c:v>
                </c:pt>
                <c:pt idx="674">
                  <c:v>31.085759489389858</c:v>
                </c:pt>
                <c:pt idx="675">
                  <c:v>69.412571561052488</c:v>
                </c:pt>
                <c:pt idx="676">
                  <c:v>48.809980316661225</c:v>
                </c:pt>
                <c:pt idx="677">
                  <c:v>67.961142857142846</c:v>
                </c:pt>
                <c:pt idx="678">
                  <c:v>64.390857142857115</c:v>
                </c:pt>
                <c:pt idx="679">
                  <c:v>47.322514285714306</c:v>
                </c:pt>
                <c:pt idx="680">
                  <c:v>69.554999999999978</c:v>
                </c:pt>
                <c:pt idx="681">
                  <c:v>18.403268571428569</c:v>
                </c:pt>
                <c:pt idx="682">
                  <c:v>50.368091428571397</c:v>
                </c:pt>
                <c:pt idx="683">
                  <c:v>28.602308571428544</c:v>
                </c:pt>
                <c:pt idx="684">
                  <c:v>14.066965714285704</c:v>
                </c:pt>
                <c:pt idx="685">
                  <c:v>34.151862857142845</c:v>
                </c:pt>
                <c:pt idx="686">
                  <c:v>30.051002911460941</c:v>
                </c:pt>
                <c:pt idx="687">
                  <c:v>27.85782857142857</c:v>
                </c:pt>
                <c:pt idx="688">
                  <c:v>42.490043076923115</c:v>
                </c:pt>
                <c:pt idx="702">
                  <c:v>78.065234285714268</c:v>
                </c:pt>
                <c:pt idx="703">
                  <c:v>75.794022857142835</c:v>
                </c:pt>
                <c:pt idx="704">
                  <c:v>78.988982857142901</c:v>
                </c:pt>
                <c:pt idx="705">
                  <c:v>65.527422857142739</c:v>
                </c:pt>
                <c:pt idx="715">
                  <c:v>55.964219707067997</c:v>
                </c:pt>
                <c:pt idx="717">
                  <c:v>44.286295840450435</c:v>
                </c:pt>
                <c:pt idx="718">
                  <c:v>30.093279014448783</c:v>
                </c:pt>
                <c:pt idx="719">
                  <c:v>41.534767734239992</c:v>
                </c:pt>
                <c:pt idx="720">
                  <c:v>40.391938784525095</c:v>
                </c:pt>
                <c:pt idx="721">
                  <c:v>29.983435484452272</c:v>
                </c:pt>
                <c:pt idx="722">
                  <c:v>53.813699119812526</c:v>
                </c:pt>
                <c:pt idx="723">
                  <c:v>52.20093083685228</c:v>
                </c:pt>
                <c:pt idx="724">
                  <c:v>30.216970489007764</c:v>
                </c:pt>
                <c:pt idx="725">
                  <c:v>105.16896825587007</c:v>
                </c:pt>
                <c:pt idx="726">
                  <c:v>118.83143587940397</c:v>
                </c:pt>
                <c:pt idx="727">
                  <c:v>30.627926666599784</c:v>
                </c:pt>
                <c:pt idx="741">
                  <c:v>23.884881924620089</c:v>
                </c:pt>
                <c:pt idx="742">
                  <c:v>36.234985685057922</c:v>
                </c:pt>
                <c:pt idx="743">
                  <c:v>25.047287396524581</c:v>
                </c:pt>
                <c:pt idx="744">
                  <c:v>53.796863286744468</c:v>
                </c:pt>
                <c:pt idx="745">
                  <c:v>62.612437714285733</c:v>
                </c:pt>
                <c:pt idx="746">
                  <c:v>71.596282890790818</c:v>
                </c:pt>
                <c:pt idx="747">
                  <c:v>68.624604750121009</c:v>
                </c:pt>
                <c:pt idx="748">
                  <c:v>80.303736086779381</c:v>
                </c:pt>
                <c:pt idx="749">
                  <c:v>31.670181878674313</c:v>
                </c:pt>
                <c:pt idx="750">
                  <c:v>44.624444056666633</c:v>
                </c:pt>
                <c:pt idx="751">
                  <c:v>26.957792919362944</c:v>
                </c:pt>
                <c:pt idx="752">
                  <c:v>45.617809496893045</c:v>
                </c:pt>
                <c:pt idx="753">
                  <c:v>41.318124140085814</c:v>
                </c:pt>
              </c:numCache>
            </c:numRef>
          </c:yVal>
          <c:smooth val="0"/>
          <c:extLst>
            <c:ext xmlns:c16="http://schemas.microsoft.com/office/drawing/2014/chart" uri="{C3380CC4-5D6E-409C-BE32-E72D297353CC}">
              <c16:uniqueId val="{00000000-DA3F-449D-A578-4AF92FEF3A7F}"/>
            </c:ext>
          </c:extLst>
        </c:ser>
        <c:dLbls>
          <c:showLegendKey val="0"/>
          <c:showVal val="0"/>
          <c:showCatName val="0"/>
          <c:showSerName val="0"/>
          <c:showPercent val="0"/>
          <c:showBubbleSize val="0"/>
        </c:dLbls>
        <c:axId val="657012944"/>
        <c:axId val="657024464"/>
      </c:scatterChart>
      <c:valAx>
        <c:axId val="657012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24464"/>
        <c:crosses val="autoZero"/>
        <c:crossBetween val="midCat"/>
      </c:valAx>
      <c:valAx>
        <c:axId val="657024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12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POC vs. POP umol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POC vs. POP</c:v>
          </c:tx>
          <c:spPr>
            <a:ln w="25400" cap="rnd">
              <a:noFill/>
              <a:round/>
            </a:ln>
            <a:effectLst/>
          </c:spPr>
          <c:marker>
            <c:symbol val="circle"/>
            <c:size val="5"/>
            <c:spPr>
              <a:solidFill>
                <a:schemeClr val="accent1"/>
              </a:solidFill>
              <a:ln w="9525">
                <a:solidFill>
                  <a:schemeClr val="accent1"/>
                </a:solidFill>
              </a:ln>
              <a:effectLst/>
            </c:spPr>
          </c:marker>
          <c:xVal>
            <c:numRef>
              <c:f>'SBB Sediment Trap 540m - NEW'!$AA$8:$AA$761</c:f>
              <c:numCache>
                <c:formatCode>0</c:formatCode>
                <c:ptCount val="754"/>
                <c:pt idx="0">
                  <c:v>8345.2571428571664</c:v>
                </c:pt>
                <c:pt idx="1">
                  <c:v>7908.9071428571406</c:v>
                </c:pt>
                <c:pt idx="2">
                  <c:v>6482.1333333333341</c:v>
                </c:pt>
                <c:pt idx="3">
                  <c:v>5307.5000000000009</c:v>
                </c:pt>
                <c:pt idx="4">
                  <c:v>4807.4380952380952</c:v>
                </c:pt>
                <c:pt idx="5">
                  <c:v>4446.9301587301579</c:v>
                </c:pt>
                <c:pt idx="6">
                  <c:v>4989.1031746031749</c:v>
                </c:pt>
                <c:pt idx="7">
                  <c:v>4321.4142857142851</c:v>
                </c:pt>
                <c:pt idx="8">
                  <c:v>6984.1333333333332</c:v>
                </c:pt>
                <c:pt idx="9">
                  <c:v>5623.1904761904771</c:v>
                </c:pt>
                <c:pt idx="10">
                  <c:v>4492.7579365079373</c:v>
                </c:pt>
                <c:pt idx="11">
                  <c:v>5265.75238095238</c:v>
                </c:pt>
                <c:pt idx="12">
                  <c:v>4539.0714285714275</c:v>
                </c:pt>
                <c:pt idx="13">
                  <c:v>5225.6761904761879</c:v>
                </c:pt>
                <c:pt idx="14">
                  <c:v>2987.4857142857149</c:v>
                </c:pt>
                <c:pt idx="15">
                  <c:v>3132.4999999999964</c:v>
                </c:pt>
                <c:pt idx="16">
                  <c:v>3680.5714285714271</c:v>
                </c:pt>
                <c:pt idx="17">
                  <c:v>5345.650793650796</c:v>
                </c:pt>
                <c:pt idx="18">
                  <c:v>6050.7857142857156</c:v>
                </c:pt>
                <c:pt idx="19">
                  <c:v>9131.8571428571413</c:v>
                </c:pt>
                <c:pt idx="20">
                  <c:v>7293.8571428571404</c:v>
                </c:pt>
                <c:pt idx="21">
                  <c:v>8670.0309523809519</c:v>
                </c:pt>
                <c:pt idx="22">
                  <c:v>15044.057142857142</c:v>
                </c:pt>
                <c:pt idx="23">
                  <c:v>9002.9809523809599</c:v>
                </c:pt>
                <c:pt idx="24">
                  <c:v>6605.6833333333334</c:v>
                </c:pt>
                <c:pt idx="25">
                  <c:v>9596.0341880341839</c:v>
                </c:pt>
                <c:pt idx="26">
                  <c:v>7372.063492063493</c:v>
                </c:pt>
                <c:pt idx="27">
                  <c:v>6631.1666666666661</c:v>
                </c:pt>
                <c:pt idx="28">
                  <c:v>5225.9888888888909</c:v>
                </c:pt>
                <c:pt idx="29">
                  <c:v>5590.3360544217676</c:v>
                </c:pt>
                <c:pt idx="30">
                  <c:v>6645.533333333331</c:v>
                </c:pt>
                <c:pt idx="39">
                  <c:v>5872.5333333333328</c:v>
                </c:pt>
                <c:pt idx="40">
                  <c:v>5334.230158730159</c:v>
                </c:pt>
                <c:pt idx="41">
                  <c:v>6660.8142857142866</c:v>
                </c:pt>
                <c:pt idx="42">
                  <c:v>8777.7952380952393</c:v>
                </c:pt>
                <c:pt idx="43">
                  <c:v>7769.9206349206343</c:v>
                </c:pt>
                <c:pt idx="44">
                  <c:v>7533.7380952380945</c:v>
                </c:pt>
                <c:pt idx="52">
                  <c:v>9693.5436507936502</c:v>
                </c:pt>
                <c:pt idx="53">
                  <c:v>14442.783333333326</c:v>
                </c:pt>
                <c:pt idx="54">
                  <c:v>13727.999999999993</c:v>
                </c:pt>
                <c:pt idx="55">
                  <c:v>9361.4222222222234</c:v>
                </c:pt>
                <c:pt idx="56">
                  <c:v>6296.2253968254008</c:v>
                </c:pt>
                <c:pt idx="57">
                  <c:v>6922.6571428571442</c:v>
                </c:pt>
                <c:pt idx="58">
                  <c:v>3366.9000000000005</c:v>
                </c:pt>
                <c:pt idx="59">
                  <c:v>5682.6976190476198</c:v>
                </c:pt>
                <c:pt idx="60">
                  <c:v>10166.566666666668</c:v>
                </c:pt>
                <c:pt idx="61">
                  <c:v>4240.6523809523787</c:v>
                </c:pt>
                <c:pt idx="62">
                  <c:v>1805.6174603174584</c:v>
                </c:pt>
                <c:pt idx="63">
                  <c:v>4871.7365079365081</c:v>
                </c:pt>
                <c:pt idx="64">
                  <c:v>7243.758974358976</c:v>
                </c:pt>
                <c:pt idx="65">
                  <c:v>6668.057142857142</c:v>
                </c:pt>
                <c:pt idx="66">
                  <c:v>10445.809523809523</c:v>
                </c:pt>
                <c:pt idx="67">
                  <c:v>16473.476190476194</c:v>
                </c:pt>
                <c:pt idx="68">
                  <c:v>13248.285714285712</c:v>
                </c:pt>
                <c:pt idx="69">
                  <c:v>6077.4285714285743</c:v>
                </c:pt>
                <c:pt idx="70">
                  <c:v>15299.730158730152</c:v>
                </c:pt>
                <c:pt idx="71">
                  <c:v>4042.8666666666691</c:v>
                </c:pt>
                <c:pt idx="72">
                  <c:v>8293.2841269841301</c:v>
                </c:pt>
                <c:pt idx="73">
                  <c:v>6790.166666666667</c:v>
                </c:pt>
                <c:pt idx="74">
                  <c:v>10545.30555555556</c:v>
                </c:pt>
                <c:pt idx="75">
                  <c:v>10525.200000000004</c:v>
                </c:pt>
                <c:pt idx="76">
                  <c:v>5623.1904761904752</c:v>
                </c:pt>
                <c:pt idx="78">
                  <c:v>7455.0166666666692</c:v>
                </c:pt>
                <c:pt idx="79">
                  <c:v>8785.5238095238092</c:v>
                </c:pt>
                <c:pt idx="80">
                  <c:v>7892.6071428571404</c:v>
                </c:pt>
                <c:pt idx="81">
                  <c:v>6270.2476190476182</c:v>
                </c:pt>
                <c:pt idx="82">
                  <c:v>6887.9523809523789</c:v>
                </c:pt>
                <c:pt idx="83">
                  <c:v>5489.285714285711</c:v>
                </c:pt>
                <c:pt idx="84">
                  <c:v>6469.3619047619031</c:v>
                </c:pt>
                <c:pt idx="85">
                  <c:v>4081.9317460317479</c:v>
                </c:pt>
                <c:pt idx="86">
                  <c:v>3904.4515873015857</c:v>
                </c:pt>
                <c:pt idx="87">
                  <c:v>4093.1785714285725</c:v>
                </c:pt>
                <c:pt idx="88">
                  <c:v>3355.0000000000005</c:v>
                </c:pt>
                <c:pt idx="89">
                  <c:v>6200.0428571428583</c:v>
                </c:pt>
                <c:pt idx="90">
                  <c:v>12455.907692307685</c:v>
                </c:pt>
                <c:pt idx="91">
                  <c:v>14507.377808009167</c:v>
                </c:pt>
                <c:pt idx="92">
                  <c:v>9842.6873741794807</c:v>
                </c:pt>
                <c:pt idx="93">
                  <c:v>15160.240867352888</c:v>
                </c:pt>
                <c:pt idx="94">
                  <c:v>9814.6929326321078</c:v>
                </c:pt>
                <c:pt idx="95">
                  <c:v>12881.713876877797</c:v>
                </c:pt>
                <c:pt idx="96">
                  <c:v>9139.6999287840536</c:v>
                </c:pt>
                <c:pt idx="97">
                  <c:v>11690.526386285657</c:v>
                </c:pt>
                <c:pt idx="98">
                  <c:v>11344.153453397657</c:v>
                </c:pt>
                <c:pt idx="99">
                  <c:v>9623.6066069337594</c:v>
                </c:pt>
                <c:pt idx="100">
                  <c:v>6802.3695112093237</c:v>
                </c:pt>
                <c:pt idx="101">
                  <c:v>7362.1576381800623</c:v>
                </c:pt>
                <c:pt idx="102">
                  <c:v>7417.3872262417699</c:v>
                </c:pt>
                <c:pt idx="103">
                  <c:v>14396.225072215384</c:v>
                </c:pt>
                <c:pt idx="104">
                  <c:v>5687.1572241615058</c:v>
                </c:pt>
                <c:pt idx="105">
                  <c:v>5200.6831307075508</c:v>
                </c:pt>
                <c:pt idx="106">
                  <c:v>5378.0904462524932</c:v>
                </c:pt>
                <c:pt idx="107">
                  <c:v>5426.345688916741</c:v>
                </c:pt>
                <c:pt idx="108">
                  <c:v>8021.6962454286968</c:v>
                </c:pt>
                <c:pt idx="109">
                  <c:v>6482.2029262438509</c:v>
                </c:pt>
                <c:pt idx="110">
                  <c:v>4289.4958586846924</c:v>
                </c:pt>
                <c:pt idx="111">
                  <c:v>11448.550759549955</c:v>
                </c:pt>
                <c:pt idx="112">
                  <c:v>15229.351397953136</c:v>
                </c:pt>
                <c:pt idx="113">
                  <c:v>5523.11061039383</c:v>
                </c:pt>
                <c:pt idx="114">
                  <c:v>11138.644704401087</c:v>
                </c:pt>
                <c:pt idx="115">
                  <c:v>6682.8190711681827</c:v>
                </c:pt>
                <c:pt idx="116">
                  <c:v>7463.594112134132</c:v>
                </c:pt>
                <c:pt idx="143">
                  <c:v>8795.5047619047582</c:v>
                </c:pt>
                <c:pt idx="144">
                  <c:v>9926.857142857154</c:v>
                </c:pt>
                <c:pt idx="145">
                  <c:v>15291.561904761893</c:v>
                </c:pt>
                <c:pt idx="146">
                  <c:v>11182.542857142867</c:v>
                </c:pt>
                <c:pt idx="147">
                  <c:v>12244.571428571433</c:v>
                </c:pt>
                <c:pt idx="148">
                  <c:v>12893.400000000009</c:v>
                </c:pt>
                <c:pt idx="149">
                  <c:v>11327.999999999998</c:v>
                </c:pt>
                <c:pt idx="150">
                  <c:v>5595.0095238095319</c:v>
                </c:pt>
                <c:pt idx="151">
                  <c:v>8358.3999999999924</c:v>
                </c:pt>
                <c:pt idx="152">
                  <c:v>12450.447619047622</c:v>
                </c:pt>
                <c:pt idx="153">
                  <c:v>5670.8666666666695</c:v>
                </c:pt>
                <c:pt idx="154">
                  <c:v>2416.666666666667</c:v>
                </c:pt>
                <c:pt idx="155">
                  <c:v>3900.553846153854</c:v>
                </c:pt>
                <c:pt idx="156">
                  <c:v>12171.041785923453</c:v>
                </c:pt>
                <c:pt idx="157">
                  <c:v>11850.04115349176</c:v>
                </c:pt>
                <c:pt idx="158">
                  <c:v>12232.100966323316</c:v>
                </c:pt>
                <c:pt idx="159">
                  <c:v>8827.6903045020536</c:v>
                </c:pt>
                <c:pt idx="160">
                  <c:v>8346.0777934099588</c:v>
                </c:pt>
                <c:pt idx="161">
                  <c:v>3310.4494435970864</c:v>
                </c:pt>
                <c:pt idx="162">
                  <c:v>1918.7636031113918</c:v>
                </c:pt>
                <c:pt idx="163">
                  <c:v>1814.9048844849469</c:v>
                </c:pt>
                <c:pt idx="164">
                  <c:v>1613.193198379015</c:v>
                </c:pt>
                <c:pt idx="165">
                  <c:v>860.19234955635318</c:v>
                </c:pt>
                <c:pt idx="166">
                  <c:v>2082.2164131343516</c:v>
                </c:pt>
                <c:pt idx="167">
                  <c:v>1220.4954206104451</c:v>
                </c:pt>
                <c:pt idx="168">
                  <c:v>1865.7145854162484</c:v>
                </c:pt>
                <c:pt idx="169">
                  <c:v>12388.23427638336</c:v>
                </c:pt>
                <c:pt idx="170">
                  <c:v>12703.270898024593</c:v>
                </c:pt>
                <c:pt idx="171">
                  <c:v>8476.086268949708</c:v>
                </c:pt>
                <c:pt idx="182">
                  <c:v>7941.1339519213916</c:v>
                </c:pt>
                <c:pt idx="183">
                  <c:v>7063.5672305905191</c:v>
                </c:pt>
                <c:pt idx="184">
                  <c:v>6718.3858336512967</c:v>
                </c:pt>
                <c:pt idx="185">
                  <c:v>6833.4200816826233</c:v>
                </c:pt>
                <c:pt idx="186">
                  <c:v>7880.1971424868216</c:v>
                </c:pt>
                <c:pt idx="187">
                  <c:v>5597.3092540197349</c:v>
                </c:pt>
                <c:pt idx="188">
                  <c:v>4868.9308276470156</c:v>
                </c:pt>
                <c:pt idx="189">
                  <c:v>5178.9289782414453</c:v>
                </c:pt>
                <c:pt idx="190">
                  <c:v>7809.6886254392784</c:v>
                </c:pt>
                <c:pt idx="191">
                  <c:v>4261.1701307028716</c:v>
                </c:pt>
                <c:pt idx="192">
                  <c:v>4612.0037881214148</c:v>
                </c:pt>
                <c:pt idx="193">
                  <c:v>2688.5367038951904</c:v>
                </c:pt>
                <c:pt idx="194">
                  <c:v>1389.4303394235594</c:v>
                </c:pt>
                <c:pt idx="208">
                  <c:v>6033.7435959010245</c:v>
                </c:pt>
                <c:pt idx="209">
                  <c:v>6597.0267385877341</c:v>
                </c:pt>
                <c:pt idx="210">
                  <c:v>5384.4375481882171</c:v>
                </c:pt>
                <c:pt idx="211">
                  <c:v>5391.4843180076005</c:v>
                </c:pt>
                <c:pt idx="212">
                  <c:v>1336.5572933679068</c:v>
                </c:pt>
                <c:pt idx="221">
                  <c:v>9516.1378704948511</c:v>
                </c:pt>
                <c:pt idx="222">
                  <c:v>10579.565472033994</c:v>
                </c:pt>
                <c:pt idx="223">
                  <c:v>14453.115171959416</c:v>
                </c:pt>
                <c:pt idx="224">
                  <c:v>9871.4342883739519</c:v>
                </c:pt>
                <c:pt idx="225">
                  <c:v>7510.1589047569159</c:v>
                </c:pt>
                <c:pt idx="226">
                  <c:v>7203.5526869868308</c:v>
                </c:pt>
                <c:pt idx="227">
                  <c:v>16386.802508375407</c:v>
                </c:pt>
                <c:pt idx="228">
                  <c:v>5914.8606421711229</c:v>
                </c:pt>
                <c:pt idx="229">
                  <c:v>6602.3015033403508</c:v>
                </c:pt>
                <c:pt idx="230">
                  <c:v>4357.5553625436451</c:v>
                </c:pt>
                <c:pt idx="231">
                  <c:v>2110.9267825550724</c:v>
                </c:pt>
                <c:pt idx="232">
                  <c:v>2214.644703888292</c:v>
                </c:pt>
                <c:pt idx="233">
                  <c:v>7253.5067909234976</c:v>
                </c:pt>
                <c:pt idx="247">
                  <c:v>5811.5584624274907</c:v>
                </c:pt>
                <c:pt idx="248">
                  <c:v>8196.7876291265002</c:v>
                </c:pt>
                <c:pt idx="249">
                  <c:v>12467.342392371935</c:v>
                </c:pt>
                <c:pt idx="250">
                  <c:v>11945.657437358352</c:v>
                </c:pt>
                <c:pt idx="251">
                  <c:v>9444.5101881763021</c:v>
                </c:pt>
                <c:pt idx="252">
                  <c:v>14608.810615337543</c:v>
                </c:pt>
                <c:pt idx="253">
                  <c:v>13662.28310708792</c:v>
                </c:pt>
                <c:pt idx="254">
                  <c:v>13518.572458149425</c:v>
                </c:pt>
                <c:pt idx="255">
                  <c:v>10298.350632818927</c:v>
                </c:pt>
                <c:pt idx="256">
                  <c:v>14258.238701814944</c:v>
                </c:pt>
                <c:pt idx="257">
                  <c:v>13124.246272892991</c:v>
                </c:pt>
                <c:pt idx="258">
                  <c:v>11185.541632443634</c:v>
                </c:pt>
                <c:pt idx="259">
                  <c:v>9167.0285304048266</c:v>
                </c:pt>
                <c:pt idx="260">
                  <c:v>10859.70203554143</c:v>
                </c:pt>
                <c:pt idx="261">
                  <c:v>7822.8497830756478</c:v>
                </c:pt>
                <c:pt idx="262">
                  <c:v>7571.1227107655131</c:v>
                </c:pt>
                <c:pt idx="263">
                  <c:v>8715.2855121295179</c:v>
                </c:pt>
                <c:pt idx="264">
                  <c:v>8356.2574271777285</c:v>
                </c:pt>
                <c:pt idx="265">
                  <c:v>10597.180901736274</c:v>
                </c:pt>
                <c:pt idx="266">
                  <c:v>7129.2073501415643</c:v>
                </c:pt>
                <c:pt idx="267">
                  <c:v>7701.2039795996698</c:v>
                </c:pt>
                <c:pt idx="268">
                  <c:v>25347.44565094549</c:v>
                </c:pt>
                <c:pt idx="269">
                  <c:v>7439.8148438814005</c:v>
                </c:pt>
                <c:pt idx="270">
                  <c:v>6216.4526209376991</c:v>
                </c:pt>
                <c:pt idx="271">
                  <c:v>645.41709034815983</c:v>
                </c:pt>
                <c:pt idx="272">
                  <c:v>399.6906306724332</c:v>
                </c:pt>
                <c:pt idx="273">
                  <c:v>15259.761520511938</c:v>
                </c:pt>
                <c:pt idx="274">
                  <c:v>14747.815463202087</c:v>
                </c:pt>
                <c:pt idx="275">
                  <c:v>11142.880002112344</c:v>
                </c:pt>
                <c:pt idx="277">
                  <c:v>918.27397782092271</c:v>
                </c:pt>
                <c:pt idx="278">
                  <c:v>267.91211507610183</c:v>
                </c:pt>
                <c:pt idx="279">
                  <c:v>430.7361983563016</c:v>
                </c:pt>
                <c:pt idx="280">
                  <c:v>1053.6090570183387</c:v>
                </c:pt>
                <c:pt idx="281">
                  <c:v>225.50511631936806</c:v>
                </c:pt>
                <c:pt idx="282">
                  <c:v>581.77742646431341</c:v>
                </c:pt>
                <c:pt idx="283">
                  <c:v>2931.8326974424058</c:v>
                </c:pt>
                <c:pt idx="284">
                  <c:v>73.128541070403799</c:v>
                </c:pt>
                <c:pt idx="285">
                  <c:v>150.1893200703617</c:v>
                </c:pt>
                <c:pt idx="286">
                  <c:v>5004.0701162281348</c:v>
                </c:pt>
                <c:pt idx="287">
                  <c:v>6928.8872530766093</c:v>
                </c:pt>
                <c:pt idx="288">
                  <c:v>3093.3115645943426</c:v>
                </c:pt>
                <c:pt idx="289">
                  <c:v>4786.5091143729533</c:v>
                </c:pt>
                <c:pt idx="290">
                  <c:v>6367.6690995953268</c:v>
                </c:pt>
                <c:pt idx="299">
                  <c:v>7425.9328910940521</c:v>
                </c:pt>
                <c:pt idx="300">
                  <c:v>146.867039277808</c:v>
                </c:pt>
                <c:pt idx="301">
                  <c:v>337.10801818418946</c:v>
                </c:pt>
                <c:pt idx="302">
                  <c:v>1440.6988345991986</c:v>
                </c:pt>
                <c:pt idx="303">
                  <c:v>358.74671279838805</c:v>
                </c:pt>
                <c:pt idx="304">
                  <c:v>119.42857142857457</c:v>
                </c:pt>
                <c:pt idx="306">
                  <c:v>677.90746372117223</c:v>
                </c:pt>
                <c:pt idx="307">
                  <c:v>192.40681217933226</c:v>
                </c:pt>
                <c:pt idx="309">
                  <c:v>1437.6233904893595</c:v>
                </c:pt>
                <c:pt idx="310">
                  <c:v>4532.2295324947327</c:v>
                </c:pt>
                <c:pt idx="311">
                  <c:v>5794.4610841597378</c:v>
                </c:pt>
                <c:pt idx="312">
                  <c:v>7781.3709179968964</c:v>
                </c:pt>
                <c:pt idx="313">
                  <c:v>8867.4828508477676</c:v>
                </c:pt>
                <c:pt idx="314">
                  <c:v>11267.419112375066</c:v>
                </c:pt>
                <c:pt idx="315">
                  <c:v>10595.266970165889</c:v>
                </c:pt>
                <c:pt idx="316">
                  <c:v>5399.9145813817668</c:v>
                </c:pt>
                <c:pt idx="317">
                  <c:v>8975.2953390281982</c:v>
                </c:pt>
                <c:pt idx="318">
                  <c:v>7526.2139426080639</c:v>
                </c:pt>
                <c:pt idx="319">
                  <c:v>10627.359361960549</c:v>
                </c:pt>
                <c:pt idx="320">
                  <c:v>6373.4571560001914</c:v>
                </c:pt>
                <c:pt idx="321">
                  <c:v>7246.2942719176526</c:v>
                </c:pt>
                <c:pt idx="322">
                  <c:v>10285.860654675231</c:v>
                </c:pt>
                <c:pt idx="323">
                  <c:v>13912.251974557024</c:v>
                </c:pt>
                <c:pt idx="324">
                  <c:v>8432.8506393027601</c:v>
                </c:pt>
                <c:pt idx="325">
                  <c:v>19081.26670006759</c:v>
                </c:pt>
                <c:pt idx="326">
                  <c:v>11186.753375220187</c:v>
                </c:pt>
                <c:pt idx="327">
                  <c:v>8494.3629705704152</c:v>
                </c:pt>
                <c:pt idx="328">
                  <c:v>10188.307421848291</c:v>
                </c:pt>
                <c:pt idx="329">
                  <c:v>15866.362654653152</c:v>
                </c:pt>
                <c:pt idx="330">
                  <c:v>11818.187503516998</c:v>
                </c:pt>
                <c:pt idx="331">
                  <c:v>19290.431548994919</c:v>
                </c:pt>
                <c:pt idx="332">
                  <c:v>10573.981935317326</c:v>
                </c:pt>
                <c:pt idx="333">
                  <c:v>6378.5999138625202</c:v>
                </c:pt>
                <c:pt idx="334">
                  <c:v>6383.0636562509708</c:v>
                </c:pt>
                <c:pt idx="335">
                  <c:v>9931.1715198368729</c:v>
                </c:pt>
                <c:pt idx="336">
                  <c:v>7692.3857530685718</c:v>
                </c:pt>
                <c:pt idx="337">
                  <c:v>6815.3329615681687</c:v>
                </c:pt>
                <c:pt idx="338">
                  <c:v>8775.5370370370347</c:v>
                </c:pt>
                <c:pt idx="339">
                  <c:v>8414.1338308608956</c:v>
                </c:pt>
                <c:pt idx="340">
                  <c:v>7974.2578069420015</c:v>
                </c:pt>
                <c:pt idx="341">
                  <c:v>9948.4486388970126</c:v>
                </c:pt>
                <c:pt idx="342">
                  <c:v>9779.9550584312437</c:v>
                </c:pt>
                <c:pt idx="343">
                  <c:v>6458.0517272368279</c:v>
                </c:pt>
                <c:pt idx="345">
                  <c:v>4525.1144472765654</c:v>
                </c:pt>
                <c:pt idx="346">
                  <c:v>11640.108686109206</c:v>
                </c:pt>
                <c:pt idx="347">
                  <c:v>7037.4785958778793</c:v>
                </c:pt>
                <c:pt idx="348">
                  <c:v>5005.5110561332503</c:v>
                </c:pt>
                <c:pt idx="349">
                  <c:v>1428.0699310829023</c:v>
                </c:pt>
                <c:pt idx="350">
                  <c:v>425.97914007060996</c:v>
                </c:pt>
                <c:pt idx="351">
                  <c:v>14293.111880563018</c:v>
                </c:pt>
                <c:pt idx="352" formatCode="0.000">
                  <c:v>13996.900546141964</c:v>
                </c:pt>
                <c:pt idx="353" formatCode="0.000">
                  <c:v>11028.5099934222</c:v>
                </c:pt>
                <c:pt idx="354" formatCode="0.000">
                  <c:v>7909.545756322429</c:v>
                </c:pt>
                <c:pt idx="356" formatCode="0.000">
                  <c:v>11017.541975395487</c:v>
                </c:pt>
                <c:pt idx="359" formatCode="0.000">
                  <c:v>7044.242039709241</c:v>
                </c:pt>
                <c:pt idx="360" formatCode="0.000">
                  <c:v>7062.355022573749</c:v>
                </c:pt>
                <c:pt idx="361" formatCode="0.000">
                  <c:v>5314.4675831949808</c:v>
                </c:pt>
                <c:pt idx="362" formatCode="0.000">
                  <c:v>9370.726606567694</c:v>
                </c:pt>
                <c:pt idx="363" formatCode="0.000">
                  <c:v>6832.4274855701597</c:v>
                </c:pt>
                <c:pt idx="364" formatCode="0.000">
                  <c:v>6915.9980622184839</c:v>
                </c:pt>
                <c:pt idx="365" formatCode="0.000">
                  <c:v>5545.9385598133704</c:v>
                </c:pt>
                <c:pt idx="366" formatCode="0.000">
                  <c:v>6653.8235951660108</c:v>
                </c:pt>
                <c:pt idx="367" formatCode="0.000">
                  <c:v>6809.3908073323664</c:v>
                </c:pt>
                <c:pt idx="368" formatCode="0.000">
                  <c:v>7617.3234684519703</c:v>
                </c:pt>
                <c:pt idx="369" formatCode="0.000">
                  <c:v>6639.7314815471</c:v>
                </c:pt>
                <c:pt idx="370" formatCode="0.000">
                  <c:v>8174.9182393434976</c:v>
                </c:pt>
                <c:pt idx="371" formatCode="0.000">
                  <c:v>4941.1999550030869</c:v>
                </c:pt>
                <c:pt idx="372" formatCode="0.000">
                  <c:v>4654.7141740151155</c:v>
                </c:pt>
                <c:pt idx="373" formatCode="0.000">
                  <c:v>11086.104641891337</c:v>
                </c:pt>
                <c:pt idx="374" formatCode="0.000">
                  <c:v>12270.214948088103</c:v>
                </c:pt>
                <c:pt idx="375" formatCode="0.000">
                  <c:v>9668.0980204791231</c:v>
                </c:pt>
                <c:pt idx="376" formatCode="0.000">
                  <c:v>8274.8342145092047</c:v>
                </c:pt>
                <c:pt idx="377" formatCode="0.000">
                  <c:v>24694.663626544694</c:v>
                </c:pt>
                <c:pt idx="378" formatCode="0.000">
                  <c:v>18633.076933703465</c:v>
                </c:pt>
                <c:pt idx="379" formatCode="0.000">
                  <c:v>23824.497879438823</c:v>
                </c:pt>
                <c:pt idx="380" formatCode="0.000">
                  <c:v>25188.410399661672</c:v>
                </c:pt>
                <c:pt idx="381" formatCode="0.000">
                  <c:v>15159.420002362556</c:v>
                </c:pt>
                <c:pt idx="382" formatCode="0.000">
                  <c:v>12613.983511698991</c:v>
                </c:pt>
                <c:pt idx="383" formatCode="0.000">
                  <c:v>3264.3311623030531</c:v>
                </c:pt>
                <c:pt idx="384" formatCode="0.000">
                  <c:v>2946.0334114943603</c:v>
                </c:pt>
                <c:pt idx="385" formatCode="0.000">
                  <c:v>2266.4707612931807</c:v>
                </c:pt>
                <c:pt idx="386" formatCode="0.000">
                  <c:v>3154.2477912307327</c:v>
                </c:pt>
                <c:pt idx="387" formatCode="0.000">
                  <c:v>1994.0735007210874</c:v>
                </c:pt>
                <c:pt idx="388" formatCode="0.000">
                  <c:v>2035.0522054400676</c:v>
                </c:pt>
                <c:pt idx="389" formatCode="0.000">
                  <c:v>6583.2831446111959</c:v>
                </c:pt>
                <c:pt idx="390" formatCode="0.000">
                  <c:v>6846.3130528315478</c:v>
                </c:pt>
                <c:pt idx="391" formatCode="0.000">
                  <c:v>6552.5130083553149</c:v>
                </c:pt>
                <c:pt idx="392" formatCode="0.000">
                  <c:v>14371.477159660084</c:v>
                </c:pt>
                <c:pt idx="393" formatCode="0.000">
                  <c:v>12196.65359379353</c:v>
                </c:pt>
                <c:pt idx="394" formatCode="0.000">
                  <c:v>7822.2082352402849</c:v>
                </c:pt>
                <c:pt idx="395" formatCode="0.000">
                  <c:v>7806.2801178429636</c:v>
                </c:pt>
                <c:pt idx="396" formatCode="0.000">
                  <c:v>4280.6936283569075</c:v>
                </c:pt>
                <c:pt idx="397" formatCode="0.000">
                  <c:v>8998.2346141604794</c:v>
                </c:pt>
                <c:pt idx="398" formatCode="0.000">
                  <c:v>14911.835036673658</c:v>
                </c:pt>
                <c:pt idx="399" formatCode="0.000">
                  <c:v>3279.4676742223751</c:v>
                </c:pt>
                <c:pt idx="400" formatCode="0.000">
                  <c:v>5820.497917390946</c:v>
                </c:pt>
                <c:pt idx="401" formatCode="0.000">
                  <c:v>5315.5827163855465</c:v>
                </c:pt>
                <c:pt idx="402" formatCode="0.000">
                  <c:v>8270.7227849802312</c:v>
                </c:pt>
                <c:pt idx="403" formatCode="0.000">
                  <c:v>5639.6068051069842</c:v>
                </c:pt>
                <c:pt idx="404" formatCode="0.000">
                  <c:v>7555.4932786965246</c:v>
                </c:pt>
                <c:pt idx="405" formatCode="0.000">
                  <c:v>7420.5556264678962</c:v>
                </c:pt>
                <c:pt idx="406" formatCode="0.000">
                  <c:v>4919.7270764571431</c:v>
                </c:pt>
                <c:pt idx="407" formatCode="0.000">
                  <c:v>7951.42701529636</c:v>
                </c:pt>
                <c:pt idx="408" formatCode="0.000">
                  <c:v>6639.2952138900419</c:v>
                </c:pt>
                <c:pt idx="409" formatCode="0.000">
                  <c:v>4516.3015698822619</c:v>
                </c:pt>
                <c:pt idx="410" formatCode="0.000">
                  <c:v>5312.097816334659</c:v>
                </c:pt>
                <c:pt idx="411" formatCode="0.000">
                  <c:v>5428.2495488536624</c:v>
                </c:pt>
                <c:pt idx="412" formatCode="0.000">
                  <c:v>7734.1365702135117</c:v>
                </c:pt>
                <c:pt idx="413" formatCode="0.000">
                  <c:v>5872.4306178046554</c:v>
                </c:pt>
                <c:pt idx="414" formatCode="0.000">
                  <c:v>628.99070100352537</c:v>
                </c:pt>
                <c:pt idx="429" formatCode="0.000">
                  <c:v>10583.488888888873</c:v>
                </c:pt>
                <c:pt idx="430" formatCode="0.000">
                  <c:v>6208.9145225485872</c:v>
                </c:pt>
                <c:pt idx="431" formatCode="0.000">
                  <c:v>8282.4998906369037</c:v>
                </c:pt>
                <c:pt idx="432" formatCode="0.000">
                  <c:v>7406.4006396018749</c:v>
                </c:pt>
                <c:pt idx="433" formatCode="0.000">
                  <c:v>12891.536399189532</c:v>
                </c:pt>
                <c:pt idx="434" formatCode="0.000">
                  <c:v>5391.3930796941686</c:v>
                </c:pt>
                <c:pt idx="435" formatCode="0.000">
                  <c:v>6160.2468877823203</c:v>
                </c:pt>
                <c:pt idx="436" formatCode="0.000">
                  <c:v>10770.845046372076</c:v>
                </c:pt>
                <c:pt idx="437" formatCode="0.000">
                  <c:v>6449.6051815083883</c:v>
                </c:pt>
                <c:pt idx="438" formatCode="0.000">
                  <c:v>4102.1365139244454</c:v>
                </c:pt>
                <c:pt idx="439" formatCode="0.000">
                  <c:v>945.63388068581116</c:v>
                </c:pt>
                <c:pt idx="441" formatCode="0.000">
                  <c:v>1081.8065145195333</c:v>
                </c:pt>
                <c:pt idx="442" formatCode="0.000">
                  <c:v>6109.9519788312627</c:v>
                </c:pt>
                <c:pt idx="443" formatCode="0.000">
                  <c:v>6907.4170101133686</c:v>
                </c:pt>
                <c:pt idx="444" formatCode="0.000">
                  <c:v>12111.975578170397</c:v>
                </c:pt>
                <c:pt idx="445" formatCode="0.000">
                  <c:v>12598.169452315455</c:v>
                </c:pt>
                <c:pt idx="446" formatCode="0.000">
                  <c:v>5285.6569616586576</c:v>
                </c:pt>
                <c:pt idx="447" formatCode="0.000">
                  <c:v>5688.1406768637808</c:v>
                </c:pt>
                <c:pt idx="455" formatCode="0.000">
                  <c:v>9868.226873710486</c:v>
                </c:pt>
                <c:pt idx="456" formatCode="0.000">
                  <c:v>7598.1294253971109</c:v>
                </c:pt>
                <c:pt idx="457" formatCode="0.000">
                  <c:v>5685.6991319541658</c:v>
                </c:pt>
                <c:pt idx="458" formatCode="0.000">
                  <c:v>5357.8576163126427</c:v>
                </c:pt>
                <c:pt idx="459" formatCode="0.000">
                  <c:v>6441.969203995287</c:v>
                </c:pt>
                <c:pt idx="460" formatCode="0.000">
                  <c:v>5363.090142968832</c:v>
                </c:pt>
                <c:pt idx="461" formatCode="0.000">
                  <c:v>7819.3817637864959</c:v>
                </c:pt>
                <c:pt idx="462" formatCode="0.000">
                  <c:v>2917.4842502612223</c:v>
                </c:pt>
                <c:pt idx="463" formatCode="0.000">
                  <c:v>2207.8812359155468</c:v>
                </c:pt>
                <c:pt idx="464" formatCode="0.000">
                  <c:v>4352.4520787664496</c:v>
                </c:pt>
                <c:pt idx="465" formatCode="0.000">
                  <c:v>455.4831612232357</c:v>
                </c:pt>
                <c:pt idx="466" formatCode="0.000">
                  <c:v>187.60894229086699</c:v>
                </c:pt>
                <c:pt idx="467" formatCode="0.000">
                  <c:v>31.460508681540968</c:v>
                </c:pt>
                <c:pt idx="468" formatCode="0.000">
                  <c:v>7976.390283688841</c:v>
                </c:pt>
                <c:pt idx="469" formatCode="0.000">
                  <c:v>7799.4725997637506</c:v>
                </c:pt>
                <c:pt idx="481" formatCode="0.000">
                  <c:v>6706.7271797013027</c:v>
                </c:pt>
                <c:pt idx="482" formatCode="0.000">
                  <c:v>21320.041733763632</c:v>
                </c:pt>
                <c:pt idx="483" formatCode="0.000">
                  <c:v>16696.662468291222</c:v>
                </c:pt>
                <c:pt idx="484" formatCode="0.000">
                  <c:v>13603.247491623895</c:v>
                </c:pt>
                <c:pt idx="485" formatCode="0.000">
                  <c:v>18266.049937197575</c:v>
                </c:pt>
                <c:pt idx="486" formatCode="0.000">
                  <c:v>14117.828443410743</c:v>
                </c:pt>
                <c:pt idx="487" formatCode="0.000">
                  <c:v>10032.106806136488</c:v>
                </c:pt>
                <c:pt idx="488" formatCode="0.000">
                  <c:v>10266.494751099584</c:v>
                </c:pt>
                <c:pt idx="489" formatCode="0.000">
                  <c:v>7664.9570581021262</c:v>
                </c:pt>
                <c:pt idx="490" formatCode="0.000">
                  <c:v>5119.9674202420138</c:v>
                </c:pt>
                <c:pt idx="491" formatCode="0.000">
                  <c:v>7709.2202113339526</c:v>
                </c:pt>
                <c:pt idx="492" formatCode="0.000">
                  <c:v>2880.6084668702156</c:v>
                </c:pt>
                <c:pt idx="493" formatCode="0.000">
                  <c:v>4522.1500962317841</c:v>
                </c:pt>
                <c:pt idx="494" formatCode="0.000">
                  <c:v>3632.1816840985098</c:v>
                </c:pt>
                <c:pt idx="495" formatCode="0.000">
                  <c:v>2643.5899395719666</c:v>
                </c:pt>
                <c:pt idx="496" formatCode="0.000">
                  <c:v>2142.2646079558176</c:v>
                </c:pt>
                <c:pt idx="497" formatCode="0.000">
                  <c:v>3066.4531428510554</c:v>
                </c:pt>
                <c:pt idx="498" formatCode="0.000">
                  <c:v>2838.9271166079329</c:v>
                </c:pt>
                <c:pt idx="499" formatCode="0.000">
                  <c:v>1726.6533609183914</c:v>
                </c:pt>
                <c:pt idx="500" formatCode="0.000">
                  <c:v>1706.2578914813496</c:v>
                </c:pt>
                <c:pt idx="501" formatCode="0.000">
                  <c:v>2245.7722961387803</c:v>
                </c:pt>
                <c:pt idx="502" formatCode="0.000">
                  <c:v>4417.8930522664514</c:v>
                </c:pt>
                <c:pt idx="503" formatCode="0.000">
                  <c:v>2432.6455492511591</c:v>
                </c:pt>
                <c:pt idx="504" formatCode="0.000">
                  <c:v>2186.5691381009765</c:v>
                </c:pt>
                <c:pt idx="505" formatCode="0.000">
                  <c:v>7856.6879518889054</c:v>
                </c:pt>
                <c:pt idx="506" formatCode="0.000">
                  <c:v>3990.6733682540444</c:v>
                </c:pt>
                <c:pt idx="507" formatCode="0.000">
                  <c:v>11666.097152865646</c:v>
                </c:pt>
                <c:pt idx="508" formatCode="0.000">
                  <c:v>11137.288599431513</c:v>
                </c:pt>
                <c:pt idx="509" formatCode="0.000">
                  <c:v>16227.073730957847</c:v>
                </c:pt>
                <c:pt idx="510" formatCode="0.000">
                  <c:v>13676.940676499142</c:v>
                </c:pt>
                <c:pt idx="511" formatCode="0.000">
                  <c:v>11392.018348656846</c:v>
                </c:pt>
                <c:pt idx="512" formatCode="0.000">
                  <c:v>12054.727576451976</c:v>
                </c:pt>
                <c:pt idx="513" formatCode="0.000">
                  <c:v>8701.4622694273094</c:v>
                </c:pt>
                <c:pt idx="514" formatCode="0.000">
                  <c:v>4866.028545009669</c:v>
                </c:pt>
                <c:pt idx="515" formatCode="0.000">
                  <c:v>8955.8088919296424</c:v>
                </c:pt>
                <c:pt idx="516" formatCode="0.000">
                  <c:v>7512.9843845425721</c:v>
                </c:pt>
                <c:pt idx="517" formatCode="0.000">
                  <c:v>6577.4381775885395</c:v>
                </c:pt>
                <c:pt idx="518" formatCode="0.000">
                  <c:v>5644.5793059655998</c:v>
                </c:pt>
                <c:pt idx="519" formatCode="0.000">
                  <c:v>5743.6575927261829</c:v>
                </c:pt>
                <c:pt idx="520" formatCode="0.000">
                  <c:v>7078.4400869444944</c:v>
                </c:pt>
                <c:pt idx="521" formatCode="0.000">
                  <c:v>6543.1304668252697</c:v>
                </c:pt>
                <c:pt idx="522" formatCode="0.000">
                  <c:v>4223.3707294900705</c:v>
                </c:pt>
                <c:pt idx="523" formatCode="0.000">
                  <c:v>4605.0278174672367</c:v>
                </c:pt>
                <c:pt idx="524" formatCode="0.000">
                  <c:v>3388.8754781468533</c:v>
                </c:pt>
                <c:pt idx="525" formatCode="0.000">
                  <c:v>3796.6201724840785</c:v>
                </c:pt>
                <c:pt idx="526" formatCode="0.000">
                  <c:v>2905.0304831175922</c:v>
                </c:pt>
                <c:pt idx="527" formatCode="0.000">
                  <c:v>5127.2800877783548</c:v>
                </c:pt>
                <c:pt idx="528" formatCode="0.000">
                  <c:v>3493.2886992061367</c:v>
                </c:pt>
                <c:pt idx="529" formatCode="0.000">
                  <c:v>4374.5784930547961</c:v>
                </c:pt>
                <c:pt idx="530" formatCode="0.000">
                  <c:v>197.33895752196725</c:v>
                </c:pt>
                <c:pt idx="531" formatCode="0.000">
                  <c:v>277.81332342879381</c:v>
                </c:pt>
                <c:pt idx="532" formatCode="0.000">
                  <c:v>1753.4676559120344</c:v>
                </c:pt>
                <c:pt idx="533" formatCode="0.000">
                  <c:v>12108.753168407204</c:v>
                </c:pt>
                <c:pt idx="534" formatCode="0.000">
                  <c:v>13311.468978836645</c:v>
                </c:pt>
                <c:pt idx="535" formatCode="0.000">
                  <c:v>14464.136150814966</c:v>
                </c:pt>
                <c:pt idx="536" formatCode="0.000">
                  <c:v>605.41612721079264</c:v>
                </c:pt>
                <c:pt idx="541" formatCode="0.000">
                  <c:v>1275.062985991088</c:v>
                </c:pt>
                <c:pt idx="542" formatCode="0.000">
                  <c:v>5971.6123988534855</c:v>
                </c:pt>
                <c:pt idx="543" formatCode="0.000">
                  <c:v>384.11729969510429</c:v>
                </c:pt>
                <c:pt idx="546" formatCode="0.000">
                  <c:v>6098.9472764539569</c:v>
                </c:pt>
                <c:pt idx="547" formatCode="0.000">
                  <c:v>5808.4283780738169</c:v>
                </c:pt>
                <c:pt idx="548" formatCode="0.000">
                  <c:v>5764.0575960776277</c:v>
                </c:pt>
                <c:pt idx="549" formatCode="0.000">
                  <c:v>8790.6406622414215</c:v>
                </c:pt>
                <c:pt idx="551" formatCode="0.000">
                  <c:v>6998.5236910703416</c:v>
                </c:pt>
                <c:pt idx="552" formatCode="0.000">
                  <c:v>5327.0488915494261</c:v>
                </c:pt>
                <c:pt idx="553" formatCode="0.000">
                  <c:v>8689.6436595334435</c:v>
                </c:pt>
                <c:pt idx="554" formatCode="0.000">
                  <c:v>5146.6426869773741</c:v>
                </c:pt>
                <c:pt idx="555" formatCode="0.000">
                  <c:v>4996.4341032189495</c:v>
                </c:pt>
                <c:pt idx="556" formatCode="0.000">
                  <c:v>6272.6827248027994</c:v>
                </c:pt>
                <c:pt idx="557" formatCode="0.000">
                  <c:v>8013.3422046119449</c:v>
                </c:pt>
                <c:pt idx="558" formatCode="0.000">
                  <c:v>3091.1754866582355</c:v>
                </c:pt>
                <c:pt idx="559" formatCode="0.000">
                  <c:v>7882.8931526439355</c:v>
                </c:pt>
                <c:pt idx="560" formatCode="0.000">
                  <c:v>10820.252669079133</c:v>
                </c:pt>
                <c:pt idx="561" formatCode="0.000">
                  <c:v>11462.132551070461</c:v>
                </c:pt>
                <c:pt idx="562" formatCode="0.000">
                  <c:v>14709.461774941085</c:v>
                </c:pt>
                <c:pt idx="563" formatCode="0.000">
                  <c:v>6594.458516337214</c:v>
                </c:pt>
                <c:pt idx="564" formatCode="0.000">
                  <c:v>12268.52103285018</c:v>
                </c:pt>
                <c:pt idx="565" formatCode="0.000">
                  <c:v>10346.690636679241</c:v>
                </c:pt>
                <c:pt idx="566" formatCode="0.000">
                  <c:v>8389.6065374373738</c:v>
                </c:pt>
                <c:pt idx="567" formatCode="0.000">
                  <c:v>7836.4306538576266</c:v>
                </c:pt>
                <c:pt idx="568" formatCode="0.000">
                  <c:v>11604.632233206235</c:v>
                </c:pt>
                <c:pt idx="569" formatCode="0.000">
                  <c:v>8194.301851311071</c:v>
                </c:pt>
                <c:pt idx="570" formatCode="0.000">
                  <c:v>2772.3124994617006</c:v>
                </c:pt>
                <c:pt idx="572" formatCode="0.000">
                  <c:v>7919.6853176215172</c:v>
                </c:pt>
                <c:pt idx="573" formatCode="0.000">
                  <c:v>10911.554556719308</c:v>
                </c:pt>
                <c:pt idx="574" formatCode="0.000">
                  <c:v>8542.4778483262926</c:v>
                </c:pt>
                <c:pt idx="575" formatCode="0.000">
                  <c:v>8403.0938252474298</c:v>
                </c:pt>
                <c:pt idx="576" formatCode="0.000">
                  <c:v>6219.1929059268396</c:v>
                </c:pt>
                <c:pt idx="577" formatCode="0.000">
                  <c:v>5195.2564985646823</c:v>
                </c:pt>
                <c:pt idx="578" formatCode="0.000">
                  <c:v>11439.689590196458</c:v>
                </c:pt>
                <c:pt idx="579" formatCode="0.000">
                  <c:v>5607.9602867910071</c:v>
                </c:pt>
                <c:pt idx="580" formatCode="0.000">
                  <c:v>5713.3313618025586</c:v>
                </c:pt>
                <c:pt idx="581" formatCode="0.000">
                  <c:v>14937.698700076682</c:v>
                </c:pt>
                <c:pt idx="582" formatCode="0.000">
                  <c:v>2781.9379280866706</c:v>
                </c:pt>
                <c:pt idx="583" formatCode="0.000">
                  <c:v>11096.190927938245</c:v>
                </c:pt>
                <c:pt idx="584" formatCode="0.000">
                  <c:v>2739.8007932436904</c:v>
                </c:pt>
                <c:pt idx="585" formatCode="0.000">
                  <c:v>14855.982622417096</c:v>
                </c:pt>
                <c:pt idx="586" formatCode="0.000">
                  <c:v>20693.557713173992</c:v>
                </c:pt>
                <c:pt idx="587" formatCode="0.000">
                  <c:v>10885.715524436415</c:v>
                </c:pt>
                <c:pt idx="588" formatCode="0.000">
                  <c:v>10473.010074782575</c:v>
                </c:pt>
                <c:pt idx="589" formatCode="0.000">
                  <c:v>10016.83184000762</c:v>
                </c:pt>
                <c:pt idx="590" formatCode="0.000">
                  <c:v>7245.7828187643827</c:v>
                </c:pt>
                <c:pt idx="591" formatCode="0.000">
                  <c:v>6954.8866156515014</c:v>
                </c:pt>
                <c:pt idx="592" formatCode="0.000">
                  <c:v>7285.7664998639675</c:v>
                </c:pt>
                <c:pt idx="593" formatCode="0.000">
                  <c:v>6035.5587184077231</c:v>
                </c:pt>
                <c:pt idx="594" formatCode="0.000">
                  <c:v>7801.4054484132857</c:v>
                </c:pt>
                <c:pt idx="595" formatCode="0.000">
                  <c:v>5659.2279328575678</c:v>
                </c:pt>
                <c:pt idx="596" formatCode="0.000">
                  <c:v>8384.6143776198842</c:v>
                </c:pt>
                <c:pt idx="597" formatCode="0.000">
                  <c:v>21573.83250462612</c:v>
                </c:pt>
                <c:pt idx="598" formatCode="0.000">
                  <c:v>6943.0158884215161</c:v>
                </c:pt>
                <c:pt idx="599" formatCode="0.000">
                  <c:v>6785.1822832976313</c:v>
                </c:pt>
                <c:pt idx="600" formatCode="0.000">
                  <c:v>9816.453556950084</c:v>
                </c:pt>
                <c:pt idx="601" formatCode="0.000">
                  <c:v>7248.524855610759</c:v>
                </c:pt>
                <c:pt idx="602" formatCode="0.000">
                  <c:v>6485.9920275639752</c:v>
                </c:pt>
                <c:pt idx="603" formatCode="0.000">
                  <c:v>5531.9549660572029</c:v>
                </c:pt>
                <c:pt idx="604" formatCode="0.000">
                  <c:v>5931.462522165345</c:v>
                </c:pt>
                <c:pt idx="605" formatCode="0.000">
                  <c:v>4946.4679835971292</c:v>
                </c:pt>
                <c:pt idx="606" formatCode="0.000">
                  <c:v>3491.4478578685075</c:v>
                </c:pt>
                <c:pt idx="607" formatCode="0.000">
                  <c:v>6493.8034180997556</c:v>
                </c:pt>
                <c:pt idx="608" formatCode="0.000">
                  <c:v>3451.2010204332842</c:v>
                </c:pt>
                <c:pt idx="609" formatCode="0.000">
                  <c:v>2395.309606967312</c:v>
                </c:pt>
                <c:pt idx="610" formatCode="0.000">
                  <c:v>12948.667890103503</c:v>
                </c:pt>
                <c:pt idx="611" formatCode="0.000">
                  <c:v>13144.257933421237</c:v>
                </c:pt>
                <c:pt idx="612" formatCode="0.000">
                  <c:v>9570.4769915935849</c:v>
                </c:pt>
                <c:pt idx="613" formatCode="0.000">
                  <c:v>15274.159624397889</c:v>
                </c:pt>
                <c:pt idx="614" formatCode="0.000">
                  <c:v>7903.6523798313874</c:v>
                </c:pt>
                <c:pt idx="615" formatCode="0.000">
                  <c:v>10155.499282375178</c:v>
                </c:pt>
                <c:pt idx="616" formatCode="0.000">
                  <c:v>9971.5470920577463</c:v>
                </c:pt>
                <c:pt idx="617" formatCode="0.000">
                  <c:v>9133.0307728629432</c:v>
                </c:pt>
                <c:pt idx="618" formatCode="0.000">
                  <c:v>10437.883040091092</c:v>
                </c:pt>
                <c:pt idx="619" formatCode="0.000">
                  <c:v>2643.5483221898817</c:v>
                </c:pt>
                <c:pt idx="620" formatCode="0.000">
                  <c:v>4630.5013838702889</c:v>
                </c:pt>
                <c:pt idx="621" formatCode="0.000">
                  <c:v>7024.4942739461867</c:v>
                </c:pt>
                <c:pt idx="622" formatCode="0.000">
                  <c:v>6991.459601339996</c:v>
                </c:pt>
                <c:pt idx="623" formatCode="0.000">
                  <c:v>6472.1825825158021</c:v>
                </c:pt>
                <c:pt idx="624" formatCode="0.000">
                  <c:v>4693.2025476339486</c:v>
                </c:pt>
                <c:pt idx="625" formatCode="0.000">
                  <c:v>6989.6547748059638</c:v>
                </c:pt>
                <c:pt idx="626" formatCode="0.000">
                  <c:v>8159.423707432582</c:v>
                </c:pt>
                <c:pt idx="627" formatCode="0.000">
                  <c:v>7409.4223008401095</c:v>
                </c:pt>
                <c:pt idx="628" formatCode="0.000">
                  <c:v>6208.7482614056607</c:v>
                </c:pt>
                <c:pt idx="629" formatCode="0.000">
                  <c:v>3573.188228539645</c:v>
                </c:pt>
                <c:pt idx="630" formatCode="0.000">
                  <c:v>5295.0300948640352</c:v>
                </c:pt>
                <c:pt idx="631" formatCode="0.000">
                  <c:v>3070.2654839140064</c:v>
                </c:pt>
                <c:pt idx="632" formatCode="0.000">
                  <c:v>8092.7242855882432</c:v>
                </c:pt>
                <c:pt idx="633" formatCode="0.000">
                  <c:v>8202.9499164902809</c:v>
                </c:pt>
                <c:pt idx="634" formatCode="0.000">
                  <c:v>6206.0950012786461</c:v>
                </c:pt>
                <c:pt idx="635" formatCode="0.000">
                  <c:v>8367.7861100645896</c:v>
                </c:pt>
                <c:pt idx="636" formatCode="0.000">
                  <c:v>1863.1560517592741</c:v>
                </c:pt>
                <c:pt idx="637" formatCode="0.000">
                  <c:v>6760.5190094167228</c:v>
                </c:pt>
                <c:pt idx="638" formatCode="0.000">
                  <c:v>13630.131364116178</c:v>
                </c:pt>
                <c:pt idx="639" formatCode="0.000">
                  <c:v>6488.372256181221</c:v>
                </c:pt>
                <c:pt idx="640" formatCode="0.000">
                  <c:v>6411.3480231059411</c:v>
                </c:pt>
                <c:pt idx="641" formatCode="0.000">
                  <c:v>9880.1748875116336</c:v>
                </c:pt>
                <c:pt idx="643" formatCode="0.000">
                  <c:v>5769.1993135671228</c:v>
                </c:pt>
                <c:pt idx="644" formatCode="0.000">
                  <c:v>8514.5403599984602</c:v>
                </c:pt>
                <c:pt idx="645" formatCode="0.000">
                  <c:v>7583.5690009775053</c:v>
                </c:pt>
                <c:pt idx="646" formatCode="0.000">
                  <c:v>6989.414527546789</c:v>
                </c:pt>
                <c:pt idx="647" formatCode="0.000">
                  <c:v>7385.7820123425081</c:v>
                </c:pt>
                <c:pt idx="648" formatCode="0.000">
                  <c:v>8400.2449697564807</c:v>
                </c:pt>
                <c:pt idx="649" formatCode="0.000">
                  <c:v>4970.6638577729436</c:v>
                </c:pt>
                <c:pt idx="650" formatCode="0.000">
                  <c:v>6647.0321939540854</c:v>
                </c:pt>
                <c:pt idx="651" formatCode="0.000">
                  <c:v>4432.5014075868394</c:v>
                </c:pt>
                <c:pt idx="652" formatCode="0.000">
                  <c:v>5893.551759707836</c:v>
                </c:pt>
                <c:pt idx="653" formatCode="0.000">
                  <c:v>4174.5102982876269</c:v>
                </c:pt>
                <c:pt idx="654" formatCode="0.000">
                  <c:v>5594.6959123544557</c:v>
                </c:pt>
                <c:pt idx="655" formatCode="0.000">
                  <c:v>6112.2436694551343</c:v>
                </c:pt>
                <c:pt idx="656" formatCode="0.000">
                  <c:v>4313.0269472150021</c:v>
                </c:pt>
                <c:pt idx="657" formatCode="0.000">
                  <c:v>4254.9815787550933</c:v>
                </c:pt>
                <c:pt idx="658" formatCode="0.000">
                  <c:v>4227.9556190051335</c:v>
                </c:pt>
                <c:pt idx="659" formatCode="0.000">
                  <c:v>3523.8457607548785</c:v>
                </c:pt>
                <c:pt idx="660" formatCode="0.000">
                  <c:v>5536.6716932543868</c:v>
                </c:pt>
                <c:pt idx="661" formatCode="0.000">
                  <c:v>2223.2504060043352</c:v>
                </c:pt>
                <c:pt idx="662" formatCode="0.000">
                  <c:v>9141.0913957450302</c:v>
                </c:pt>
                <c:pt idx="664" formatCode="0.000">
                  <c:v>8179.3592090146376</c:v>
                </c:pt>
                <c:pt idx="665" formatCode="0.000">
                  <c:v>9886.1790786855126</c:v>
                </c:pt>
                <c:pt idx="666" formatCode="0.000">
                  <c:v>10882.953992011724</c:v>
                </c:pt>
                <c:pt idx="667" formatCode="0.000">
                  <c:v>7524.0875152925964</c:v>
                </c:pt>
                <c:pt idx="668" formatCode="0.000">
                  <c:v>11751.166209114219</c:v>
                </c:pt>
                <c:pt idx="669" formatCode="0.000">
                  <c:v>6531.4010450934584</c:v>
                </c:pt>
                <c:pt idx="670" formatCode="0.000">
                  <c:v>4154.7756424280897</c:v>
                </c:pt>
                <c:pt idx="671" formatCode="0.000">
                  <c:v>6863.8160148290644</c:v>
                </c:pt>
                <c:pt idx="672" formatCode="0.000">
                  <c:v>14003.581492269541</c:v>
                </c:pt>
                <c:pt idx="673" formatCode="0.000">
                  <c:v>15788.781038257644</c:v>
                </c:pt>
                <c:pt idx="674" formatCode="0.000">
                  <c:v>8200.7873751300449</c:v>
                </c:pt>
                <c:pt idx="675" formatCode="0.000">
                  <c:v>12041.33808294317</c:v>
                </c:pt>
                <c:pt idx="676" formatCode="0.000">
                  <c:v>9416.8405187427106</c:v>
                </c:pt>
                <c:pt idx="677" formatCode="0.000">
                  <c:v>13039.995677719804</c:v>
                </c:pt>
                <c:pt idx="678" formatCode="0.000">
                  <c:v>13302.327628136682</c:v>
                </c:pt>
                <c:pt idx="679" formatCode="0.000">
                  <c:v>11083.293715384705</c:v>
                </c:pt>
                <c:pt idx="680" formatCode="0.000">
                  <c:v>13920.466642593628</c:v>
                </c:pt>
                <c:pt idx="681" formatCode="0.000">
                  <c:v>6821.3849558422962</c:v>
                </c:pt>
                <c:pt idx="682" formatCode="0.000">
                  <c:v>10165.887973641162</c:v>
                </c:pt>
                <c:pt idx="683" formatCode="0.000">
                  <c:v>3924.104637890116</c:v>
                </c:pt>
                <c:pt idx="684" formatCode="0.000">
                  <c:v>3560.0020225242424</c:v>
                </c:pt>
                <c:pt idx="685" formatCode="0.000">
                  <c:v>7346.7547596840268</c:v>
                </c:pt>
                <c:pt idx="686" formatCode="0.000">
                  <c:v>6744.7361180487487</c:v>
                </c:pt>
                <c:pt idx="687" formatCode="0.000">
                  <c:v>7731.9117644878825</c:v>
                </c:pt>
                <c:pt idx="688" formatCode="0.000">
                  <c:v>12734.612219029455</c:v>
                </c:pt>
                <c:pt idx="702" formatCode="0.000">
                  <c:v>18557.963298405528</c:v>
                </c:pt>
                <c:pt idx="703" formatCode="0.000">
                  <c:v>16961.155713768781</c:v>
                </c:pt>
                <c:pt idx="704" formatCode="0.000">
                  <c:v>18198.804434462858</c:v>
                </c:pt>
                <c:pt idx="705" formatCode="0.000">
                  <c:v>12384.540520146065</c:v>
                </c:pt>
                <c:pt idx="715" formatCode="0.000">
                  <c:v>12080.573181616315</c:v>
                </c:pt>
                <c:pt idx="717" formatCode="0.000">
                  <c:v>2653.9501309680754</c:v>
                </c:pt>
                <c:pt idx="718" formatCode="0.000">
                  <c:v>5769.1073868990607</c:v>
                </c:pt>
                <c:pt idx="719" formatCode="0.000">
                  <c:v>10054.392161555519</c:v>
                </c:pt>
                <c:pt idx="720" formatCode="0.000">
                  <c:v>6915.3546242352259</c:v>
                </c:pt>
                <c:pt idx="721" formatCode="0.000">
                  <c:v>4490.5841337786978</c:v>
                </c:pt>
                <c:pt idx="722" formatCode="0.000">
                  <c:v>9108.5051534254853</c:v>
                </c:pt>
                <c:pt idx="723" formatCode="0.000">
                  <c:v>10246.60475478407</c:v>
                </c:pt>
                <c:pt idx="724" formatCode="0.000">
                  <c:v>5351.9905735566645</c:v>
                </c:pt>
                <c:pt idx="725" formatCode="0.000">
                  <c:v>14237.698017152396</c:v>
                </c:pt>
                <c:pt idx="726" formatCode="0.000">
                  <c:v>19102.956131921906</c:v>
                </c:pt>
                <c:pt idx="727" formatCode="0.000">
                  <c:v>6650.6593960588598</c:v>
                </c:pt>
                <c:pt idx="741" formatCode="0.000">
                  <c:v>6818.0054420954111</c:v>
                </c:pt>
                <c:pt idx="742" formatCode="0.000">
                  <c:v>6722.652549200955</c:v>
                </c:pt>
                <c:pt idx="743" formatCode="0.000">
                  <c:v>7664.2904070479854</c:v>
                </c:pt>
                <c:pt idx="744" formatCode="0.000">
                  <c:v>10650.883909902599</c:v>
                </c:pt>
                <c:pt idx="745" formatCode="0.000">
                  <c:v>10278.765504682644</c:v>
                </c:pt>
                <c:pt idx="746" formatCode="0.000">
                  <c:v>7787.5745798451662</c:v>
                </c:pt>
                <c:pt idx="747" formatCode="0.000">
                  <c:v>8321.5552714659625</c:v>
                </c:pt>
                <c:pt idx="748" formatCode="0.000">
                  <c:v>8401.1112903678149</c:v>
                </c:pt>
                <c:pt idx="749" formatCode="0.000">
                  <c:v>5513.3192269208294</c:v>
                </c:pt>
                <c:pt idx="750" formatCode="0.000">
                  <c:v>9277.9908125343572</c:v>
                </c:pt>
                <c:pt idx="751" formatCode="0.000">
                  <c:v>6785.710109742864</c:v>
                </c:pt>
                <c:pt idx="752" formatCode="0.000">
                  <c:v>10492.119982014936</c:v>
                </c:pt>
                <c:pt idx="753" formatCode="0.000">
                  <c:v>10406.634803953812</c:v>
                </c:pt>
              </c:numCache>
            </c:numRef>
          </c:xVal>
          <c:yVal>
            <c:numRef>
              <c:f>'SBB Sediment Trap 540m - NEW'!$AJ$8:$AJ$761</c:f>
              <c:numCache>
                <c:formatCode>0.0</c:formatCode>
                <c:ptCount val="754"/>
                <c:pt idx="0">
                  <c:v>24.298704117731106</c:v>
                </c:pt>
                <c:pt idx="1">
                  <c:v>24.591430266812523</c:v>
                </c:pt>
                <c:pt idx="2">
                  <c:v>18.165166298725055</c:v>
                </c:pt>
                <c:pt idx="3">
                  <c:v>15.211666591901505</c:v>
                </c:pt>
                <c:pt idx="4">
                  <c:v>12.514530944863274</c:v>
                </c:pt>
                <c:pt idx="5">
                  <c:v>12.54514204227555</c:v>
                </c:pt>
                <c:pt idx="6">
                  <c:v>14.166945224184829</c:v>
                </c:pt>
                <c:pt idx="7">
                  <c:v>12.229970455154074</c:v>
                </c:pt>
                <c:pt idx="8">
                  <c:v>17.487772750039085</c:v>
                </c:pt>
                <c:pt idx="9">
                  <c:v>16.041285418455089</c:v>
                </c:pt>
                <c:pt idx="10">
                  <c:v>12.383894382025773</c:v>
                </c:pt>
                <c:pt idx="11">
                  <c:v>14.023005137655247</c:v>
                </c:pt>
                <c:pt idx="12">
                  <c:v>13.277395357919545</c:v>
                </c:pt>
                <c:pt idx="13">
                  <c:v>14.872397636533307</c:v>
                </c:pt>
                <c:pt idx="14">
                  <c:v>8.4003065095632579</c:v>
                </c:pt>
                <c:pt idx="15">
                  <c:v>8.6756779521611236</c:v>
                </c:pt>
                <c:pt idx="16">
                  <c:v>11.136109478361078</c:v>
                </c:pt>
                <c:pt idx="17">
                  <c:v>15.343677684301497</c:v>
                </c:pt>
                <c:pt idx="18">
                  <c:v>15.135062700583973</c:v>
                </c:pt>
                <c:pt idx="19">
                  <c:v>22.007465497157312</c:v>
                </c:pt>
                <c:pt idx="20">
                  <c:v>16.793156706421087</c:v>
                </c:pt>
                <c:pt idx="21">
                  <c:v>22.123118184304175</c:v>
                </c:pt>
                <c:pt idx="22">
                  <c:v>36.243508512268562</c:v>
                </c:pt>
                <c:pt idx="23">
                  <c:v>21.327703437729525</c:v>
                </c:pt>
                <c:pt idx="24">
                  <c:v>16.208032390345579</c:v>
                </c:pt>
                <c:pt idx="25">
                  <c:v>21.583550839821342</c:v>
                </c:pt>
                <c:pt idx="26">
                  <c:v>18.298812260631792</c:v>
                </c:pt>
                <c:pt idx="27">
                  <c:v>16.135178567718683</c:v>
                </c:pt>
                <c:pt idx="28">
                  <c:v>11.503916500904012</c:v>
                </c:pt>
                <c:pt idx="29">
                  <c:v>13.707410813530586</c:v>
                </c:pt>
                <c:pt idx="30">
                  <c:v>14.274242143738888</c:v>
                </c:pt>
                <c:pt idx="39">
                  <c:v>17.039346205446805</c:v>
                </c:pt>
                <c:pt idx="40">
                  <c:v>13.714730498091541</c:v>
                </c:pt>
                <c:pt idx="41">
                  <c:v>21.738950668046641</c:v>
                </c:pt>
                <c:pt idx="42">
                  <c:v>36.512363784817865</c:v>
                </c:pt>
                <c:pt idx="43">
                  <c:v>27.984233268744049</c:v>
                </c:pt>
                <c:pt idx="44">
                  <c:v>26.085046209818728</c:v>
                </c:pt>
                <c:pt idx="52">
                  <c:v>30.598080946312763</c:v>
                </c:pt>
                <c:pt idx="53">
                  <c:v>50.299239896722725</c:v>
                </c:pt>
                <c:pt idx="54">
                  <c:v>44.873801325180807</c:v>
                </c:pt>
                <c:pt idx="55">
                  <c:v>25.886029566521628</c:v>
                </c:pt>
                <c:pt idx="56">
                  <c:v>16.58212285714287</c:v>
                </c:pt>
                <c:pt idx="57">
                  <c:v>16.842211428571417</c:v>
                </c:pt>
                <c:pt idx="58">
                  <c:v>8.96414857142857</c:v>
                </c:pt>
                <c:pt idx="59">
                  <c:v>13.82649142857143</c:v>
                </c:pt>
                <c:pt idx="60">
                  <c:v>32.381674285714297</c:v>
                </c:pt>
                <c:pt idx="61">
                  <c:v>12.361531428571418</c:v>
                </c:pt>
                <c:pt idx="63">
                  <c:v>14.287865714285708</c:v>
                </c:pt>
                <c:pt idx="64">
                  <c:v>19.357464615384615</c:v>
                </c:pt>
                <c:pt idx="65">
                  <c:v>22.029531428571431</c:v>
                </c:pt>
                <c:pt idx="66">
                  <c:v>27.959359999999975</c:v>
                </c:pt>
                <c:pt idx="67">
                  <c:v>39.835714285714289</c:v>
                </c:pt>
                <c:pt idx="68">
                  <c:v>34.11805714285714</c:v>
                </c:pt>
                <c:pt idx="69">
                  <c:v>16.065771428571423</c:v>
                </c:pt>
                <c:pt idx="70">
                  <c:v>41.004438095238086</c:v>
                </c:pt>
                <c:pt idx="71">
                  <c:v>10.358480000000007</c:v>
                </c:pt>
                <c:pt idx="72">
                  <c:v>21.653891428571427</c:v>
                </c:pt>
                <c:pt idx="73">
                  <c:v>18.180171428571441</c:v>
                </c:pt>
                <c:pt idx="74">
                  <c:v>30.291800000000009</c:v>
                </c:pt>
                <c:pt idx="75">
                  <c:v>28.418040000000005</c:v>
                </c:pt>
                <c:pt idx="76">
                  <c:v>15.612371428571429</c:v>
                </c:pt>
                <c:pt idx="78">
                  <c:v>17.812884002739793</c:v>
                </c:pt>
                <c:pt idx="79">
                  <c:v>22.694170327982619</c:v>
                </c:pt>
                <c:pt idx="80">
                  <c:v>20.680935213564197</c:v>
                </c:pt>
                <c:pt idx="81">
                  <c:v>15.598627823817139</c:v>
                </c:pt>
                <c:pt idx="82">
                  <c:v>17.064577964723867</c:v>
                </c:pt>
                <c:pt idx="83">
                  <c:v>13.910151478133713</c:v>
                </c:pt>
                <c:pt idx="84">
                  <c:v>16.550051889153707</c:v>
                </c:pt>
                <c:pt idx="85">
                  <c:v>9.9373616751737757</c:v>
                </c:pt>
                <c:pt idx="86">
                  <c:v>9.7903095987876867</c:v>
                </c:pt>
                <c:pt idx="87">
                  <c:v>11.068939829212042</c:v>
                </c:pt>
                <c:pt idx="88">
                  <c:v>8.0971623022086305</c:v>
                </c:pt>
                <c:pt idx="89">
                  <c:v>14.224913623884333</c:v>
                </c:pt>
                <c:pt idx="90">
                  <c:v>28.04455591161846</c:v>
                </c:pt>
                <c:pt idx="92">
                  <c:v>21.897786051655217</c:v>
                </c:pt>
                <c:pt idx="94">
                  <c:v>32.100615603761625</c:v>
                </c:pt>
                <c:pt idx="95">
                  <c:v>33.06952805927078</c:v>
                </c:pt>
                <c:pt idx="96">
                  <c:v>24.503630260675251</c:v>
                </c:pt>
                <c:pt idx="97">
                  <c:v>34.024439770436089</c:v>
                </c:pt>
                <c:pt idx="98">
                  <c:v>24.480909066308811</c:v>
                </c:pt>
                <c:pt idx="99">
                  <c:v>24.269282100252326</c:v>
                </c:pt>
                <c:pt idx="100">
                  <c:v>17.804887782172145</c:v>
                </c:pt>
                <c:pt idx="101">
                  <c:v>20.799272213817034</c:v>
                </c:pt>
                <c:pt idx="102">
                  <c:v>19.842087285075081</c:v>
                </c:pt>
                <c:pt idx="103">
                  <c:v>33.426898993481757</c:v>
                </c:pt>
                <c:pt idx="104">
                  <c:v>17.209866168638683</c:v>
                </c:pt>
                <c:pt idx="105">
                  <c:v>19.679319400080232</c:v>
                </c:pt>
                <c:pt idx="106">
                  <c:v>16.229760000000013</c:v>
                </c:pt>
                <c:pt idx="107">
                  <c:v>17.477720000000005</c:v>
                </c:pt>
                <c:pt idx="108">
                  <c:v>35.603382857142833</c:v>
                </c:pt>
                <c:pt idx="109">
                  <c:v>22.271771428571441</c:v>
                </c:pt>
                <c:pt idx="110">
                  <c:v>11.343119999999985</c:v>
                </c:pt>
                <c:pt idx="111">
                  <c:v>28.893428571428586</c:v>
                </c:pt>
                <c:pt idx="112">
                  <c:v>53.259028571428473</c:v>
                </c:pt>
                <c:pt idx="113">
                  <c:v>19.022968163265347</c:v>
                </c:pt>
                <c:pt idx="114">
                  <c:v>37.380171428571487</c:v>
                </c:pt>
                <c:pt idx="115">
                  <c:v>22.177508571428547</c:v>
                </c:pt>
                <c:pt idx="116">
                  <c:v>29.915941052631553</c:v>
                </c:pt>
                <c:pt idx="143">
                  <c:v>19.455131428571434</c:v>
                </c:pt>
                <c:pt idx="144">
                  <c:v>26.124342857142864</c:v>
                </c:pt>
                <c:pt idx="145">
                  <c:v>39.230765714285695</c:v>
                </c:pt>
                <c:pt idx="146">
                  <c:v>24.596742857142885</c:v>
                </c:pt>
                <c:pt idx="147">
                  <c:v>28.753371428571427</c:v>
                </c:pt>
                <c:pt idx="148">
                  <c:v>31.176822857142866</c:v>
                </c:pt>
                <c:pt idx="149">
                  <c:v>23.296000000000006</c:v>
                </c:pt>
                <c:pt idx="151">
                  <c:v>17.373531428571397</c:v>
                </c:pt>
                <c:pt idx="152">
                  <c:v>27.207817142857152</c:v>
                </c:pt>
                <c:pt idx="156">
                  <c:v>25.715322416484582</c:v>
                </c:pt>
                <c:pt idx="157">
                  <c:v>26.019358214326559</c:v>
                </c:pt>
                <c:pt idx="158">
                  <c:v>23.538839632763569</c:v>
                </c:pt>
                <c:pt idx="159">
                  <c:v>20.23191562181475</c:v>
                </c:pt>
                <c:pt idx="160">
                  <c:v>24.142634701216537</c:v>
                </c:pt>
                <c:pt idx="161">
                  <c:v>9.4707506908169918</c:v>
                </c:pt>
                <c:pt idx="167">
                  <c:v>3.3236000000000026</c:v>
                </c:pt>
                <c:pt idx="169">
                  <c:v>60.39077460159362</c:v>
                </c:pt>
                <c:pt idx="170">
                  <c:v>34.404952424834278</c:v>
                </c:pt>
                <c:pt idx="171">
                  <c:v>30.938406323618324</c:v>
                </c:pt>
                <c:pt idx="182">
                  <c:v>18.013878010166309</c:v>
                </c:pt>
                <c:pt idx="183">
                  <c:v>16.302142643471257</c:v>
                </c:pt>
                <c:pt idx="184">
                  <c:v>17.343283464065038</c:v>
                </c:pt>
                <c:pt idx="185">
                  <c:v>18.847495034932109</c:v>
                </c:pt>
                <c:pt idx="186">
                  <c:v>15.70470257956282</c:v>
                </c:pt>
                <c:pt idx="187">
                  <c:v>13.434810480158362</c:v>
                </c:pt>
                <c:pt idx="188">
                  <c:v>13.342053576959742</c:v>
                </c:pt>
                <c:pt idx="189">
                  <c:v>15.249805303682436</c:v>
                </c:pt>
                <c:pt idx="190">
                  <c:v>22.957704835900103</c:v>
                </c:pt>
                <c:pt idx="191">
                  <c:v>11.400773328317001</c:v>
                </c:pt>
                <c:pt idx="192">
                  <c:v>15.326365976394428</c:v>
                </c:pt>
                <c:pt idx="193">
                  <c:v>9.1376609468243402</c:v>
                </c:pt>
                <c:pt idx="208">
                  <c:v>17.50564379549887</c:v>
                </c:pt>
                <c:pt idx="209">
                  <c:v>20.98699923319208</c:v>
                </c:pt>
                <c:pt idx="210">
                  <c:v>16.871218618065143</c:v>
                </c:pt>
                <c:pt idx="211">
                  <c:v>20.294753980612285</c:v>
                </c:pt>
                <c:pt idx="212">
                  <c:v>3.9092397681978035</c:v>
                </c:pt>
                <c:pt idx="221">
                  <c:v>23.720354927458445</c:v>
                </c:pt>
                <c:pt idx="222">
                  <c:v>23.183930351168669</c:v>
                </c:pt>
                <c:pt idx="223">
                  <c:v>37.643750709826008</c:v>
                </c:pt>
                <c:pt idx="224">
                  <c:v>25.681259014883437</c:v>
                </c:pt>
                <c:pt idx="225">
                  <c:v>15.007728877240893</c:v>
                </c:pt>
                <c:pt idx="226">
                  <c:v>15.289299895990823</c:v>
                </c:pt>
                <c:pt idx="227">
                  <c:v>31.632511019460992</c:v>
                </c:pt>
                <c:pt idx="228">
                  <c:v>13.512083132833894</c:v>
                </c:pt>
                <c:pt idx="229">
                  <c:v>14.006129644933417</c:v>
                </c:pt>
                <c:pt idx="230">
                  <c:v>8.7901303112240825</c:v>
                </c:pt>
                <c:pt idx="231">
                  <c:v>3.2971118274590374</c:v>
                </c:pt>
                <c:pt idx="232">
                  <c:v>4.8295256239634519</c:v>
                </c:pt>
                <c:pt idx="233">
                  <c:v>16.688066788143772</c:v>
                </c:pt>
                <c:pt idx="234">
                  <c:v>12.359439537257543</c:v>
                </c:pt>
                <c:pt idx="235">
                  <c:v>18.170791812183964</c:v>
                </c:pt>
                <c:pt idx="247">
                  <c:v>15.667377505375072</c:v>
                </c:pt>
                <c:pt idx="248">
                  <c:v>21.012364582425931</c:v>
                </c:pt>
                <c:pt idx="249">
                  <c:v>31.488279423039074</c:v>
                </c:pt>
                <c:pt idx="250">
                  <c:v>29.977096411637262</c:v>
                </c:pt>
                <c:pt idx="251">
                  <c:v>27.713460710836074</c:v>
                </c:pt>
                <c:pt idx="252">
                  <c:v>36.847600238517742</c:v>
                </c:pt>
                <c:pt idx="253">
                  <c:v>35.947428750722821</c:v>
                </c:pt>
                <c:pt idx="254">
                  <c:v>32.800661870462008</c:v>
                </c:pt>
                <c:pt idx="255">
                  <c:v>27.097381529688676</c:v>
                </c:pt>
                <c:pt idx="256">
                  <c:v>35.634135818107012</c:v>
                </c:pt>
                <c:pt idx="257">
                  <c:v>33.155753917701944</c:v>
                </c:pt>
                <c:pt idx="258">
                  <c:v>24.385151141738049</c:v>
                </c:pt>
                <c:pt idx="259">
                  <c:v>21.723468690040988</c:v>
                </c:pt>
                <c:pt idx="260">
                  <c:v>23.839103712103878</c:v>
                </c:pt>
                <c:pt idx="261">
                  <c:v>18.525389783710935</c:v>
                </c:pt>
                <c:pt idx="262">
                  <c:v>16.915005608704945</c:v>
                </c:pt>
                <c:pt idx="263">
                  <c:v>23.538093181399262</c:v>
                </c:pt>
                <c:pt idx="264">
                  <c:v>23.61877307507811</c:v>
                </c:pt>
                <c:pt idx="265">
                  <c:v>22.130570692802124</c:v>
                </c:pt>
                <c:pt idx="266">
                  <c:v>14.781294379820324</c:v>
                </c:pt>
                <c:pt idx="267">
                  <c:v>13.178153823906676</c:v>
                </c:pt>
                <c:pt idx="268">
                  <c:v>39.113254163318771</c:v>
                </c:pt>
                <c:pt idx="269">
                  <c:v>17.132577297669343</c:v>
                </c:pt>
                <c:pt idx="270">
                  <c:v>13.085231853703469</c:v>
                </c:pt>
                <c:pt idx="273">
                  <c:v>40.419049749417098</c:v>
                </c:pt>
                <c:pt idx="274">
                  <c:v>45.543332917964221</c:v>
                </c:pt>
                <c:pt idx="275">
                  <c:v>36.075139268046371</c:v>
                </c:pt>
                <c:pt idx="283">
                  <c:v>9.2137172120006987</c:v>
                </c:pt>
                <c:pt idx="286">
                  <c:v>19.478931077726529</c:v>
                </c:pt>
                <c:pt idx="287">
                  <c:v>20.373102940845826</c:v>
                </c:pt>
                <c:pt idx="288">
                  <c:v>13.23135134175687</c:v>
                </c:pt>
                <c:pt idx="289">
                  <c:v>15.359942276886244</c:v>
                </c:pt>
                <c:pt idx="290">
                  <c:v>13.032761331958</c:v>
                </c:pt>
                <c:pt idx="299">
                  <c:v>21.642109038201752</c:v>
                </c:pt>
                <c:pt idx="302">
                  <c:v>4.0626613399197034</c:v>
                </c:pt>
                <c:pt idx="306">
                  <c:v>1.8641160241370507</c:v>
                </c:pt>
                <c:pt idx="309">
                  <c:v>4.9960361100983803</c:v>
                </c:pt>
                <c:pt idx="310">
                  <c:v>11.687763121540684</c:v>
                </c:pt>
                <c:pt idx="311">
                  <c:v>15.193730509509308</c:v>
                </c:pt>
                <c:pt idx="312">
                  <c:v>24.180479906121178</c:v>
                </c:pt>
                <c:pt idx="313">
                  <c:v>22.803542311131324</c:v>
                </c:pt>
                <c:pt idx="314">
                  <c:v>35.523531505705165</c:v>
                </c:pt>
                <c:pt idx="315">
                  <c:v>35.306493412591834</c:v>
                </c:pt>
                <c:pt idx="316">
                  <c:v>25.242470866990615</c:v>
                </c:pt>
                <c:pt idx="317">
                  <c:v>23.854025447202702</c:v>
                </c:pt>
                <c:pt idx="318">
                  <c:v>24.748801474984333</c:v>
                </c:pt>
                <c:pt idx="319">
                  <c:v>2.0137809024344051</c:v>
                </c:pt>
                <c:pt idx="320">
                  <c:v>34.707602390729136</c:v>
                </c:pt>
                <c:pt idx="321">
                  <c:v>26.150520276490212</c:v>
                </c:pt>
                <c:pt idx="322">
                  <c:v>60.402072917108853</c:v>
                </c:pt>
                <c:pt idx="323">
                  <c:v>58.477625697504891</c:v>
                </c:pt>
                <c:pt idx="324">
                  <c:v>29.029758122289294</c:v>
                </c:pt>
                <c:pt idx="325">
                  <c:v>83.314492452214807</c:v>
                </c:pt>
                <c:pt idx="326">
                  <c:v>35.895308960606073</c:v>
                </c:pt>
                <c:pt idx="327">
                  <c:v>49.068790493565473</c:v>
                </c:pt>
                <c:pt idx="328">
                  <c:v>34.387219161646641</c:v>
                </c:pt>
                <c:pt idx="329">
                  <c:v>59.71321565351667</c:v>
                </c:pt>
                <c:pt idx="330">
                  <c:v>35.224741413308351</c:v>
                </c:pt>
                <c:pt idx="331">
                  <c:v>68.620927351803999</c:v>
                </c:pt>
                <c:pt idx="332">
                  <c:v>45.824988951569054</c:v>
                </c:pt>
                <c:pt idx="333">
                  <c:v>26.06953252437004</c:v>
                </c:pt>
                <c:pt idx="334">
                  <c:v>23.419972331099046</c:v>
                </c:pt>
                <c:pt idx="335">
                  <c:v>45.440903022666959</c:v>
                </c:pt>
                <c:pt idx="336">
                  <c:v>40.325151283862937</c:v>
                </c:pt>
                <c:pt idx="337">
                  <c:v>24.310632608599811</c:v>
                </c:pt>
                <c:pt idx="338">
                  <c:v>22.796110959965503</c:v>
                </c:pt>
                <c:pt idx="339">
                  <c:v>23.184351972644038</c:v>
                </c:pt>
                <c:pt idx="340">
                  <c:v>17.33217572947197</c:v>
                </c:pt>
                <c:pt idx="341">
                  <c:v>20.942472993935269</c:v>
                </c:pt>
                <c:pt idx="342">
                  <c:v>36.808827037572854</c:v>
                </c:pt>
                <c:pt idx="343">
                  <c:v>23.003246070039211</c:v>
                </c:pt>
                <c:pt idx="345">
                  <c:v>18.021402201093096</c:v>
                </c:pt>
                <c:pt idx="346">
                  <c:v>43.107728821518492</c:v>
                </c:pt>
                <c:pt idx="347">
                  <c:v>36.494205464656659</c:v>
                </c:pt>
                <c:pt idx="348">
                  <c:v>20.93197481932399</c:v>
                </c:pt>
                <c:pt idx="349">
                  <c:v>4.2494610060181222</c:v>
                </c:pt>
                <c:pt idx="351">
                  <c:v>52.011387437777245</c:v>
                </c:pt>
                <c:pt idx="352">
                  <c:v>64.354453333333311</c:v>
                </c:pt>
                <c:pt idx="353">
                  <c:v>34.389629801921004</c:v>
                </c:pt>
                <c:pt idx="354">
                  <c:v>30.821724167402195</c:v>
                </c:pt>
                <c:pt idx="356">
                  <c:v>34.472457008420065</c:v>
                </c:pt>
                <c:pt idx="359">
                  <c:v>14.966324627744079</c:v>
                </c:pt>
                <c:pt idx="360">
                  <c:v>27.101663519266545</c:v>
                </c:pt>
                <c:pt idx="361">
                  <c:v>22.469883403034544</c:v>
                </c:pt>
                <c:pt idx="362">
                  <c:v>37.267504803242119</c:v>
                </c:pt>
                <c:pt idx="363">
                  <c:v>23.151977739990187</c:v>
                </c:pt>
                <c:pt idx="364">
                  <c:v>26.382585860817443</c:v>
                </c:pt>
                <c:pt idx="365">
                  <c:v>22.790762066650316</c:v>
                </c:pt>
                <c:pt idx="366">
                  <c:v>34.144607720677527</c:v>
                </c:pt>
                <c:pt idx="367">
                  <c:v>18.483548047372892</c:v>
                </c:pt>
                <c:pt idx="368">
                  <c:v>23.64530536617697</c:v>
                </c:pt>
                <c:pt idx="369">
                  <c:v>24.474542354776275</c:v>
                </c:pt>
                <c:pt idx="370">
                  <c:v>32.088015105988489</c:v>
                </c:pt>
                <c:pt idx="371">
                  <c:v>14.78019098203761</c:v>
                </c:pt>
                <c:pt idx="372">
                  <c:v>18.05762430709914</c:v>
                </c:pt>
                <c:pt idx="373">
                  <c:v>34.909394003158326</c:v>
                </c:pt>
                <c:pt idx="374">
                  <c:v>43.142613784982757</c:v>
                </c:pt>
                <c:pt idx="375">
                  <c:v>32.741664802217784</c:v>
                </c:pt>
                <c:pt idx="376">
                  <c:v>22.450612679378395</c:v>
                </c:pt>
                <c:pt idx="377">
                  <c:v>109.75911775644451</c:v>
                </c:pt>
                <c:pt idx="378">
                  <c:v>59.752008790422394</c:v>
                </c:pt>
                <c:pt idx="379">
                  <c:v>104.55217952954311</c:v>
                </c:pt>
                <c:pt idx="380">
                  <c:v>83.548592431789814</c:v>
                </c:pt>
                <c:pt idx="381">
                  <c:v>55.511384386669306</c:v>
                </c:pt>
                <c:pt idx="382">
                  <c:v>38.694481428485659</c:v>
                </c:pt>
                <c:pt idx="383">
                  <c:v>5.2720654611741296</c:v>
                </c:pt>
                <c:pt idx="384">
                  <c:v>8.4396936593781149</c:v>
                </c:pt>
                <c:pt idx="385">
                  <c:v>11.294087520058497</c:v>
                </c:pt>
                <c:pt idx="386">
                  <c:v>16.771481441352957</c:v>
                </c:pt>
                <c:pt idx="387">
                  <c:v>9.5793507507055153</c:v>
                </c:pt>
                <c:pt idx="388">
                  <c:v>6.1309253853030974</c:v>
                </c:pt>
                <c:pt idx="389">
                  <c:v>27.370180340461395</c:v>
                </c:pt>
                <c:pt idx="390">
                  <c:v>23.113579666041431</c:v>
                </c:pt>
                <c:pt idx="391">
                  <c:v>26.966329696012707</c:v>
                </c:pt>
                <c:pt idx="392">
                  <c:v>43.566949918480773</c:v>
                </c:pt>
                <c:pt idx="393">
                  <c:v>37.602551967983942</c:v>
                </c:pt>
                <c:pt idx="394">
                  <c:v>29.009945997555491</c:v>
                </c:pt>
                <c:pt idx="395">
                  <c:v>32.161824275125575</c:v>
                </c:pt>
                <c:pt idx="396">
                  <c:v>13.344563892494712</c:v>
                </c:pt>
                <c:pt idx="397">
                  <c:v>33.115354823336894</c:v>
                </c:pt>
                <c:pt idx="398">
                  <c:v>33.663426537963574</c:v>
                </c:pt>
                <c:pt idx="399">
                  <c:v>16.36486808489402</c:v>
                </c:pt>
                <c:pt idx="400">
                  <c:v>17.341216009866471</c:v>
                </c:pt>
                <c:pt idx="401">
                  <c:v>14.702568738495216</c:v>
                </c:pt>
                <c:pt idx="402">
                  <c:v>26.495467949646937</c:v>
                </c:pt>
                <c:pt idx="403">
                  <c:v>29.129943706904484</c:v>
                </c:pt>
                <c:pt idx="404">
                  <c:v>51.873753404472211</c:v>
                </c:pt>
                <c:pt idx="405">
                  <c:v>32.016645957199955</c:v>
                </c:pt>
                <c:pt idx="406">
                  <c:v>29.206801972352721</c:v>
                </c:pt>
                <c:pt idx="407">
                  <c:v>36.174086898267944</c:v>
                </c:pt>
                <c:pt idx="408">
                  <c:v>32.362923958490711</c:v>
                </c:pt>
                <c:pt idx="409">
                  <c:v>16.533470718408452</c:v>
                </c:pt>
                <c:pt idx="410">
                  <c:v>24.882605977172943</c:v>
                </c:pt>
                <c:pt idx="411">
                  <c:v>28.755721518366968</c:v>
                </c:pt>
                <c:pt idx="412">
                  <c:v>25.420416948090576</c:v>
                </c:pt>
                <c:pt idx="413">
                  <c:v>28.209196307322941</c:v>
                </c:pt>
                <c:pt idx="414">
                  <c:v>5.6057223421299494</c:v>
                </c:pt>
                <c:pt idx="429">
                  <c:v>6.2843614732095148</c:v>
                </c:pt>
                <c:pt idx="430">
                  <c:v>30.558330706876689</c:v>
                </c:pt>
                <c:pt idx="431">
                  <c:v>33.424954242660007</c:v>
                </c:pt>
                <c:pt idx="432">
                  <c:v>28.198993655154311</c:v>
                </c:pt>
                <c:pt idx="433">
                  <c:v>49.007287299473489</c:v>
                </c:pt>
                <c:pt idx="434">
                  <c:v>-0.86940150228183199</c:v>
                </c:pt>
                <c:pt idx="435">
                  <c:v>26.051112684690693</c:v>
                </c:pt>
                <c:pt idx="436">
                  <c:v>25.796601314267093</c:v>
                </c:pt>
                <c:pt idx="437">
                  <c:v>26.641602098345174</c:v>
                </c:pt>
                <c:pt idx="438">
                  <c:v>19.161118017739483</c:v>
                </c:pt>
                <c:pt idx="442">
                  <c:v>17.596475854117386</c:v>
                </c:pt>
                <c:pt idx="443">
                  <c:v>27.665760298538416</c:v>
                </c:pt>
                <c:pt idx="444">
                  <c:v>52.794028457362828</c:v>
                </c:pt>
                <c:pt idx="445">
                  <c:v>28.365790047415942</c:v>
                </c:pt>
                <c:pt idx="446">
                  <c:v>7.8192612811188624</c:v>
                </c:pt>
                <c:pt idx="447">
                  <c:v>8.2553346269679437</c:v>
                </c:pt>
                <c:pt idx="455">
                  <c:v>25.604898942278368</c:v>
                </c:pt>
                <c:pt idx="456">
                  <c:v>19.399509599200201</c:v>
                </c:pt>
                <c:pt idx="457">
                  <c:v>21.944399729209735</c:v>
                </c:pt>
                <c:pt idx="458">
                  <c:v>22.450042412185226</c:v>
                </c:pt>
                <c:pt idx="459">
                  <c:v>26.178941375299956</c:v>
                </c:pt>
                <c:pt idx="460">
                  <c:v>14.054554101187577</c:v>
                </c:pt>
                <c:pt idx="461">
                  <c:v>24.972818406145649</c:v>
                </c:pt>
                <c:pt idx="462">
                  <c:v>9.9068758299730604</c:v>
                </c:pt>
                <c:pt idx="463">
                  <c:v>5.5668753401986741</c:v>
                </c:pt>
                <c:pt idx="464">
                  <c:v>19.588897866358252</c:v>
                </c:pt>
                <c:pt idx="465">
                  <c:v>1.2694788811543178</c:v>
                </c:pt>
                <c:pt idx="466">
                  <c:v>0</c:v>
                </c:pt>
                <c:pt idx="467">
                  <c:v>0</c:v>
                </c:pt>
                <c:pt idx="468">
                  <c:v>31.544077604364816</c:v>
                </c:pt>
                <c:pt idx="469">
                  <c:v>32.281208498730876</c:v>
                </c:pt>
                <c:pt idx="481">
                  <c:v>26.382623546352441</c:v>
                </c:pt>
                <c:pt idx="482">
                  <c:v>91.075648507229772</c:v>
                </c:pt>
                <c:pt idx="483">
                  <c:v>65.409994347702309</c:v>
                </c:pt>
                <c:pt idx="484">
                  <c:v>49.690375310739626</c:v>
                </c:pt>
                <c:pt idx="485">
                  <c:v>53.911790952238363</c:v>
                </c:pt>
                <c:pt idx="486">
                  <c:v>75.942255314938478</c:v>
                </c:pt>
                <c:pt idx="487">
                  <c:v>45.865485618272331</c:v>
                </c:pt>
                <c:pt idx="488">
                  <c:v>38.212833773309342</c:v>
                </c:pt>
                <c:pt idx="489">
                  <c:v>42.820528542213779</c:v>
                </c:pt>
                <c:pt idx="490">
                  <c:v>25.421240430271787</c:v>
                </c:pt>
                <c:pt idx="491">
                  <c:v>35.616000000000007</c:v>
                </c:pt>
                <c:pt idx="492">
                  <c:v>15.839360128015159</c:v>
                </c:pt>
                <c:pt idx="493">
                  <c:v>24.504910152395773</c:v>
                </c:pt>
                <c:pt idx="494">
                  <c:v>15.484117644645032</c:v>
                </c:pt>
                <c:pt idx="495">
                  <c:v>11.810420756717718</c:v>
                </c:pt>
                <c:pt idx="496">
                  <c:v>12.992625555787797</c:v>
                </c:pt>
                <c:pt idx="497">
                  <c:v>4.4524013126625164</c:v>
                </c:pt>
                <c:pt idx="498">
                  <c:v>4.2742991876909429</c:v>
                </c:pt>
                <c:pt idx="499">
                  <c:v>12.43012058324496</c:v>
                </c:pt>
                <c:pt idx="500">
                  <c:v>8.3163990983803338</c:v>
                </c:pt>
                <c:pt idx="501">
                  <c:v>12.5251873514948</c:v>
                </c:pt>
                <c:pt idx="502">
                  <c:v>19.70975112501975</c:v>
                </c:pt>
                <c:pt idx="503">
                  <c:v>19.957019754350561</c:v>
                </c:pt>
                <c:pt idx="504">
                  <c:v>12.545397833022399</c:v>
                </c:pt>
                <c:pt idx="505">
                  <c:v>42.560926500000022</c:v>
                </c:pt>
                <c:pt idx="506">
                  <c:v>22.292998895372143</c:v>
                </c:pt>
                <c:pt idx="507">
                  <c:v>35.04329305875774</c:v>
                </c:pt>
                <c:pt idx="508">
                  <c:v>32.060128910401161</c:v>
                </c:pt>
                <c:pt idx="509">
                  <c:v>51.387703537366434</c:v>
                </c:pt>
                <c:pt idx="510">
                  <c:v>42.184121659733364</c:v>
                </c:pt>
                <c:pt idx="511">
                  <c:v>31.753019937463193</c:v>
                </c:pt>
                <c:pt idx="512">
                  <c:v>31.333172468246048</c:v>
                </c:pt>
                <c:pt idx="513">
                  <c:v>25.255397894787436</c:v>
                </c:pt>
                <c:pt idx="514">
                  <c:v>21.727542967795117</c:v>
                </c:pt>
                <c:pt idx="515">
                  <c:v>20.33300974817589</c:v>
                </c:pt>
                <c:pt idx="516">
                  <c:v>18.129787755907415</c:v>
                </c:pt>
                <c:pt idx="517">
                  <c:v>20.205295442063843</c:v>
                </c:pt>
                <c:pt idx="518">
                  <c:v>19.677006594037834</c:v>
                </c:pt>
                <c:pt idx="519">
                  <c:v>20.464640027246119</c:v>
                </c:pt>
                <c:pt idx="520">
                  <c:v>21.649168550104619</c:v>
                </c:pt>
                <c:pt idx="521">
                  <c:v>9.1130454467895419</c:v>
                </c:pt>
                <c:pt idx="522">
                  <c:v>11.851332152247466</c:v>
                </c:pt>
                <c:pt idx="523">
                  <c:v>17.915700047764943</c:v>
                </c:pt>
                <c:pt idx="524">
                  <c:v>13.06399088168563</c:v>
                </c:pt>
                <c:pt idx="525">
                  <c:v>12.433917857724666</c:v>
                </c:pt>
                <c:pt idx="526">
                  <c:v>9.9742540619257056</c:v>
                </c:pt>
                <c:pt idx="527">
                  <c:v>17.523833174966811</c:v>
                </c:pt>
                <c:pt idx="528">
                  <c:v>13.257566876694543</c:v>
                </c:pt>
                <c:pt idx="529">
                  <c:v>10.625788908367767</c:v>
                </c:pt>
                <c:pt idx="530">
                  <c:v>0</c:v>
                </c:pt>
                <c:pt idx="531">
                  <c:v>0.3636266809844837</c:v>
                </c:pt>
                <c:pt idx="532">
                  <c:v>5.9566827508350073</c:v>
                </c:pt>
                <c:pt idx="533">
                  <c:v>56.81126454329501</c:v>
                </c:pt>
                <c:pt idx="534">
                  <c:v>77.38754946669485</c:v>
                </c:pt>
                <c:pt idx="535">
                  <c:v>70.518541203473774</c:v>
                </c:pt>
                <c:pt idx="536">
                  <c:v>2.616979654706554</c:v>
                </c:pt>
                <c:pt idx="541">
                  <c:v>4.1318071108091123</c:v>
                </c:pt>
                <c:pt idx="542">
                  <c:v>22.009251292359501</c:v>
                </c:pt>
                <c:pt idx="546">
                  <c:v>14.335817925370506</c:v>
                </c:pt>
                <c:pt idx="547">
                  <c:v>26.717962338883005</c:v>
                </c:pt>
                <c:pt idx="548">
                  <c:v>30.528626297718745</c:v>
                </c:pt>
                <c:pt idx="549">
                  <c:v>28.594118321623426</c:v>
                </c:pt>
                <c:pt idx="550">
                  <c:v>0</c:v>
                </c:pt>
                <c:pt idx="551">
                  <c:v>31.484709545330006</c:v>
                </c:pt>
                <c:pt idx="552">
                  <c:v>18.374515927590011</c:v>
                </c:pt>
                <c:pt idx="553">
                  <c:v>50.740372397456184</c:v>
                </c:pt>
                <c:pt idx="554">
                  <c:v>27.351600794142954</c:v>
                </c:pt>
                <c:pt idx="555">
                  <c:v>21.026193773520937</c:v>
                </c:pt>
                <c:pt idx="556">
                  <c:v>25.183639473892626</c:v>
                </c:pt>
                <c:pt idx="557">
                  <c:v>22.764218801040926</c:v>
                </c:pt>
                <c:pt idx="558">
                  <c:v>10.311115822448702</c:v>
                </c:pt>
                <c:pt idx="559">
                  <c:v>20.73843987183551</c:v>
                </c:pt>
                <c:pt idx="560">
                  <c:v>60.705540090607087</c:v>
                </c:pt>
                <c:pt idx="561">
                  <c:v>49.426058687628171</c:v>
                </c:pt>
                <c:pt idx="562">
                  <c:v>45.417109671478556</c:v>
                </c:pt>
                <c:pt idx="563">
                  <c:v>42.785609393446435</c:v>
                </c:pt>
                <c:pt idx="564">
                  <c:v>223.06233305519777</c:v>
                </c:pt>
                <c:pt idx="565">
                  <c:v>118.73453028648822</c:v>
                </c:pt>
                <c:pt idx="566">
                  <c:v>-0.29253331941862371</c:v>
                </c:pt>
                <c:pt idx="567">
                  <c:v>37.664683735799656</c:v>
                </c:pt>
                <c:pt idx="568">
                  <c:v>25.56984983024455</c:v>
                </c:pt>
                <c:pt idx="569">
                  <c:v>32.500990655725047</c:v>
                </c:pt>
                <c:pt idx="570">
                  <c:v>13.16397342183177</c:v>
                </c:pt>
                <c:pt idx="572">
                  <c:v>38.055479378282087</c:v>
                </c:pt>
                <c:pt idx="573">
                  <c:v>33.438311507075397</c:v>
                </c:pt>
                <c:pt idx="574">
                  <c:v>36.892048233463555</c:v>
                </c:pt>
                <c:pt idx="575">
                  <c:v>27.252224763638154</c:v>
                </c:pt>
                <c:pt idx="576">
                  <c:v>23.219097444851059</c:v>
                </c:pt>
                <c:pt idx="577">
                  <c:v>24.997371623516244</c:v>
                </c:pt>
                <c:pt idx="578">
                  <c:v>48.774544972171952</c:v>
                </c:pt>
                <c:pt idx="579">
                  <c:v>21.688668772111328</c:v>
                </c:pt>
                <c:pt idx="580">
                  <c:v>24.532143414092168</c:v>
                </c:pt>
                <c:pt idx="581">
                  <c:v>34.330816514276322</c:v>
                </c:pt>
                <c:pt idx="582">
                  <c:v>20.905013701844688</c:v>
                </c:pt>
                <c:pt idx="583">
                  <c:v>69.341873736519688</c:v>
                </c:pt>
                <c:pt idx="584">
                  <c:v>11.598798785895722</c:v>
                </c:pt>
                <c:pt idx="585">
                  <c:v>54.159501437578413</c:v>
                </c:pt>
                <c:pt idx="586">
                  <c:v>77.266038101279477</c:v>
                </c:pt>
                <c:pt idx="587">
                  <c:v>33.538179741600246</c:v>
                </c:pt>
                <c:pt idx="588">
                  <c:v>34.959286431298764</c:v>
                </c:pt>
                <c:pt idx="589">
                  <c:v>34.178582731414963</c:v>
                </c:pt>
                <c:pt idx="590">
                  <c:v>38.82456774973214</c:v>
                </c:pt>
                <c:pt idx="591">
                  <c:v>27.216556166762729</c:v>
                </c:pt>
                <c:pt idx="592">
                  <c:v>40.33749914004683</c:v>
                </c:pt>
                <c:pt idx="593">
                  <c:v>21.875104129788369</c:v>
                </c:pt>
                <c:pt idx="594">
                  <c:v>49.196604206193513</c:v>
                </c:pt>
                <c:pt idx="595">
                  <c:v>22.416876041947923</c:v>
                </c:pt>
                <c:pt idx="596">
                  <c:v>26.873322699793626</c:v>
                </c:pt>
                <c:pt idx="597">
                  <c:v>60.747620148187224</c:v>
                </c:pt>
                <c:pt idx="598">
                  <c:v>28.419695733186643</c:v>
                </c:pt>
                <c:pt idx="599">
                  <c:v>50.5978345282482</c:v>
                </c:pt>
                <c:pt idx="600">
                  <c:v>67.903474173905408</c:v>
                </c:pt>
                <c:pt idx="601">
                  <c:v>56.983600940012821</c:v>
                </c:pt>
                <c:pt idx="602">
                  <c:v>1.2741678628334512</c:v>
                </c:pt>
                <c:pt idx="603">
                  <c:v>-21.530016352344376</c:v>
                </c:pt>
                <c:pt idx="604">
                  <c:v>78.739890720272399</c:v>
                </c:pt>
                <c:pt idx="605">
                  <c:v>63.743422748732655</c:v>
                </c:pt>
                <c:pt idx="606">
                  <c:v>8.4845868221459568</c:v>
                </c:pt>
                <c:pt idx="607">
                  <c:v>54.209452915525958</c:v>
                </c:pt>
                <c:pt idx="608">
                  <c:v>91.731608189587689</c:v>
                </c:pt>
                <c:pt idx="609">
                  <c:v>31.117234107303602</c:v>
                </c:pt>
                <c:pt idx="610">
                  <c:v>50.84287505279292</c:v>
                </c:pt>
                <c:pt idx="611">
                  <c:v>58.640107486840378</c:v>
                </c:pt>
                <c:pt idx="612">
                  <c:v>51.433214075195536</c:v>
                </c:pt>
                <c:pt idx="613">
                  <c:v>63.35768246188546</c:v>
                </c:pt>
                <c:pt idx="614">
                  <c:v>30.752490514293726</c:v>
                </c:pt>
                <c:pt idx="615">
                  <c:v>46.952039898436809</c:v>
                </c:pt>
                <c:pt idx="616">
                  <c:v>14.3473613578076</c:v>
                </c:pt>
                <c:pt idx="617">
                  <c:v>46.283167217135841</c:v>
                </c:pt>
                <c:pt idx="618">
                  <c:v>53.314075378868083</c:v>
                </c:pt>
                <c:pt idx="619">
                  <c:v>14.619704447162547</c:v>
                </c:pt>
                <c:pt idx="620">
                  <c:v>19.244506999063724</c:v>
                </c:pt>
                <c:pt idx="621">
                  <c:v>26.917591519021357</c:v>
                </c:pt>
                <c:pt idx="622">
                  <c:v>22.289487898049615</c:v>
                </c:pt>
                <c:pt idx="623">
                  <c:v>24.760146075994179</c:v>
                </c:pt>
                <c:pt idx="624">
                  <c:v>21.896604112753408</c:v>
                </c:pt>
                <c:pt idx="625">
                  <c:v>28.578168038955738</c:v>
                </c:pt>
                <c:pt idx="626">
                  <c:v>34.653545623859259</c:v>
                </c:pt>
                <c:pt idx="627">
                  <c:v>27.804171418683964</c:v>
                </c:pt>
                <c:pt idx="628">
                  <c:v>26.039183633547964</c:v>
                </c:pt>
                <c:pt idx="629">
                  <c:v>8.9418911734364315</c:v>
                </c:pt>
                <c:pt idx="630">
                  <c:v>18.849531816417382</c:v>
                </c:pt>
                <c:pt idx="631">
                  <c:v>17.782120276771465</c:v>
                </c:pt>
                <c:pt idx="632">
                  <c:v>14.793159999099259</c:v>
                </c:pt>
                <c:pt idx="633">
                  <c:v>22.814137714522289</c:v>
                </c:pt>
                <c:pt idx="634">
                  <c:v>30.274080320074479</c:v>
                </c:pt>
                <c:pt idx="635">
                  <c:v>33.124108526426902</c:v>
                </c:pt>
                <c:pt idx="636">
                  <c:v>7.2320163489484983</c:v>
                </c:pt>
                <c:pt idx="637">
                  <c:v>18.704496972610499</c:v>
                </c:pt>
                <c:pt idx="638">
                  <c:v>39.707831494760569</c:v>
                </c:pt>
                <c:pt idx="639">
                  <c:v>18.617839623653524</c:v>
                </c:pt>
                <c:pt idx="640">
                  <c:v>20.586027188960401</c:v>
                </c:pt>
                <c:pt idx="641">
                  <c:v>24.190059122597788</c:v>
                </c:pt>
                <c:pt idx="643">
                  <c:v>21.608172604086853</c:v>
                </c:pt>
                <c:pt idx="644">
                  <c:v>19.395742077223304</c:v>
                </c:pt>
                <c:pt idx="645">
                  <c:v>22.217761513792354</c:v>
                </c:pt>
                <c:pt idx="646">
                  <c:v>25.6274720090166</c:v>
                </c:pt>
                <c:pt idx="647">
                  <c:v>13.505962743291903</c:v>
                </c:pt>
                <c:pt idx="648">
                  <c:v>32.082307233341211</c:v>
                </c:pt>
                <c:pt idx="649">
                  <c:v>21.798835767785548</c:v>
                </c:pt>
                <c:pt idx="650">
                  <c:v>14.154117434876369</c:v>
                </c:pt>
                <c:pt idx="651">
                  <c:v>9.4728033019699396</c:v>
                </c:pt>
                <c:pt idx="652">
                  <c:v>41.440915322174391</c:v>
                </c:pt>
                <c:pt idx="653">
                  <c:v>15.083943321629455</c:v>
                </c:pt>
                <c:pt idx="654">
                  <c:v>6.5133466641747333</c:v>
                </c:pt>
                <c:pt idx="655">
                  <c:v>4.1829964643486477</c:v>
                </c:pt>
                <c:pt idx="656">
                  <c:v>25.847438640235694</c:v>
                </c:pt>
                <c:pt idx="657">
                  <c:v>17.218179833817373</c:v>
                </c:pt>
                <c:pt idx="658">
                  <c:v>1.0164919737991056</c:v>
                </c:pt>
                <c:pt idx="659">
                  <c:v>17.312872299531364</c:v>
                </c:pt>
                <c:pt idx="660">
                  <c:v>29.55785744147984</c:v>
                </c:pt>
                <c:pt idx="661">
                  <c:v>11.019138873145852</c:v>
                </c:pt>
                <c:pt idx="662">
                  <c:v>28.634904017171067</c:v>
                </c:pt>
                <c:pt idx="664">
                  <c:v>32.344386360180735</c:v>
                </c:pt>
                <c:pt idx="665">
                  <c:v>37.6651078848802</c:v>
                </c:pt>
                <c:pt idx="666">
                  <c:v>39.185144123337665</c:v>
                </c:pt>
                <c:pt idx="667">
                  <c:v>28.423433897773933</c:v>
                </c:pt>
                <c:pt idx="668">
                  <c:v>47.540337424817039</c:v>
                </c:pt>
                <c:pt idx="669">
                  <c:v>23.21496863478886</c:v>
                </c:pt>
                <c:pt idx="670">
                  <c:v>17.067178184458974</c:v>
                </c:pt>
                <c:pt idx="671">
                  <c:v>25.755827658646353</c:v>
                </c:pt>
                <c:pt idx="672">
                  <c:v>61.861067177201903</c:v>
                </c:pt>
                <c:pt idx="673">
                  <c:v>41.348853640637117</c:v>
                </c:pt>
                <c:pt idx="674">
                  <c:v>31.085759489389858</c:v>
                </c:pt>
                <c:pt idx="675">
                  <c:v>69.412571561052488</c:v>
                </c:pt>
                <c:pt idx="676">
                  <c:v>48.809980316661225</c:v>
                </c:pt>
                <c:pt idx="677">
                  <c:v>67.961142857142846</c:v>
                </c:pt>
                <c:pt idx="678">
                  <c:v>64.390857142857115</c:v>
                </c:pt>
                <c:pt idx="679">
                  <c:v>47.322514285714306</c:v>
                </c:pt>
                <c:pt idx="680">
                  <c:v>69.554999999999978</c:v>
                </c:pt>
                <c:pt idx="681">
                  <c:v>18.403268571428569</c:v>
                </c:pt>
                <c:pt idx="682">
                  <c:v>50.368091428571397</c:v>
                </c:pt>
                <c:pt idx="683">
                  <c:v>28.602308571428544</c:v>
                </c:pt>
                <c:pt idx="684">
                  <c:v>14.066965714285704</c:v>
                </c:pt>
                <c:pt idx="685">
                  <c:v>34.151862857142845</c:v>
                </c:pt>
                <c:pt idx="686">
                  <c:v>30.051002911460941</c:v>
                </c:pt>
                <c:pt idx="687">
                  <c:v>27.85782857142857</c:v>
                </c:pt>
                <c:pt idx="688">
                  <c:v>42.490043076923115</c:v>
                </c:pt>
                <c:pt idx="702">
                  <c:v>78.065234285714268</c:v>
                </c:pt>
                <c:pt idx="703">
                  <c:v>75.794022857142835</c:v>
                </c:pt>
                <c:pt idx="704">
                  <c:v>78.988982857142901</c:v>
                </c:pt>
                <c:pt idx="705">
                  <c:v>65.527422857142739</c:v>
                </c:pt>
                <c:pt idx="715">
                  <c:v>55.964219707067997</c:v>
                </c:pt>
                <c:pt idx="717">
                  <c:v>44.286295840450435</c:v>
                </c:pt>
                <c:pt idx="718">
                  <c:v>30.093279014448783</c:v>
                </c:pt>
                <c:pt idx="719">
                  <c:v>41.534767734239992</c:v>
                </c:pt>
                <c:pt idx="720">
                  <c:v>40.391938784525095</c:v>
                </c:pt>
                <c:pt idx="721">
                  <c:v>29.983435484452272</c:v>
                </c:pt>
                <c:pt idx="722">
                  <c:v>53.813699119812526</c:v>
                </c:pt>
                <c:pt idx="723">
                  <c:v>52.20093083685228</c:v>
                </c:pt>
                <c:pt idx="724">
                  <c:v>30.216970489007764</c:v>
                </c:pt>
                <c:pt idx="725">
                  <c:v>105.16896825587007</c:v>
                </c:pt>
                <c:pt idx="726">
                  <c:v>118.83143587940397</c:v>
                </c:pt>
                <c:pt idx="727">
                  <c:v>30.627926666599784</c:v>
                </c:pt>
                <c:pt idx="741">
                  <c:v>23.884881924620089</c:v>
                </c:pt>
                <c:pt idx="742">
                  <c:v>36.234985685057922</c:v>
                </c:pt>
                <c:pt idx="743">
                  <c:v>25.047287396524581</c:v>
                </c:pt>
                <c:pt idx="744">
                  <c:v>53.796863286744468</c:v>
                </c:pt>
                <c:pt idx="745">
                  <c:v>62.612437714285733</c:v>
                </c:pt>
                <c:pt idx="746">
                  <c:v>71.596282890790818</c:v>
                </c:pt>
                <c:pt idx="747">
                  <c:v>68.624604750121009</c:v>
                </c:pt>
                <c:pt idx="748">
                  <c:v>80.303736086779381</c:v>
                </c:pt>
                <c:pt idx="749">
                  <c:v>31.670181878674313</c:v>
                </c:pt>
                <c:pt idx="750">
                  <c:v>44.624444056666633</c:v>
                </c:pt>
                <c:pt idx="751">
                  <c:v>26.957792919362944</c:v>
                </c:pt>
                <c:pt idx="752">
                  <c:v>45.617809496893045</c:v>
                </c:pt>
                <c:pt idx="753">
                  <c:v>41.318124140085814</c:v>
                </c:pt>
              </c:numCache>
            </c:numRef>
          </c:yVal>
          <c:smooth val="0"/>
          <c:extLst>
            <c:ext xmlns:c16="http://schemas.microsoft.com/office/drawing/2014/chart" uri="{C3380CC4-5D6E-409C-BE32-E72D297353CC}">
              <c16:uniqueId val="{00000000-2ED9-4B46-A893-326AAC1ACAC1}"/>
            </c:ext>
          </c:extLst>
        </c:ser>
        <c:dLbls>
          <c:showLegendKey val="0"/>
          <c:showVal val="0"/>
          <c:showCatName val="0"/>
          <c:showSerName val="0"/>
          <c:showPercent val="0"/>
          <c:showBubbleSize val="0"/>
        </c:dLbls>
        <c:axId val="701178288"/>
        <c:axId val="701180208"/>
      </c:scatterChart>
      <c:valAx>
        <c:axId val="7011782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80208"/>
        <c:crosses val="autoZero"/>
        <c:crossBetween val="midCat"/>
      </c:valAx>
      <c:valAx>
        <c:axId val="7011802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7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POC vs PON umol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POC vs PON</c:v>
          </c:tx>
          <c:spPr>
            <a:ln w="25400" cap="rnd">
              <a:noFill/>
              <a:round/>
            </a:ln>
            <a:effectLst/>
          </c:spPr>
          <c:marker>
            <c:symbol val="circle"/>
            <c:size val="5"/>
            <c:spPr>
              <a:solidFill>
                <a:schemeClr val="accent1"/>
              </a:solidFill>
              <a:ln w="9525">
                <a:solidFill>
                  <a:schemeClr val="accent1"/>
                </a:solidFill>
              </a:ln>
              <a:effectLst/>
            </c:spPr>
          </c:marker>
          <c:xVal>
            <c:numRef>
              <c:f>'SBB Sediment Trap 540m - NEW'!$AA$8:$AA$761</c:f>
              <c:numCache>
                <c:formatCode>0</c:formatCode>
                <c:ptCount val="754"/>
                <c:pt idx="0">
                  <c:v>8345.2571428571664</c:v>
                </c:pt>
                <c:pt idx="1">
                  <c:v>7908.9071428571406</c:v>
                </c:pt>
                <c:pt idx="2">
                  <c:v>6482.1333333333341</c:v>
                </c:pt>
                <c:pt idx="3">
                  <c:v>5307.5000000000009</c:v>
                </c:pt>
                <c:pt idx="4">
                  <c:v>4807.4380952380952</c:v>
                </c:pt>
                <c:pt idx="5">
                  <c:v>4446.9301587301579</c:v>
                </c:pt>
                <c:pt idx="6">
                  <c:v>4989.1031746031749</c:v>
                </c:pt>
                <c:pt idx="7">
                  <c:v>4321.4142857142851</c:v>
                </c:pt>
                <c:pt idx="8">
                  <c:v>6984.1333333333332</c:v>
                </c:pt>
                <c:pt idx="9">
                  <c:v>5623.1904761904771</c:v>
                </c:pt>
                <c:pt idx="10">
                  <c:v>4492.7579365079373</c:v>
                </c:pt>
                <c:pt idx="11">
                  <c:v>5265.75238095238</c:v>
                </c:pt>
                <c:pt idx="12">
                  <c:v>4539.0714285714275</c:v>
                </c:pt>
                <c:pt idx="13">
                  <c:v>5225.6761904761879</c:v>
                </c:pt>
                <c:pt idx="14">
                  <c:v>2987.4857142857149</c:v>
                </c:pt>
                <c:pt idx="15">
                  <c:v>3132.4999999999964</c:v>
                </c:pt>
                <c:pt idx="16">
                  <c:v>3680.5714285714271</c:v>
                </c:pt>
                <c:pt idx="17">
                  <c:v>5345.650793650796</c:v>
                </c:pt>
                <c:pt idx="18">
                  <c:v>6050.7857142857156</c:v>
                </c:pt>
                <c:pt idx="19">
                  <c:v>9131.8571428571413</c:v>
                </c:pt>
                <c:pt idx="20">
                  <c:v>7293.8571428571404</c:v>
                </c:pt>
                <c:pt idx="21">
                  <c:v>8670.0309523809519</c:v>
                </c:pt>
                <c:pt idx="22">
                  <c:v>15044.057142857142</c:v>
                </c:pt>
                <c:pt idx="23">
                  <c:v>9002.9809523809599</c:v>
                </c:pt>
                <c:pt idx="24">
                  <c:v>6605.6833333333334</c:v>
                </c:pt>
                <c:pt idx="25">
                  <c:v>9596.0341880341839</c:v>
                </c:pt>
                <c:pt idx="26">
                  <c:v>7372.063492063493</c:v>
                </c:pt>
                <c:pt idx="27">
                  <c:v>6631.1666666666661</c:v>
                </c:pt>
                <c:pt idx="28">
                  <c:v>5225.9888888888909</c:v>
                </c:pt>
                <c:pt idx="29">
                  <c:v>5590.3360544217676</c:v>
                </c:pt>
                <c:pt idx="30">
                  <c:v>6645.533333333331</c:v>
                </c:pt>
                <c:pt idx="39">
                  <c:v>5872.5333333333328</c:v>
                </c:pt>
                <c:pt idx="40">
                  <c:v>5334.230158730159</c:v>
                </c:pt>
                <c:pt idx="41">
                  <c:v>6660.8142857142866</c:v>
                </c:pt>
                <c:pt idx="42">
                  <c:v>8777.7952380952393</c:v>
                </c:pt>
                <c:pt idx="43">
                  <c:v>7769.9206349206343</c:v>
                </c:pt>
                <c:pt idx="44">
                  <c:v>7533.7380952380945</c:v>
                </c:pt>
                <c:pt idx="52">
                  <c:v>9693.5436507936502</c:v>
                </c:pt>
                <c:pt idx="53">
                  <c:v>14442.783333333326</c:v>
                </c:pt>
                <c:pt idx="54">
                  <c:v>13727.999999999993</c:v>
                </c:pt>
                <c:pt idx="55">
                  <c:v>9361.4222222222234</c:v>
                </c:pt>
                <c:pt idx="56">
                  <c:v>6296.2253968254008</c:v>
                </c:pt>
                <c:pt idx="57">
                  <c:v>6922.6571428571442</c:v>
                </c:pt>
                <c:pt idx="58">
                  <c:v>3366.9000000000005</c:v>
                </c:pt>
                <c:pt idx="59">
                  <c:v>5682.6976190476198</c:v>
                </c:pt>
                <c:pt idx="60">
                  <c:v>10166.566666666668</c:v>
                </c:pt>
                <c:pt idx="61">
                  <c:v>4240.6523809523787</c:v>
                </c:pt>
                <c:pt idx="62">
                  <c:v>1805.6174603174584</c:v>
                </c:pt>
                <c:pt idx="63">
                  <c:v>4871.7365079365081</c:v>
                </c:pt>
                <c:pt idx="64">
                  <c:v>7243.758974358976</c:v>
                </c:pt>
                <c:pt idx="65">
                  <c:v>6668.057142857142</c:v>
                </c:pt>
                <c:pt idx="66">
                  <c:v>10445.809523809523</c:v>
                </c:pt>
                <c:pt idx="67">
                  <c:v>16473.476190476194</c:v>
                </c:pt>
                <c:pt idx="68">
                  <c:v>13248.285714285712</c:v>
                </c:pt>
                <c:pt idx="69">
                  <c:v>6077.4285714285743</c:v>
                </c:pt>
                <c:pt idx="70">
                  <c:v>15299.730158730152</c:v>
                </c:pt>
                <c:pt idx="71">
                  <c:v>4042.8666666666691</c:v>
                </c:pt>
                <c:pt idx="72">
                  <c:v>8293.2841269841301</c:v>
                </c:pt>
                <c:pt idx="73">
                  <c:v>6790.166666666667</c:v>
                </c:pt>
                <c:pt idx="74">
                  <c:v>10545.30555555556</c:v>
                </c:pt>
                <c:pt idx="75">
                  <c:v>10525.200000000004</c:v>
                </c:pt>
                <c:pt idx="76">
                  <c:v>5623.1904761904752</c:v>
                </c:pt>
                <c:pt idx="78">
                  <c:v>7455.0166666666692</c:v>
                </c:pt>
                <c:pt idx="79">
                  <c:v>8785.5238095238092</c:v>
                </c:pt>
                <c:pt idx="80">
                  <c:v>7892.6071428571404</c:v>
                </c:pt>
                <c:pt idx="81">
                  <c:v>6270.2476190476182</c:v>
                </c:pt>
                <c:pt idx="82">
                  <c:v>6887.9523809523789</c:v>
                </c:pt>
                <c:pt idx="83">
                  <c:v>5489.285714285711</c:v>
                </c:pt>
                <c:pt idx="84">
                  <c:v>6469.3619047619031</c:v>
                </c:pt>
                <c:pt idx="85">
                  <c:v>4081.9317460317479</c:v>
                </c:pt>
                <c:pt idx="86">
                  <c:v>3904.4515873015857</c:v>
                </c:pt>
                <c:pt idx="87">
                  <c:v>4093.1785714285725</c:v>
                </c:pt>
                <c:pt idx="88">
                  <c:v>3355.0000000000005</c:v>
                </c:pt>
                <c:pt idx="89">
                  <c:v>6200.0428571428583</c:v>
                </c:pt>
                <c:pt idx="90">
                  <c:v>12455.907692307685</c:v>
                </c:pt>
                <c:pt idx="91">
                  <c:v>14507.377808009167</c:v>
                </c:pt>
                <c:pt idx="92">
                  <c:v>9842.6873741794807</c:v>
                </c:pt>
                <c:pt idx="93">
                  <c:v>15160.240867352888</c:v>
                </c:pt>
                <c:pt idx="94">
                  <c:v>9814.6929326321078</c:v>
                </c:pt>
                <c:pt idx="95">
                  <c:v>12881.713876877797</c:v>
                </c:pt>
                <c:pt idx="96">
                  <c:v>9139.6999287840536</c:v>
                </c:pt>
                <c:pt idx="97">
                  <c:v>11690.526386285657</c:v>
                </c:pt>
                <c:pt idx="98">
                  <c:v>11344.153453397657</c:v>
                </c:pt>
                <c:pt idx="99">
                  <c:v>9623.6066069337594</c:v>
                </c:pt>
                <c:pt idx="100">
                  <c:v>6802.3695112093237</c:v>
                </c:pt>
                <c:pt idx="101">
                  <c:v>7362.1576381800623</c:v>
                </c:pt>
                <c:pt idx="102">
                  <c:v>7417.3872262417699</c:v>
                </c:pt>
                <c:pt idx="103">
                  <c:v>14396.225072215384</c:v>
                </c:pt>
                <c:pt idx="104">
                  <c:v>5687.1572241615058</c:v>
                </c:pt>
                <c:pt idx="105">
                  <c:v>5200.6831307075508</c:v>
                </c:pt>
                <c:pt idx="106">
                  <c:v>5378.0904462524932</c:v>
                </c:pt>
                <c:pt idx="107">
                  <c:v>5426.345688916741</c:v>
                </c:pt>
                <c:pt idx="108">
                  <c:v>8021.6962454286968</c:v>
                </c:pt>
                <c:pt idx="109">
                  <c:v>6482.2029262438509</c:v>
                </c:pt>
                <c:pt idx="110">
                  <c:v>4289.4958586846924</c:v>
                </c:pt>
                <c:pt idx="111">
                  <c:v>11448.550759549955</c:v>
                </c:pt>
                <c:pt idx="112">
                  <c:v>15229.351397953136</c:v>
                </c:pt>
                <c:pt idx="113">
                  <c:v>5523.11061039383</c:v>
                </c:pt>
                <c:pt idx="114">
                  <c:v>11138.644704401087</c:v>
                </c:pt>
                <c:pt idx="115">
                  <c:v>6682.8190711681827</c:v>
                </c:pt>
                <c:pt idx="116">
                  <c:v>7463.594112134132</c:v>
                </c:pt>
                <c:pt idx="143">
                  <c:v>8795.5047619047582</c:v>
                </c:pt>
                <c:pt idx="144">
                  <c:v>9926.857142857154</c:v>
                </c:pt>
                <c:pt idx="145">
                  <c:v>15291.561904761893</c:v>
                </c:pt>
                <c:pt idx="146">
                  <c:v>11182.542857142867</c:v>
                </c:pt>
                <c:pt idx="147">
                  <c:v>12244.571428571433</c:v>
                </c:pt>
                <c:pt idx="148">
                  <c:v>12893.400000000009</c:v>
                </c:pt>
                <c:pt idx="149">
                  <c:v>11327.999999999998</c:v>
                </c:pt>
                <c:pt idx="150">
                  <c:v>5595.0095238095319</c:v>
                </c:pt>
                <c:pt idx="151">
                  <c:v>8358.3999999999924</c:v>
                </c:pt>
                <c:pt idx="152">
                  <c:v>12450.447619047622</c:v>
                </c:pt>
                <c:pt idx="153">
                  <c:v>5670.8666666666695</c:v>
                </c:pt>
                <c:pt idx="154">
                  <c:v>2416.666666666667</c:v>
                </c:pt>
                <c:pt idx="155">
                  <c:v>3900.553846153854</c:v>
                </c:pt>
                <c:pt idx="156">
                  <c:v>12171.041785923453</c:v>
                </c:pt>
                <c:pt idx="157">
                  <c:v>11850.04115349176</c:v>
                </c:pt>
                <c:pt idx="158">
                  <c:v>12232.100966323316</c:v>
                </c:pt>
                <c:pt idx="159">
                  <c:v>8827.6903045020536</c:v>
                </c:pt>
                <c:pt idx="160">
                  <c:v>8346.0777934099588</c:v>
                </c:pt>
                <c:pt idx="161">
                  <c:v>3310.4494435970864</c:v>
                </c:pt>
                <c:pt idx="162">
                  <c:v>1918.7636031113918</c:v>
                </c:pt>
                <c:pt idx="163">
                  <c:v>1814.9048844849469</c:v>
                </c:pt>
                <c:pt idx="164">
                  <c:v>1613.193198379015</c:v>
                </c:pt>
                <c:pt idx="165">
                  <c:v>860.19234955635318</c:v>
                </c:pt>
                <c:pt idx="166">
                  <c:v>2082.2164131343516</c:v>
                </c:pt>
                <c:pt idx="167">
                  <c:v>1220.4954206104451</c:v>
                </c:pt>
                <c:pt idx="168">
                  <c:v>1865.7145854162484</c:v>
                </c:pt>
                <c:pt idx="169">
                  <c:v>12388.23427638336</c:v>
                </c:pt>
                <c:pt idx="170">
                  <c:v>12703.270898024593</c:v>
                </c:pt>
                <c:pt idx="171">
                  <c:v>8476.086268949708</c:v>
                </c:pt>
                <c:pt idx="182">
                  <c:v>7941.1339519213916</c:v>
                </c:pt>
                <c:pt idx="183">
                  <c:v>7063.5672305905191</c:v>
                </c:pt>
                <c:pt idx="184">
                  <c:v>6718.3858336512967</c:v>
                </c:pt>
                <c:pt idx="185">
                  <c:v>6833.4200816826233</c:v>
                </c:pt>
                <c:pt idx="186">
                  <c:v>7880.1971424868216</c:v>
                </c:pt>
                <c:pt idx="187">
                  <c:v>5597.3092540197349</c:v>
                </c:pt>
                <c:pt idx="188">
                  <c:v>4868.9308276470156</c:v>
                </c:pt>
                <c:pt idx="189">
                  <c:v>5178.9289782414453</c:v>
                </c:pt>
                <c:pt idx="190">
                  <c:v>7809.6886254392784</c:v>
                </c:pt>
                <c:pt idx="191">
                  <c:v>4261.1701307028716</c:v>
                </c:pt>
                <c:pt idx="192">
                  <c:v>4612.0037881214148</c:v>
                </c:pt>
                <c:pt idx="193">
                  <c:v>2688.5367038951904</c:v>
                </c:pt>
                <c:pt idx="194">
                  <c:v>1389.4303394235594</c:v>
                </c:pt>
                <c:pt idx="208">
                  <c:v>6033.7435959010245</c:v>
                </c:pt>
                <c:pt idx="209">
                  <c:v>6597.0267385877341</c:v>
                </c:pt>
                <c:pt idx="210">
                  <c:v>5384.4375481882171</c:v>
                </c:pt>
                <c:pt idx="211">
                  <c:v>5391.4843180076005</c:v>
                </c:pt>
                <c:pt idx="212">
                  <c:v>1336.5572933679068</c:v>
                </c:pt>
                <c:pt idx="221">
                  <c:v>9516.1378704948511</c:v>
                </c:pt>
                <c:pt idx="222">
                  <c:v>10579.565472033994</c:v>
                </c:pt>
                <c:pt idx="223">
                  <c:v>14453.115171959416</c:v>
                </c:pt>
                <c:pt idx="224">
                  <c:v>9871.4342883739519</c:v>
                </c:pt>
                <c:pt idx="225">
                  <c:v>7510.1589047569159</c:v>
                </c:pt>
                <c:pt idx="226">
                  <c:v>7203.5526869868308</c:v>
                </c:pt>
                <c:pt idx="227">
                  <c:v>16386.802508375407</c:v>
                </c:pt>
                <c:pt idx="228">
                  <c:v>5914.8606421711229</c:v>
                </c:pt>
                <c:pt idx="229">
                  <c:v>6602.3015033403508</c:v>
                </c:pt>
                <c:pt idx="230">
                  <c:v>4357.5553625436451</c:v>
                </c:pt>
                <c:pt idx="231">
                  <c:v>2110.9267825550724</c:v>
                </c:pt>
                <c:pt idx="232">
                  <c:v>2214.644703888292</c:v>
                </c:pt>
                <c:pt idx="233">
                  <c:v>7253.5067909234976</c:v>
                </c:pt>
                <c:pt idx="247">
                  <c:v>5811.5584624274907</c:v>
                </c:pt>
                <c:pt idx="248">
                  <c:v>8196.7876291265002</c:v>
                </c:pt>
                <c:pt idx="249">
                  <c:v>12467.342392371935</c:v>
                </c:pt>
                <c:pt idx="250">
                  <c:v>11945.657437358352</c:v>
                </c:pt>
                <c:pt idx="251">
                  <c:v>9444.5101881763021</c:v>
                </c:pt>
                <c:pt idx="252">
                  <c:v>14608.810615337543</c:v>
                </c:pt>
                <c:pt idx="253">
                  <c:v>13662.28310708792</c:v>
                </c:pt>
                <c:pt idx="254">
                  <c:v>13518.572458149425</c:v>
                </c:pt>
                <c:pt idx="255">
                  <c:v>10298.350632818927</c:v>
                </c:pt>
                <c:pt idx="256">
                  <c:v>14258.238701814944</c:v>
                </c:pt>
                <c:pt idx="257">
                  <c:v>13124.246272892991</c:v>
                </c:pt>
                <c:pt idx="258">
                  <c:v>11185.541632443634</c:v>
                </c:pt>
                <c:pt idx="259">
                  <c:v>9167.0285304048266</c:v>
                </c:pt>
                <c:pt idx="260">
                  <c:v>10859.70203554143</c:v>
                </c:pt>
                <c:pt idx="261">
                  <c:v>7822.8497830756478</c:v>
                </c:pt>
                <c:pt idx="262">
                  <c:v>7571.1227107655131</c:v>
                </c:pt>
                <c:pt idx="263">
                  <c:v>8715.2855121295179</c:v>
                </c:pt>
                <c:pt idx="264">
                  <c:v>8356.2574271777285</c:v>
                </c:pt>
                <c:pt idx="265">
                  <c:v>10597.180901736274</c:v>
                </c:pt>
                <c:pt idx="266">
                  <c:v>7129.2073501415643</c:v>
                </c:pt>
                <c:pt idx="267">
                  <c:v>7701.2039795996698</c:v>
                </c:pt>
                <c:pt idx="268">
                  <c:v>25347.44565094549</c:v>
                </c:pt>
                <c:pt idx="269">
                  <c:v>7439.8148438814005</c:v>
                </c:pt>
                <c:pt idx="270">
                  <c:v>6216.4526209376991</c:v>
                </c:pt>
                <c:pt idx="271">
                  <c:v>645.41709034815983</c:v>
                </c:pt>
                <c:pt idx="272">
                  <c:v>399.6906306724332</c:v>
                </c:pt>
                <c:pt idx="273">
                  <c:v>15259.761520511938</c:v>
                </c:pt>
                <c:pt idx="274">
                  <c:v>14747.815463202087</c:v>
                </c:pt>
                <c:pt idx="275">
                  <c:v>11142.880002112344</c:v>
                </c:pt>
                <c:pt idx="277">
                  <c:v>918.27397782092271</c:v>
                </c:pt>
                <c:pt idx="278">
                  <c:v>267.91211507610183</c:v>
                </c:pt>
                <c:pt idx="279">
                  <c:v>430.7361983563016</c:v>
                </c:pt>
                <c:pt idx="280">
                  <c:v>1053.6090570183387</c:v>
                </c:pt>
                <c:pt idx="281">
                  <c:v>225.50511631936806</c:v>
                </c:pt>
                <c:pt idx="282">
                  <c:v>581.77742646431341</c:v>
                </c:pt>
                <c:pt idx="283">
                  <c:v>2931.8326974424058</c:v>
                </c:pt>
                <c:pt idx="284">
                  <c:v>73.128541070403799</c:v>
                </c:pt>
                <c:pt idx="285">
                  <c:v>150.1893200703617</c:v>
                </c:pt>
                <c:pt idx="286">
                  <c:v>5004.0701162281348</c:v>
                </c:pt>
                <c:pt idx="287">
                  <c:v>6928.8872530766093</c:v>
                </c:pt>
                <c:pt idx="288">
                  <c:v>3093.3115645943426</c:v>
                </c:pt>
                <c:pt idx="289">
                  <c:v>4786.5091143729533</c:v>
                </c:pt>
                <c:pt idx="290">
                  <c:v>6367.6690995953268</c:v>
                </c:pt>
                <c:pt idx="299">
                  <c:v>7425.9328910940521</c:v>
                </c:pt>
                <c:pt idx="300">
                  <c:v>146.867039277808</c:v>
                </c:pt>
                <c:pt idx="301">
                  <c:v>337.10801818418946</c:v>
                </c:pt>
                <c:pt idx="302">
                  <c:v>1440.6988345991986</c:v>
                </c:pt>
                <c:pt idx="303">
                  <c:v>358.74671279838805</c:v>
                </c:pt>
                <c:pt idx="304">
                  <c:v>119.42857142857457</c:v>
                </c:pt>
                <c:pt idx="306">
                  <c:v>677.90746372117223</c:v>
                </c:pt>
                <c:pt idx="307">
                  <c:v>192.40681217933226</c:v>
                </c:pt>
                <c:pt idx="309">
                  <c:v>1437.6233904893595</c:v>
                </c:pt>
                <c:pt idx="310">
                  <c:v>4532.2295324947327</c:v>
                </c:pt>
                <c:pt idx="311">
                  <c:v>5794.4610841597378</c:v>
                </c:pt>
                <c:pt idx="312">
                  <c:v>7781.3709179968964</c:v>
                </c:pt>
                <c:pt idx="313">
                  <c:v>8867.4828508477676</c:v>
                </c:pt>
                <c:pt idx="314">
                  <c:v>11267.419112375066</c:v>
                </c:pt>
                <c:pt idx="315">
                  <c:v>10595.266970165889</c:v>
                </c:pt>
                <c:pt idx="316">
                  <c:v>5399.9145813817668</c:v>
                </c:pt>
                <c:pt idx="317">
                  <c:v>8975.2953390281982</c:v>
                </c:pt>
                <c:pt idx="318">
                  <c:v>7526.2139426080639</c:v>
                </c:pt>
                <c:pt idx="319">
                  <c:v>10627.359361960549</c:v>
                </c:pt>
                <c:pt idx="320">
                  <c:v>6373.4571560001914</c:v>
                </c:pt>
                <c:pt idx="321">
                  <c:v>7246.2942719176526</c:v>
                </c:pt>
                <c:pt idx="322">
                  <c:v>10285.860654675231</c:v>
                </c:pt>
                <c:pt idx="323">
                  <c:v>13912.251974557024</c:v>
                </c:pt>
                <c:pt idx="324">
                  <c:v>8432.8506393027601</c:v>
                </c:pt>
                <c:pt idx="325">
                  <c:v>19081.26670006759</c:v>
                </c:pt>
                <c:pt idx="326">
                  <c:v>11186.753375220187</c:v>
                </c:pt>
                <c:pt idx="327">
                  <c:v>8494.3629705704152</c:v>
                </c:pt>
                <c:pt idx="328">
                  <c:v>10188.307421848291</c:v>
                </c:pt>
                <c:pt idx="329">
                  <c:v>15866.362654653152</c:v>
                </c:pt>
                <c:pt idx="330">
                  <c:v>11818.187503516998</c:v>
                </c:pt>
                <c:pt idx="331">
                  <c:v>19290.431548994919</c:v>
                </c:pt>
                <c:pt idx="332">
                  <c:v>10573.981935317326</c:v>
                </c:pt>
                <c:pt idx="333">
                  <c:v>6378.5999138625202</c:v>
                </c:pt>
                <c:pt idx="334">
                  <c:v>6383.0636562509708</c:v>
                </c:pt>
                <c:pt idx="335">
                  <c:v>9931.1715198368729</c:v>
                </c:pt>
                <c:pt idx="336">
                  <c:v>7692.3857530685718</c:v>
                </c:pt>
                <c:pt idx="337">
                  <c:v>6815.3329615681687</c:v>
                </c:pt>
                <c:pt idx="338">
                  <c:v>8775.5370370370347</c:v>
                </c:pt>
                <c:pt idx="339">
                  <c:v>8414.1338308608956</c:v>
                </c:pt>
                <c:pt idx="340">
                  <c:v>7974.2578069420015</c:v>
                </c:pt>
                <c:pt idx="341">
                  <c:v>9948.4486388970126</c:v>
                </c:pt>
                <c:pt idx="342">
                  <c:v>9779.9550584312437</c:v>
                </c:pt>
                <c:pt idx="343">
                  <c:v>6458.0517272368279</c:v>
                </c:pt>
                <c:pt idx="345">
                  <c:v>4525.1144472765654</c:v>
                </c:pt>
                <c:pt idx="346">
                  <c:v>11640.108686109206</c:v>
                </c:pt>
                <c:pt idx="347">
                  <c:v>7037.4785958778793</c:v>
                </c:pt>
                <c:pt idx="348">
                  <c:v>5005.5110561332503</c:v>
                </c:pt>
                <c:pt idx="349">
                  <c:v>1428.0699310829023</c:v>
                </c:pt>
                <c:pt idx="350">
                  <c:v>425.97914007060996</c:v>
                </c:pt>
                <c:pt idx="351">
                  <c:v>14293.111880563018</c:v>
                </c:pt>
                <c:pt idx="352" formatCode="0.000">
                  <c:v>13996.900546141964</c:v>
                </c:pt>
                <c:pt idx="353" formatCode="0.000">
                  <c:v>11028.5099934222</c:v>
                </c:pt>
                <c:pt idx="354" formatCode="0.000">
                  <c:v>7909.545756322429</c:v>
                </c:pt>
                <c:pt idx="356" formatCode="0.000">
                  <c:v>11017.541975395487</c:v>
                </c:pt>
                <c:pt idx="359" formatCode="0.000">
                  <c:v>7044.242039709241</c:v>
                </c:pt>
                <c:pt idx="360" formatCode="0.000">
                  <c:v>7062.355022573749</c:v>
                </c:pt>
                <c:pt idx="361" formatCode="0.000">
                  <c:v>5314.4675831949808</c:v>
                </c:pt>
                <c:pt idx="362" formatCode="0.000">
                  <c:v>9370.726606567694</c:v>
                </c:pt>
                <c:pt idx="363" formatCode="0.000">
                  <c:v>6832.4274855701597</c:v>
                </c:pt>
                <c:pt idx="364" formatCode="0.000">
                  <c:v>6915.9980622184839</c:v>
                </c:pt>
                <c:pt idx="365" formatCode="0.000">
                  <c:v>5545.9385598133704</c:v>
                </c:pt>
                <c:pt idx="366" formatCode="0.000">
                  <c:v>6653.8235951660108</c:v>
                </c:pt>
                <c:pt idx="367" formatCode="0.000">
                  <c:v>6809.3908073323664</c:v>
                </c:pt>
                <c:pt idx="368" formatCode="0.000">
                  <c:v>7617.3234684519703</c:v>
                </c:pt>
                <c:pt idx="369" formatCode="0.000">
                  <c:v>6639.7314815471</c:v>
                </c:pt>
                <c:pt idx="370" formatCode="0.000">
                  <c:v>8174.9182393434976</c:v>
                </c:pt>
                <c:pt idx="371" formatCode="0.000">
                  <c:v>4941.1999550030869</c:v>
                </c:pt>
                <c:pt idx="372" formatCode="0.000">
                  <c:v>4654.7141740151155</c:v>
                </c:pt>
                <c:pt idx="373" formatCode="0.000">
                  <c:v>11086.104641891337</c:v>
                </c:pt>
                <c:pt idx="374" formatCode="0.000">
                  <c:v>12270.214948088103</c:v>
                </c:pt>
                <c:pt idx="375" formatCode="0.000">
                  <c:v>9668.0980204791231</c:v>
                </c:pt>
                <c:pt idx="376" formatCode="0.000">
                  <c:v>8274.8342145092047</c:v>
                </c:pt>
                <c:pt idx="377" formatCode="0.000">
                  <c:v>24694.663626544694</c:v>
                </c:pt>
                <c:pt idx="378" formatCode="0.000">
                  <c:v>18633.076933703465</c:v>
                </c:pt>
                <c:pt idx="379" formatCode="0.000">
                  <c:v>23824.497879438823</c:v>
                </c:pt>
                <c:pt idx="380" formatCode="0.000">
                  <c:v>25188.410399661672</c:v>
                </c:pt>
                <c:pt idx="381" formatCode="0.000">
                  <c:v>15159.420002362556</c:v>
                </c:pt>
                <c:pt idx="382" formatCode="0.000">
                  <c:v>12613.983511698991</c:v>
                </c:pt>
                <c:pt idx="383" formatCode="0.000">
                  <c:v>3264.3311623030531</c:v>
                </c:pt>
                <c:pt idx="384" formatCode="0.000">
                  <c:v>2946.0334114943603</c:v>
                </c:pt>
                <c:pt idx="385" formatCode="0.000">
                  <c:v>2266.4707612931807</c:v>
                </c:pt>
                <c:pt idx="386" formatCode="0.000">
                  <c:v>3154.2477912307327</c:v>
                </c:pt>
                <c:pt idx="387" formatCode="0.000">
                  <c:v>1994.0735007210874</c:v>
                </c:pt>
                <c:pt idx="388" formatCode="0.000">
                  <c:v>2035.0522054400676</c:v>
                </c:pt>
                <c:pt idx="389" formatCode="0.000">
                  <c:v>6583.2831446111959</c:v>
                </c:pt>
                <c:pt idx="390" formatCode="0.000">
                  <c:v>6846.3130528315478</c:v>
                </c:pt>
                <c:pt idx="391" formatCode="0.000">
                  <c:v>6552.5130083553149</c:v>
                </c:pt>
                <c:pt idx="392" formatCode="0.000">
                  <c:v>14371.477159660084</c:v>
                </c:pt>
                <c:pt idx="393" formatCode="0.000">
                  <c:v>12196.65359379353</c:v>
                </c:pt>
                <c:pt idx="394" formatCode="0.000">
                  <c:v>7822.2082352402849</c:v>
                </c:pt>
                <c:pt idx="395" formatCode="0.000">
                  <c:v>7806.2801178429636</c:v>
                </c:pt>
                <c:pt idx="396" formatCode="0.000">
                  <c:v>4280.6936283569075</c:v>
                </c:pt>
                <c:pt idx="397" formatCode="0.000">
                  <c:v>8998.2346141604794</c:v>
                </c:pt>
                <c:pt idx="398" formatCode="0.000">
                  <c:v>14911.835036673658</c:v>
                </c:pt>
                <c:pt idx="399" formatCode="0.000">
                  <c:v>3279.4676742223751</c:v>
                </c:pt>
                <c:pt idx="400" formatCode="0.000">
                  <c:v>5820.497917390946</c:v>
                </c:pt>
                <c:pt idx="401" formatCode="0.000">
                  <c:v>5315.5827163855465</c:v>
                </c:pt>
                <c:pt idx="402" formatCode="0.000">
                  <c:v>8270.7227849802312</c:v>
                </c:pt>
                <c:pt idx="403" formatCode="0.000">
                  <c:v>5639.6068051069842</c:v>
                </c:pt>
                <c:pt idx="404" formatCode="0.000">
                  <c:v>7555.4932786965246</c:v>
                </c:pt>
                <c:pt idx="405" formatCode="0.000">
                  <c:v>7420.5556264678962</c:v>
                </c:pt>
                <c:pt idx="406" formatCode="0.000">
                  <c:v>4919.7270764571431</c:v>
                </c:pt>
                <c:pt idx="407" formatCode="0.000">
                  <c:v>7951.42701529636</c:v>
                </c:pt>
                <c:pt idx="408" formatCode="0.000">
                  <c:v>6639.2952138900419</c:v>
                </c:pt>
                <c:pt idx="409" formatCode="0.000">
                  <c:v>4516.3015698822619</c:v>
                </c:pt>
                <c:pt idx="410" formatCode="0.000">
                  <c:v>5312.097816334659</c:v>
                </c:pt>
                <c:pt idx="411" formatCode="0.000">
                  <c:v>5428.2495488536624</c:v>
                </c:pt>
                <c:pt idx="412" formatCode="0.000">
                  <c:v>7734.1365702135117</c:v>
                </c:pt>
                <c:pt idx="413" formatCode="0.000">
                  <c:v>5872.4306178046554</c:v>
                </c:pt>
                <c:pt idx="414" formatCode="0.000">
                  <c:v>628.99070100352537</c:v>
                </c:pt>
                <c:pt idx="429" formatCode="0.000">
                  <c:v>10583.488888888873</c:v>
                </c:pt>
                <c:pt idx="430" formatCode="0.000">
                  <c:v>6208.9145225485872</c:v>
                </c:pt>
                <c:pt idx="431" formatCode="0.000">
                  <c:v>8282.4998906369037</c:v>
                </c:pt>
                <c:pt idx="432" formatCode="0.000">
                  <c:v>7406.4006396018749</c:v>
                </c:pt>
                <c:pt idx="433" formatCode="0.000">
                  <c:v>12891.536399189532</c:v>
                </c:pt>
                <c:pt idx="434" formatCode="0.000">
                  <c:v>5391.3930796941686</c:v>
                </c:pt>
                <c:pt idx="435" formatCode="0.000">
                  <c:v>6160.2468877823203</c:v>
                </c:pt>
                <c:pt idx="436" formatCode="0.000">
                  <c:v>10770.845046372076</c:v>
                </c:pt>
                <c:pt idx="437" formatCode="0.000">
                  <c:v>6449.6051815083883</c:v>
                </c:pt>
                <c:pt idx="438" formatCode="0.000">
                  <c:v>4102.1365139244454</c:v>
                </c:pt>
                <c:pt idx="439" formatCode="0.000">
                  <c:v>945.63388068581116</c:v>
                </c:pt>
                <c:pt idx="441" formatCode="0.000">
                  <c:v>1081.8065145195333</c:v>
                </c:pt>
                <c:pt idx="442" formatCode="0.000">
                  <c:v>6109.9519788312627</c:v>
                </c:pt>
                <c:pt idx="443" formatCode="0.000">
                  <c:v>6907.4170101133686</c:v>
                </c:pt>
                <c:pt idx="444" formatCode="0.000">
                  <c:v>12111.975578170397</c:v>
                </c:pt>
                <c:pt idx="445" formatCode="0.000">
                  <c:v>12598.169452315455</c:v>
                </c:pt>
                <c:pt idx="446" formatCode="0.000">
                  <c:v>5285.6569616586576</c:v>
                </c:pt>
                <c:pt idx="447" formatCode="0.000">
                  <c:v>5688.1406768637808</c:v>
                </c:pt>
                <c:pt idx="455" formatCode="0.000">
                  <c:v>9868.226873710486</c:v>
                </c:pt>
                <c:pt idx="456" formatCode="0.000">
                  <c:v>7598.1294253971109</c:v>
                </c:pt>
                <c:pt idx="457" formatCode="0.000">
                  <c:v>5685.6991319541658</c:v>
                </c:pt>
                <c:pt idx="458" formatCode="0.000">
                  <c:v>5357.8576163126427</c:v>
                </c:pt>
                <c:pt idx="459" formatCode="0.000">
                  <c:v>6441.969203995287</c:v>
                </c:pt>
                <c:pt idx="460" formatCode="0.000">
                  <c:v>5363.090142968832</c:v>
                </c:pt>
                <c:pt idx="461" formatCode="0.000">
                  <c:v>7819.3817637864959</c:v>
                </c:pt>
                <c:pt idx="462" formatCode="0.000">
                  <c:v>2917.4842502612223</c:v>
                </c:pt>
                <c:pt idx="463" formatCode="0.000">
                  <c:v>2207.8812359155468</c:v>
                </c:pt>
                <c:pt idx="464" formatCode="0.000">
                  <c:v>4352.4520787664496</c:v>
                </c:pt>
                <c:pt idx="465" formatCode="0.000">
                  <c:v>455.4831612232357</c:v>
                </c:pt>
                <c:pt idx="466" formatCode="0.000">
                  <c:v>187.60894229086699</c:v>
                </c:pt>
                <c:pt idx="467" formatCode="0.000">
                  <c:v>31.460508681540968</c:v>
                </c:pt>
                <c:pt idx="468" formatCode="0.000">
                  <c:v>7976.390283688841</c:v>
                </c:pt>
                <c:pt idx="469" formatCode="0.000">
                  <c:v>7799.4725997637506</c:v>
                </c:pt>
                <c:pt idx="481" formatCode="0.000">
                  <c:v>6706.7271797013027</c:v>
                </c:pt>
                <c:pt idx="482" formatCode="0.000">
                  <c:v>21320.041733763632</c:v>
                </c:pt>
                <c:pt idx="483" formatCode="0.000">
                  <c:v>16696.662468291222</c:v>
                </c:pt>
                <c:pt idx="484" formatCode="0.000">
                  <c:v>13603.247491623895</c:v>
                </c:pt>
                <c:pt idx="485" formatCode="0.000">
                  <c:v>18266.049937197575</c:v>
                </c:pt>
                <c:pt idx="486" formatCode="0.000">
                  <c:v>14117.828443410743</c:v>
                </c:pt>
                <c:pt idx="487" formatCode="0.000">
                  <c:v>10032.106806136488</c:v>
                </c:pt>
                <c:pt idx="488" formatCode="0.000">
                  <c:v>10266.494751099584</c:v>
                </c:pt>
                <c:pt idx="489" formatCode="0.000">
                  <c:v>7664.9570581021262</c:v>
                </c:pt>
                <c:pt idx="490" formatCode="0.000">
                  <c:v>5119.9674202420138</c:v>
                </c:pt>
                <c:pt idx="491" formatCode="0.000">
                  <c:v>7709.2202113339526</c:v>
                </c:pt>
                <c:pt idx="492" formatCode="0.000">
                  <c:v>2880.6084668702156</c:v>
                </c:pt>
                <c:pt idx="493" formatCode="0.000">
                  <c:v>4522.1500962317841</c:v>
                </c:pt>
                <c:pt idx="494" formatCode="0.000">
                  <c:v>3632.1816840985098</c:v>
                </c:pt>
                <c:pt idx="495" formatCode="0.000">
                  <c:v>2643.5899395719666</c:v>
                </c:pt>
                <c:pt idx="496" formatCode="0.000">
                  <c:v>2142.2646079558176</c:v>
                </c:pt>
                <c:pt idx="497" formatCode="0.000">
                  <c:v>3066.4531428510554</c:v>
                </c:pt>
                <c:pt idx="498" formatCode="0.000">
                  <c:v>2838.9271166079329</c:v>
                </c:pt>
                <c:pt idx="499" formatCode="0.000">
                  <c:v>1726.6533609183914</c:v>
                </c:pt>
                <c:pt idx="500" formatCode="0.000">
                  <c:v>1706.2578914813496</c:v>
                </c:pt>
                <c:pt idx="501" formatCode="0.000">
                  <c:v>2245.7722961387803</c:v>
                </c:pt>
                <c:pt idx="502" formatCode="0.000">
                  <c:v>4417.8930522664514</c:v>
                </c:pt>
                <c:pt idx="503" formatCode="0.000">
                  <c:v>2432.6455492511591</c:v>
                </c:pt>
                <c:pt idx="504" formatCode="0.000">
                  <c:v>2186.5691381009765</c:v>
                </c:pt>
                <c:pt idx="505" formatCode="0.000">
                  <c:v>7856.6879518889054</c:v>
                </c:pt>
                <c:pt idx="506" formatCode="0.000">
                  <c:v>3990.6733682540444</c:v>
                </c:pt>
                <c:pt idx="507" formatCode="0.000">
                  <c:v>11666.097152865646</c:v>
                </c:pt>
                <c:pt idx="508" formatCode="0.000">
                  <c:v>11137.288599431513</c:v>
                </c:pt>
                <c:pt idx="509" formatCode="0.000">
                  <c:v>16227.073730957847</c:v>
                </c:pt>
                <c:pt idx="510" formatCode="0.000">
                  <c:v>13676.940676499142</c:v>
                </c:pt>
                <c:pt idx="511" formatCode="0.000">
                  <c:v>11392.018348656846</c:v>
                </c:pt>
                <c:pt idx="512" formatCode="0.000">
                  <c:v>12054.727576451976</c:v>
                </c:pt>
                <c:pt idx="513" formatCode="0.000">
                  <c:v>8701.4622694273094</c:v>
                </c:pt>
                <c:pt idx="514" formatCode="0.000">
                  <c:v>4866.028545009669</c:v>
                </c:pt>
                <c:pt idx="515" formatCode="0.000">
                  <c:v>8955.8088919296424</c:v>
                </c:pt>
                <c:pt idx="516" formatCode="0.000">
                  <c:v>7512.9843845425721</c:v>
                </c:pt>
                <c:pt idx="517" formatCode="0.000">
                  <c:v>6577.4381775885395</c:v>
                </c:pt>
                <c:pt idx="518" formatCode="0.000">
                  <c:v>5644.5793059655998</c:v>
                </c:pt>
                <c:pt idx="519" formatCode="0.000">
                  <c:v>5743.6575927261829</c:v>
                </c:pt>
                <c:pt idx="520" formatCode="0.000">
                  <c:v>7078.4400869444944</c:v>
                </c:pt>
                <c:pt idx="521" formatCode="0.000">
                  <c:v>6543.1304668252697</c:v>
                </c:pt>
                <c:pt idx="522" formatCode="0.000">
                  <c:v>4223.3707294900705</c:v>
                </c:pt>
                <c:pt idx="523" formatCode="0.000">
                  <c:v>4605.0278174672367</c:v>
                </c:pt>
                <c:pt idx="524" formatCode="0.000">
                  <c:v>3388.8754781468533</c:v>
                </c:pt>
                <c:pt idx="525" formatCode="0.000">
                  <c:v>3796.6201724840785</c:v>
                </c:pt>
                <c:pt idx="526" formatCode="0.000">
                  <c:v>2905.0304831175922</c:v>
                </c:pt>
                <c:pt idx="527" formatCode="0.000">
                  <c:v>5127.2800877783548</c:v>
                </c:pt>
                <c:pt idx="528" formatCode="0.000">
                  <c:v>3493.2886992061367</c:v>
                </c:pt>
                <c:pt idx="529" formatCode="0.000">
                  <c:v>4374.5784930547961</c:v>
                </c:pt>
                <c:pt idx="530" formatCode="0.000">
                  <c:v>197.33895752196725</c:v>
                </c:pt>
                <c:pt idx="531" formatCode="0.000">
                  <c:v>277.81332342879381</c:v>
                </c:pt>
                <c:pt idx="532" formatCode="0.000">
                  <c:v>1753.4676559120344</c:v>
                </c:pt>
                <c:pt idx="533" formatCode="0.000">
                  <c:v>12108.753168407204</c:v>
                </c:pt>
                <c:pt idx="534" formatCode="0.000">
                  <c:v>13311.468978836645</c:v>
                </c:pt>
                <c:pt idx="535" formatCode="0.000">
                  <c:v>14464.136150814966</c:v>
                </c:pt>
                <c:pt idx="536" formatCode="0.000">
                  <c:v>605.41612721079264</c:v>
                </c:pt>
                <c:pt idx="541" formatCode="0.000">
                  <c:v>1275.062985991088</c:v>
                </c:pt>
                <c:pt idx="542" formatCode="0.000">
                  <c:v>5971.6123988534855</c:v>
                </c:pt>
                <c:pt idx="543" formatCode="0.000">
                  <c:v>384.11729969510429</c:v>
                </c:pt>
                <c:pt idx="546" formatCode="0.000">
                  <c:v>6098.9472764539569</c:v>
                </c:pt>
                <c:pt idx="547" formatCode="0.000">
                  <c:v>5808.4283780738169</c:v>
                </c:pt>
                <c:pt idx="548" formatCode="0.000">
                  <c:v>5764.0575960776277</c:v>
                </c:pt>
                <c:pt idx="549" formatCode="0.000">
                  <c:v>8790.6406622414215</c:v>
                </c:pt>
                <c:pt idx="551" formatCode="0.000">
                  <c:v>6998.5236910703416</c:v>
                </c:pt>
                <c:pt idx="552" formatCode="0.000">
                  <c:v>5327.0488915494261</c:v>
                </c:pt>
                <c:pt idx="553" formatCode="0.000">
                  <c:v>8689.6436595334435</c:v>
                </c:pt>
                <c:pt idx="554" formatCode="0.000">
                  <c:v>5146.6426869773741</c:v>
                </c:pt>
                <c:pt idx="555" formatCode="0.000">
                  <c:v>4996.4341032189495</c:v>
                </c:pt>
                <c:pt idx="556" formatCode="0.000">
                  <c:v>6272.6827248027994</c:v>
                </c:pt>
                <c:pt idx="557" formatCode="0.000">
                  <c:v>8013.3422046119449</c:v>
                </c:pt>
                <c:pt idx="558" formatCode="0.000">
                  <c:v>3091.1754866582355</c:v>
                </c:pt>
                <c:pt idx="559" formatCode="0.000">
                  <c:v>7882.8931526439355</c:v>
                </c:pt>
                <c:pt idx="560" formatCode="0.000">
                  <c:v>10820.252669079133</c:v>
                </c:pt>
                <c:pt idx="561" formatCode="0.000">
                  <c:v>11462.132551070461</c:v>
                </c:pt>
                <c:pt idx="562" formatCode="0.000">
                  <c:v>14709.461774941085</c:v>
                </c:pt>
                <c:pt idx="563" formatCode="0.000">
                  <c:v>6594.458516337214</c:v>
                </c:pt>
                <c:pt idx="564" formatCode="0.000">
                  <c:v>12268.52103285018</c:v>
                </c:pt>
                <c:pt idx="565" formatCode="0.000">
                  <c:v>10346.690636679241</c:v>
                </c:pt>
                <c:pt idx="566" formatCode="0.000">
                  <c:v>8389.6065374373738</c:v>
                </c:pt>
                <c:pt idx="567" formatCode="0.000">
                  <c:v>7836.4306538576266</c:v>
                </c:pt>
                <c:pt idx="568" formatCode="0.000">
                  <c:v>11604.632233206235</c:v>
                </c:pt>
                <c:pt idx="569" formatCode="0.000">
                  <c:v>8194.301851311071</c:v>
                </c:pt>
                <c:pt idx="570" formatCode="0.000">
                  <c:v>2772.3124994617006</c:v>
                </c:pt>
                <c:pt idx="572" formatCode="0.000">
                  <c:v>7919.6853176215172</c:v>
                </c:pt>
                <c:pt idx="573" formatCode="0.000">
                  <c:v>10911.554556719308</c:v>
                </c:pt>
                <c:pt idx="574" formatCode="0.000">
                  <c:v>8542.4778483262926</c:v>
                </c:pt>
                <c:pt idx="575" formatCode="0.000">
                  <c:v>8403.0938252474298</c:v>
                </c:pt>
                <c:pt idx="576" formatCode="0.000">
                  <c:v>6219.1929059268396</c:v>
                </c:pt>
                <c:pt idx="577" formatCode="0.000">
                  <c:v>5195.2564985646823</c:v>
                </c:pt>
                <c:pt idx="578" formatCode="0.000">
                  <c:v>11439.689590196458</c:v>
                </c:pt>
                <c:pt idx="579" formatCode="0.000">
                  <c:v>5607.9602867910071</c:v>
                </c:pt>
                <c:pt idx="580" formatCode="0.000">
                  <c:v>5713.3313618025586</c:v>
                </c:pt>
                <c:pt idx="581" formatCode="0.000">
                  <c:v>14937.698700076682</c:v>
                </c:pt>
                <c:pt idx="582" formatCode="0.000">
                  <c:v>2781.9379280866706</c:v>
                </c:pt>
                <c:pt idx="583" formatCode="0.000">
                  <c:v>11096.190927938245</c:v>
                </c:pt>
                <c:pt idx="584" formatCode="0.000">
                  <c:v>2739.8007932436904</c:v>
                </c:pt>
                <c:pt idx="585" formatCode="0.000">
                  <c:v>14855.982622417096</c:v>
                </c:pt>
                <c:pt idx="586" formatCode="0.000">
                  <c:v>20693.557713173992</c:v>
                </c:pt>
                <c:pt idx="587" formatCode="0.000">
                  <c:v>10885.715524436415</c:v>
                </c:pt>
                <c:pt idx="588" formatCode="0.000">
                  <c:v>10473.010074782575</c:v>
                </c:pt>
                <c:pt idx="589" formatCode="0.000">
                  <c:v>10016.83184000762</c:v>
                </c:pt>
                <c:pt idx="590" formatCode="0.000">
                  <c:v>7245.7828187643827</c:v>
                </c:pt>
                <c:pt idx="591" formatCode="0.000">
                  <c:v>6954.8866156515014</c:v>
                </c:pt>
                <c:pt idx="592" formatCode="0.000">
                  <c:v>7285.7664998639675</c:v>
                </c:pt>
                <c:pt idx="593" formatCode="0.000">
                  <c:v>6035.5587184077231</c:v>
                </c:pt>
                <c:pt idx="594" formatCode="0.000">
                  <c:v>7801.4054484132857</c:v>
                </c:pt>
                <c:pt idx="595" formatCode="0.000">
                  <c:v>5659.2279328575678</c:v>
                </c:pt>
                <c:pt idx="596" formatCode="0.000">
                  <c:v>8384.6143776198842</c:v>
                </c:pt>
                <c:pt idx="597" formatCode="0.000">
                  <c:v>21573.83250462612</c:v>
                </c:pt>
                <c:pt idx="598" formatCode="0.000">
                  <c:v>6943.0158884215161</c:v>
                </c:pt>
                <c:pt idx="599" formatCode="0.000">
                  <c:v>6785.1822832976313</c:v>
                </c:pt>
                <c:pt idx="600" formatCode="0.000">
                  <c:v>9816.453556950084</c:v>
                </c:pt>
                <c:pt idx="601" formatCode="0.000">
                  <c:v>7248.524855610759</c:v>
                </c:pt>
                <c:pt idx="602" formatCode="0.000">
                  <c:v>6485.9920275639752</c:v>
                </c:pt>
                <c:pt idx="603" formatCode="0.000">
                  <c:v>5531.9549660572029</c:v>
                </c:pt>
                <c:pt idx="604" formatCode="0.000">
                  <c:v>5931.462522165345</c:v>
                </c:pt>
                <c:pt idx="605" formatCode="0.000">
                  <c:v>4946.4679835971292</c:v>
                </c:pt>
                <c:pt idx="606" formatCode="0.000">
                  <c:v>3491.4478578685075</c:v>
                </c:pt>
                <c:pt idx="607" formatCode="0.000">
                  <c:v>6493.8034180997556</c:v>
                </c:pt>
                <c:pt idx="608" formatCode="0.000">
                  <c:v>3451.2010204332842</c:v>
                </c:pt>
                <c:pt idx="609" formatCode="0.000">
                  <c:v>2395.309606967312</c:v>
                </c:pt>
                <c:pt idx="610" formatCode="0.000">
                  <c:v>12948.667890103503</c:v>
                </c:pt>
                <c:pt idx="611" formatCode="0.000">
                  <c:v>13144.257933421237</c:v>
                </c:pt>
                <c:pt idx="612" formatCode="0.000">
                  <c:v>9570.4769915935849</c:v>
                </c:pt>
                <c:pt idx="613" formatCode="0.000">
                  <c:v>15274.159624397889</c:v>
                </c:pt>
                <c:pt idx="614" formatCode="0.000">
                  <c:v>7903.6523798313874</c:v>
                </c:pt>
                <c:pt idx="615" formatCode="0.000">
                  <c:v>10155.499282375178</c:v>
                </c:pt>
                <c:pt idx="616" formatCode="0.000">
                  <c:v>9971.5470920577463</c:v>
                </c:pt>
                <c:pt idx="617" formatCode="0.000">
                  <c:v>9133.0307728629432</c:v>
                </c:pt>
                <c:pt idx="618" formatCode="0.000">
                  <c:v>10437.883040091092</c:v>
                </c:pt>
                <c:pt idx="619" formatCode="0.000">
                  <c:v>2643.5483221898817</c:v>
                </c:pt>
                <c:pt idx="620" formatCode="0.000">
                  <c:v>4630.5013838702889</c:v>
                </c:pt>
                <c:pt idx="621" formatCode="0.000">
                  <c:v>7024.4942739461867</c:v>
                </c:pt>
                <c:pt idx="622" formatCode="0.000">
                  <c:v>6991.459601339996</c:v>
                </c:pt>
                <c:pt idx="623" formatCode="0.000">
                  <c:v>6472.1825825158021</c:v>
                </c:pt>
                <c:pt idx="624" formatCode="0.000">
                  <c:v>4693.2025476339486</c:v>
                </c:pt>
                <c:pt idx="625" formatCode="0.000">
                  <c:v>6989.6547748059638</c:v>
                </c:pt>
                <c:pt idx="626" formatCode="0.000">
                  <c:v>8159.423707432582</c:v>
                </c:pt>
                <c:pt idx="627" formatCode="0.000">
                  <c:v>7409.4223008401095</c:v>
                </c:pt>
                <c:pt idx="628" formatCode="0.000">
                  <c:v>6208.7482614056607</c:v>
                </c:pt>
                <c:pt idx="629" formatCode="0.000">
                  <c:v>3573.188228539645</c:v>
                </c:pt>
                <c:pt idx="630" formatCode="0.000">
                  <c:v>5295.0300948640352</c:v>
                </c:pt>
                <c:pt idx="631" formatCode="0.000">
                  <c:v>3070.2654839140064</c:v>
                </c:pt>
                <c:pt idx="632" formatCode="0.000">
                  <c:v>8092.7242855882432</c:v>
                </c:pt>
                <c:pt idx="633" formatCode="0.000">
                  <c:v>8202.9499164902809</c:v>
                </c:pt>
                <c:pt idx="634" formatCode="0.000">
                  <c:v>6206.0950012786461</c:v>
                </c:pt>
                <c:pt idx="635" formatCode="0.000">
                  <c:v>8367.7861100645896</c:v>
                </c:pt>
                <c:pt idx="636" formatCode="0.000">
                  <c:v>1863.1560517592741</c:v>
                </c:pt>
                <c:pt idx="637" formatCode="0.000">
                  <c:v>6760.5190094167228</c:v>
                </c:pt>
                <c:pt idx="638" formatCode="0.000">
                  <c:v>13630.131364116178</c:v>
                </c:pt>
                <c:pt idx="639" formatCode="0.000">
                  <c:v>6488.372256181221</c:v>
                </c:pt>
                <c:pt idx="640" formatCode="0.000">
                  <c:v>6411.3480231059411</c:v>
                </c:pt>
                <c:pt idx="641" formatCode="0.000">
                  <c:v>9880.1748875116336</c:v>
                </c:pt>
                <c:pt idx="643" formatCode="0.000">
                  <c:v>5769.1993135671228</c:v>
                </c:pt>
                <c:pt idx="644" formatCode="0.000">
                  <c:v>8514.5403599984602</c:v>
                </c:pt>
                <c:pt idx="645" formatCode="0.000">
                  <c:v>7583.5690009775053</c:v>
                </c:pt>
                <c:pt idx="646" formatCode="0.000">
                  <c:v>6989.414527546789</c:v>
                </c:pt>
                <c:pt idx="647" formatCode="0.000">
                  <c:v>7385.7820123425081</c:v>
                </c:pt>
                <c:pt idx="648" formatCode="0.000">
                  <c:v>8400.2449697564807</c:v>
                </c:pt>
                <c:pt idx="649" formatCode="0.000">
                  <c:v>4970.6638577729436</c:v>
                </c:pt>
                <c:pt idx="650" formatCode="0.000">
                  <c:v>6647.0321939540854</c:v>
                </c:pt>
                <c:pt idx="651" formatCode="0.000">
                  <c:v>4432.5014075868394</c:v>
                </c:pt>
                <c:pt idx="652" formatCode="0.000">
                  <c:v>5893.551759707836</c:v>
                </c:pt>
                <c:pt idx="653" formatCode="0.000">
                  <c:v>4174.5102982876269</c:v>
                </c:pt>
                <c:pt idx="654" formatCode="0.000">
                  <c:v>5594.6959123544557</c:v>
                </c:pt>
                <c:pt idx="655" formatCode="0.000">
                  <c:v>6112.2436694551343</c:v>
                </c:pt>
                <c:pt idx="656" formatCode="0.000">
                  <c:v>4313.0269472150021</c:v>
                </c:pt>
                <c:pt idx="657" formatCode="0.000">
                  <c:v>4254.9815787550933</c:v>
                </c:pt>
                <c:pt idx="658" formatCode="0.000">
                  <c:v>4227.9556190051335</c:v>
                </c:pt>
                <c:pt idx="659" formatCode="0.000">
                  <c:v>3523.8457607548785</c:v>
                </c:pt>
                <c:pt idx="660" formatCode="0.000">
                  <c:v>5536.6716932543868</c:v>
                </c:pt>
                <c:pt idx="661" formatCode="0.000">
                  <c:v>2223.2504060043352</c:v>
                </c:pt>
                <c:pt idx="662" formatCode="0.000">
                  <c:v>9141.0913957450302</c:v>
                </c:pt>
                <c:pt idx="664" formatCode="0.000">
                  <c:v>8179.3592090146376</c:v>
                </c:pt>
                <c:pt idx="665" formatCode="0.000">
                  <c:v>9886.1790786855126</c:v>
                </c:pt>
                <c:pt idx="666" formatCode="0.000">
                  <c:v>10882.953992011724</c:v>
                </c:pt>
                <c:pt idx="667" formatCode="0.000">
                  <c:v>7524.0875152925964</c:v>
                </c:pt>
                <c:pt idx="668" formatCode="0.000">
                  <c:v>11751.166209114219</c:v>
                </c:pt>
                <c:pt idx="669" formatCode="0.000">
                  <c:v>6531.4010450934584</c:v>
                </c:pt>
                <c:pt idx="670" formatCode="0.000">
                  <c:v>4154.7756424280897</c:v>
                </c:pt>
                <c:pt idx="671" formatCode="0.000">
                  <c:v>6863.8160148290644</c:v>
                </c:pt>
                <c:pt idx="672" formatCode="0.000">
                  <c:v>14003.581492269541</c:v>
                </c:pt>
                <c:pt idx="673" formatCode="0.000">
                  <c:v>15788.781038257644</c:v>
                </c:pt>
                <c:pt idx="674" formatCode="0.000">
                  <c:v>8200.7873751300449</c:v>
                </c:pt>
                <c:pt idx="675" formatCode="0.000">
                  <c:v>12041.33808294317</c:v>
                </c:pt>
                <c:pt idx="676" formatCode="0.000">
                  <c:v>9416.8405187427106</c:v>
                </c:pt>
                <c:pt idx="677" formatCode="0.000">
                  <c:v>13039.995677719804</c:v>
                </c:pt>
                <c:pt idx="678" formatCode="0.000">
                  <c:v>13302.327628136682</c:v>
                </c:pt>
                <c:pt idx="679" formatCode="0.000">
                  <c:v>11083.293715384705</c:v>
                </c:pt>
                <c:pt idx="680" formatCode="0.000">
                  <c:v>13920.466642593628</c:v>
                </c:pt>
                <c:pt idx="681" formatCode="0.000">
                  <c:v>6821.3849558422962</c:v>
                </c:pt>
                <c:pt idx="682" formatCode="0.000">
                  <c:v>10165.887973641162</c:v>
                </c:pt>
                <c:pt idx="683" formatCode="0.000">
                  <c:v>3924.104637890116</c:v>
                </c:pt>
                <c:pt idx="684" formatCode="0.000">
                  <c:v>3560.0020225242424</c:v>
                </c:pt>
                <c:pt idx="685" formatCode="0.000">
                  <c:v>7346.7547596840268</c:v>
                </c:pt>
                <c:pt idx="686" formatCode="0.000">
                  <c:v>6744.7361180487487</c:v>
                </c:pt>
                <c:pt idx="687" formatCode="0.000">
                  <c:v>7731.9117644878825</c:v>
                </c:pt>
                <c:pt idx="688" formatCode="0.000">
                  <c:v>12734.612219029455</c:v>
                </c:pt>
                <c:pt idx="702" formatCode="0.000">
                  <c:v>18557.963298405528</c:v>
                </c:pt>
                <c:pt idx="703" formatCode="0.000">
                  <c:v>16961.155713768781</c:v>
                </c:pt>
                <c:pt idx="704" formatCode="0.000">
                  <c:v>18198.804434462858</c:v>
                </c:pt>
                <c:pt idx="705" formatCode="0.000">
                  <c:v>12384.540520146065</c:v>
                </c:pt>
                <c:pt idx="715" formatCode="0.000">
                  <c:v>12080.573181616315</c:v>
                </c:pt>
                <c:pt idx="717" formatCode="0.000">
                  <c:v>2653.9501309680754</c:v>
                </c:pt>
                <c:pt idx="718" formatCode="0.000">
                  <c:v>5769.1073868990607</c:v>
                </c:pt>
                <c:pt idx="719" formatCode="0.000">
                  <c:v>10054.392161555519</c:v>
                </c:pt>
                <c:pt idx="720" formatCode="0.000">
                  <c:v>6915.3546242352259</c:v>
                </c:pt>
                <c:pt idx="721" formatCode="0.000">
                  <c:v>4490.5841337786978</c:v>
                </c:pt>
                <c:pt idx="722" formatCode="0.000">
                  <c:v>9108.5051534254853</c:v>
                </c:pt>
                <c:pt idx="723" formatCode="0.000">
                  <c:v>10246.60475478407</c:v>
                </c:pt>
                <c:pt idx="724" formatCode="0.000">
                  <c:v>5351.9905735566645</c:v>
                </c:pt>
                <c:pt idx="725" formatCode="0.000">
                  <c:v>14237.698017152396</c:v>
                </c:pt>
                <c:pt idx="726" formatCode="0.000">
                  <c:v>19102.956131921906</c:v>
                </c:pt>
                <c:pt idx="727" formatCode="0.000">
                  <c:v>6650.6593960588598</c:v>
                </c:pt>
                <c:pt idx="741" formatCode="0.000">
                  <c:v>6818.0054420954111</c:v>
                </c:pt>
                <c:pt idx="742" formatCode="0.000">
                  <c:v>6722.652549200955</c:v>
                </c:pt>
                <c:pt idx="743" formatCode="0.000">
                  <c:v>7664.2904070479854</c:v>
                </c:pt>
                <c:pt idx="744" formatCode="0.000">
                  <c:v>10650.883909902599</c:v>
                </c:pt>
                <c:pt idx="745" formatCode="0.000">
                  <c:v>10278.765504682644</c:v>
                </c:pt>
                <c:pt idx="746" formatCode="0.000">
                  <c:v>7787.5745798451662</c:v>
                </c:pt>
                <c:pt idx="747" formatCode="0.000">
                  <c:v>8321.5552714659625</c:v>
                </c:pt>
                <c:pt idx="748" formatCode="0.000">
                  <c:v>8401.1112903678149</c:v>
                </c:pt>
                <c:pt idx="749" formatCode="0.000">
                  <c:v>5513.3192269208294</c:v>
                </c:pt>
                <c:pt idx="750" formatCode="0.000">
                  <c:v>9277.9908125343572</c:v>
                </c:pt>
                <c:pt idx="751" formatCode="0.000">
                  <c:v>6785.710109742864</c:v>
                </c:pt>
                <c:pt idx="752" formatCode="0.000">
                  <c:v>10492.119982014936</c:v>
                </c:pt>
                <c:pt idx="753" formatCode="0.000">
                  <c:v>10406.634803953812</c:v>
                </c:pt>
              </c:numCache>
            </c:numRef>
          </c:xVal>
          <c:yVal>
            <c:numRef>
              <c:f>'SBB Sediment Trap 540m - NEW'!$AD$8:$AD$761</c:f>
              <c:numCache>
                <c:formatCode>0</c:formatCode>
                <c:ptCount val="754"/>
                <c:pt idx="0">
                  <c:v>881.08163265306121</c:v>
                </c:pt>
                <c:pt idx="1">
                  <c:v>894.62040816326521</c:v>
                </c:pt>
                <c:pt idx="2">
                  <c:v>687.7714285714286</c:v>
                </c:pt>
                <c:pt idx="3">
                  <c:v>565.71428571428567</c:v>
                </c:pt>
                <c:pt idx="4">
                  <c:v>495.32244897959174</c:v>
                </c:pt>
                <c:pt idx="5">
                  <c:v>475.69931972789112</c:v>
                </c:pt>
                <c:pt idx="6">
                  <c:v>499.27210884353752</c:v>
                </c:pt>
                <c:pt idx="7">
                  <c:v>454.13877551020403</c:v>
                </c:pt>
                <c:pt idx="8">
                  <c:v>727.21088435374145</c:v>
                </c:pt>
                <c:pt idx="9">
                  <c:v>604.77551020408168</c:v>
                </c:pt>
                <c:pt idx="10">
                  <c:v>493.16326530612247</c:v>
                </c:pt>
                <c:pt idx="11">
                  <c:v>573.31700680272104</c:v>
                </c:pt>
                <c:pt idx="12">
                  <c:v>504.06938775510201</c:v>
                </c:pt>
                <c:pt idx="13">
                  <c:v>627.91836734693845</c:v>
                </c:pt>
                <c:pt idx="14">
                  <c:v>360.45918367346957</c:v>
                </c:pt>
                <c:pt idx="15">
                  <c:v>350.99999999999966</c:v>
                </c:pt>
                <c:pt idx="16">
                  <c:v>436.2244897959182</c:v>
                </c:pt>
                <c:pt idx="17">
                  <c:v>653.83401360544246</c:v>
                </c:pt>
                <c:pt idx="18">
                  <c:v>743.28979591836764</c:v>
                </c:pt>
                <c:pt idx="19">
                  <c:v>1113.5755102040814</c:v>
                </c:pt>
                <c:pt idx="20">
                  <c:v>864.45714285714268</c:v>
                </c:pt>
                <c:pt idx="21">
                  <c:v>1044.9265306122452</c:v>
                </c:pt>
                <c:pt idx="22">
                  <c:v>1827.6244897959186</c:v>
                </c:pt>
                <c:pt idx="23">
                  <c:v>1077.3795918367352</c:v>
                </c:pt>
                <c:pt idx="24">
                  <c:v>808.85918367346937</c:v>
                </c:pt>
                <c:pt idx="25">
                  <c:v>1134.8864468864463</c:v>
                </c:pt>
                <c:pt idx="26">
                  <c:v>901.37414965986409</c:v>
                </c:pt>
                <c:pt idx="27">
                  <c:v>782.45306122448983</c:v>
                </c:pt>
                <c:pt idx="28">
                  <c:v>599.18095238095248</c:v>
                </c:pt>
                <c:pt idx="29">
                  <c:v>630.27638483964995</c:v>
                </c:pt>
                <c:pt idx="30">
                  <c:v>735.142857142857</c:v>
                </c:pt>
                <c:pt idx="39">
                  <c:v>621.02857142857135</c:v>
                </c:pt>
                <c:pt idx="40">
                  <c:v>522.12244897959192</c:v>
                </c:pt>
                <c:pt idx="41">
                  <c:v>741.57959183673495</c:v>
                </c:pt>
                <c:pt idx="42">
                  <c:v>1030.3326530612246</c:v>
                </c:pt>
                <c:pt idx="43">
                  <c:v>957.89659863945553</c:v>
                </c:pt>
                <c:pt idx="44">
                  <c:v>963.02448979591816</c:v>
                </c:pt>
                <c:pt idx="52">
                  <c:v>1248.6836734693877</c:v>
                </c:pt>
                <c:pt idx="53">
                  <c:v>1953.6877551020398</c:v>
                </c:pt>
                <c:pt idx="54">
                  <c:v>1751.0204081632644</c:v>
                </c:pt>
                <c:pt idx="55">
                  <c:v>1149.4666666666667</c:v>
                </c:pt>
                <c:pt idx="56">
                  <c:v>788.9619047619052</c:v>
                </c:pt>
                <c:pt idx="57">
                  <c:v>822.03945578231287</c:v>
                </c:pt>
                <c:pt idx="58">
                  <c:v>422.45306122448977</c:v>
                </c:pt>
                <c:pt idx="59">
                  <c:v>723.14285714285722</c:v>
                </c:pt>
                <c:pt idx="60">
                  <c:v>1161.1959183673471</c:v>
                </c:pt>
                <c:pt idx="61">
                  <c:v>535.28571428571411</c:v>
                </c:pt>
                <c:pt idx="62">
                  <c:v>238.1034013605439</c:v>
                </c:pt>
                <c:pt idx="63">
                  <c:v>645.46666666666658</c:v>
                </c:pt>
                <c:pt idx="64">
                  <c:v>933.79780219780241</c:v>
                </c:pt>
                <c:pt idx="65">
                  <c:v>764.9142857142856</c:v>
                </c:pt>
                <c:pt idx="66">
                  <c:v>1229.2163265306119</c:v>
                </c:pt>
                <c:pt idx="67">
                  <c:v>2007.3061224489797</c:v>
                </c:pt>
                <c:pt idx="68">
                  <c:v>1471.5591836734693</c:v>
                </c:pt>
                <c:pt idx="69">
                  <c:v>661.14285714285745</c:v>
                </c:pt>
                <c:pt idx="70">
                  <c:v>1683.8412698412692</c:v>
                </c:pt>
                <c:pt idx="71">
                  <c:v>454.90612244897994</c:v>
                </c:pt>
                <c:pt idx="72">
                  <c:v>929.25034013605455</c:v>
                </c:pt>
                <c:pt idx="73">
                  <c:v>723.55102040816314</c:v>
                </c:pt>
                <c:pt idx="74">
                  <c:v>1170.8333333333342</c:v>
                </c:pt>
                <c:pt idx="75">
                  <c:v>1186.5142857142857</c:v>
                </c:pt>
                <c:pt idx="76">
                  <c:v>641.42857142857133</c:v>
                </c:pt>
                <c:pt idx="78">
                  <c:v>834.70000000000016</c:v>
                </c:pt>
                <c:pt idx="79">
                  <c:v>995.61224489795927</c:v>
                </c:pt>
                <c:pt idx="80">
                  <c:v>899.98979591836701</c:v>
                </c:pt>
                <c:pt idx="81">
                  <c:v>714.69387755102036</c:v>
                </c:pt>
                <c:pt idx="82">
                  <c:v>824.12244897959158</c:v>
                </c:pt>
                <c:pt idx="83">
                  <c:v>579.99999999999966</c:v>
                </c:pt>
                <c:pt idx="84">
                  <c:v>722.0979591836732</c:v>
                </c:pt>
                <c:pt idx="85">
                  <c:v>478.94217687074854</c:v>
                </c:pt>
                <c:pt idx="86">
                  <c:v>446.52993197278897</c:v>
                </c:pt>
                <c:pt idx="87">
                  <c:v>467.79183673469396</c:v>
                </c:pt>
                <c:pt idx="88">
                  <c:v>404.08163265306126</c:v>
                </c:pt>
                <c:pt idx="89">
                  <c:v>736.97346938775524</c:v>
                </c:pt>
                <c:pt idx="90">
                  <c:v>1511.4725274725263</c:v>
                </c:pt>
                <c:pt idx="91">
                  <c:v>1768.3416666666665</c:v>
                </c:pt>
                <c:pt idx="92">
                  <c:v>1099.1497142857145</c:v>
                </c:pt>
                <c:pt idx="93">
                  <c:v>1865.4019047619051</c:v>
                </c:pt>
                <c:pt idx="94">
                  <c:v>1217.9418775510201</c:v>
                </c:pt>
                <c:pt idx="95">
                  <c:v>1521.5072653061222</c:v>
                </c:pt>
                <c:pt idx="96">
                  <c:v>1048.9252789115644</c:v>
                </c:pt>
                <c:pt idx="97">
                  <c:v>1351.6016326530612</c:v>
                </c:pt>
                <c:pt idx="98">
                  <c:v>1239.0240326530616</c:v>
                </c:pt>
                <c:pt idx="99">
                  <c:v>1048.8976326530612</c:v>
                </c:pt>
                <c:pt idx="100">
                  <c:v>764.38826530612232</c:v>
                </c:pt>
                <c:pt idx="101">
                  <c:v>782.34024489795911</c:v>
                </c:pt>
                <c:pt idx="102">
                  <c:v>810.66710204081664</c:v>
                </c:pt>
                <c:pt idx="103">
                  <c:v>1602.9965714285706</c:v>
                </c:pt>
                <c:pt idx="104">
                  <c:v>636.98578918162002</c:v>
                </c:pt>
                <c:pt idx="105">
                  <c:v>598.82925898949941</c:v>
                </c:pt>
                <c:pt idx="106">
                  <c:v>607.37240484747065</c:v>
                </c:pt>
                <c:pt idx="107">
                  <c:v>586.98435488328278</c:v>
                </c:pt>
                <c:pt idx="108">
                  <c:v>894.5563736991395</c:v>
                </c:pt>
                <c:pt idx="109">
                  <c:v>732.24831429447147</c:v>
                </c:pt>
                <c:pt idx="110">
                  <c:v>479.82161251104105</c:v>
                </c:pt>
                <c:pt idx="111">
                  <c:v>1371.5819738868488</c:v>
                </c:pt>
                <c:pt idx="112">
                  <c:v>1876.2342001311654</c:v>
                </c:pt>
                <c:pt idx="113">
                  <c:v>657.26981626427744</c:v>
                </c:pt>
                <c:pt idx="114">
                  <c:v>1300.0712949791193</c:v>
                </c:pt>
                <c:pt idx="115">
                  <c:v>786.54539600463636</c:v>
                </c:pt>
                <c:pt idx="116">
                  <c:v>873.81218974733156</c:v>
                </c:pt>
                <c:pt idx="143">
                  <c:v>1054.897959183673</c:v>
                </c:pt>
                <c:pt idx="144">
                  <c:v>1291.7551020408182</c:v>
                </c:pt>
                <c:pt idx="145">
                  <c:v>1950.5959183673453</c:v>
                </c:pt>
                <c:pt idx="146">
                  <c:v>1372.2612244897973</c:v>
                </c:pt>
                <c:pt idx="147">
                  <c:v>1465.4693877551028</c:v>
                </c:pt>
                <c:pt idx="148">
                  <c:v>1412.5959183673478</c:v>
                </c:pt>
                <c:pt idx="149">
                  <c:v>1280</c:v>
                </c:pt>
                <c:pt idx="150">
                  <c:v>654.92244897959267</c:v>
                </c:pt>
                <c:pt idx="151">
                  <c:v>991.4938775510193</c:v>
                </c:pt>
                <c:pt idx="152">
                  <c:v>1485.1428571428571</c:v>
                </c:pt>
                <c:pt idx="153">
                  <c:v>585.20000000000027</c:v>
                </c:pt>
                <c:pt idx="154">
                  <c:v>300.3428571428563</c:v>
                </c:pt>
                <c:pt idx="155">
                  <c:v>454.57582417582523</c:v>
                </c:pt>
                <c:pt idx="156">
                  <c:v>1287.808336991083</c:v>
                </c:pt>
                <c:pt idx="157">
                  <c:v>1207.6958600726457</c:v>
                </c:pt>
                <c:pt idx="158">
                  <c:v>1353.2336243461132</c:v>
                </c:pt>
                <c:pt idx="159">
                  <c:v>924.72362494961658</c:v>
                </c:pt>
                <c:pt idx="160">
                  <c:v>954.63927405795357</c:v>
                </c:pt>
                <c:pt idx="161">
                  <c:v>343.55841132374229</c:v>
                </c:pt>
                <c:pt idx="162">
                  <c:v>196.55404035115978</c:v>
                </c:pt>
                <c:pt idx="163">
                  <c:v>179.72293882849178</c:v>
                </c:pt>
                <c:pt idx="164">
                  <c:v>171.42536769847874</c:v>
                </c:pt>
                <c:pt idx="165">
                  <c:v>89.820677762548144</c:v>
                </c:pt>
                <c:pt idx="166">
                  <c:v>219.89402914124511</c:v>
                </c:pt>
                <c:pt idx="167">
                  <c:v>133.12436658668972</c:v>
                </c:pt>
                <c:pt idx="168">
                  <c:v>214.34958887095232</c:v>
                </c:pt>
                <c:pt idx="169">
                  <c:v>1622.2025209663145</c:v>
                </c:pt>
                <c:pt idx="170">
                  <c:v>1668.0833200519573</c:v>
                </c:pt>
                <c:pt idx="171">
                  <c:v>1114.2926741145668</c:v>
                </c:pt>
                <c:pt idx="182">
                  <c:v>872.53025778975666</c:v>
                </c:pt>
                <c:pt idx="183">
                  <c:v>776.31713219686651</c:v>
                </c:pt>
                <c:pt idx="184">
                  <c:v>767.59287597169362</c:v>
                </c:pt>
                <c:pt idx="185">
                  <c:v>705.39654889364147</c:v>
                </c:pt>
                <c:pt idx="186">
                  <c:v>875.78320674470592</c:v>
                </c:pt>
                <c:pt idx="187">
                  <c:v>610.79623569278033</c:v>
                </c:pt>
                <c:pt idx="188">
                  <c:v>549.83318712680784</c:v>
                </c:pt>
                <c:pt idx="189">
                  <c:v>572.47963476148436</c:v>
                </c:pt>
                <c:pt idx="190">
                  <c:v>942.57119274323691</c:v>
                </c:pt>
                <c:pt idx="191">
                  <c:v>471.99047024754367</c:v>
                </c:pt>
                <c:pt idx="192">
                  <c:v>578.33655329211047</c:v>
                </c:pt>
                <c:pt idx="193">
                  <c:v>348.8248459309454</c:v>
                </c:pt>
                <c:pt idx="194">
                  <c:v>185.33855166955183</c:v>
                </c:pt>
                <c:pt idx="208">
                  <c:v>655.41610664279563</c:v>
                </c:pt>
                <c:pt idx="209">
                  <c:v>628.07676827454998</c:v>
                </c:pt>
                <c:pt idx="210">
                  <c:v>545.35871198399741</c:v>
                </c:pt>
                <c:pt idx="211">
                  <c:v>549.77423544596911</c:v>
                </c:pt>
                <c:pt idx="212">
                  <c:v>153.25351565931459</c:v>
                </c:pt>
                <c:pt idx="221">
                  <c:v>1364.4905588533661</c:v>
                </c:pt>
                <c:pt idx="222">
                  <c:v>1328.8823562960706</c:v>
                </c:pt>
                <c:pt idx="223">
                  <c:v>1711.4024017125794</c:v>
                </c:pt>
                <c:pt idx="224">
                  <c:v>1204.62333039992</c:v>
                </c:pt>
                <c:pt idx="225">
                  <c:v>1106.0715424006708</c:v>
                </c:pt>
                <c:pt idx="226">
                  <c:v>924.57698222373392</c:v>
                </c:pt>
                <c:pt idx="227">
                  <c:v>1769.7436274111378</c:v>
                </c:pt>
                <c:pt idx="228">
                  <c:v>2024.2684927129287</c:v>
                </c:pt>
                <c:pt idx="229">
                  <c:v>1188.6580449870826</c:v>
                </c:pt>
                <c:pt idx="230">
                  <c:v>738.35442199964268</c:v>
                </c:pt>
                <c:pt idx="231">
                  <c:v>904.27968438888752</c:v>
                </c:pt>
                <c:pt idx="232">
                  <c:v>2063.4969446214873</c:v>
                </c:pt>
                <c:pt idx="233">
                  <c:v>748.75956898532161</c:v>
                </c:pt>
                <c:pt idx="247">
                  <c:v>733.61061231813039</c:v>
                </c:pt>
                <c:pt idx="248">
                  <c:v>1076.97952918583</c:v>
                </c:pt>
                <c:pt idx="249">
                  <c:v>1845.4445104602014</c:v>
                </c:pt>
                <c:pt idx="250">
                  <c:v>1438.9049660844237</c:v>
                </c:pt>
                <c:pt idx="251">
                  <c:v>1163.2013786281684</c:v>
                </c:pt>
                <c:pt idx="252">
                  <c:v>1662.4939972064008</c:v>
                </c:pt>
                <c:pt idx="253">
                  <c:v>1624.256691818021</c:v>
                </c:pt>
                <c:pt idx="254">
                  <c:v>1485.9975973702753</c:v>
                </c:pt>
                <c:pt idx="255">
                  <c:v>1073.3401828482256</c:v>
                </c:pt>
                <c:pt idx="256">
                  <c:v>1630.2307192100739</c:v>
                </c:pt>
                <c:pt idx="257">
                  <c:v>1440.6216907858211</c:v>
                </c:pt>
                <c:pt idx="258">
                  <c:v>1161.5075956228084</c:v>
                </c:pt>
                <c:pt idx="259">
                  <c:v>969.83934971455005</c:v>
                </c:pt>
                <c:pt idx="260">
                  <c:v>1084.3908985906896</c:v>
                </c:pt>
                <c:pt idx="261">
                  <c:v>812.07064432026129</c:v>
                </c:pt>
                <c:pt idx="262">
                  <c:v>773.6843754284522</c:v>
                </c:pt>
                <c:pt idx="263">
                  <c:v>950.31558398686366</c:v>
                </c:pt>
                <c:pt idx="264">
                  <c:v>855.30594160550663</c:v>
                </c:pt>
                <c:pt idx="265">
                  <c:v>972.76655674716028</c:v>
                </c:pt>
                <c:pt idx="266">
                  <c:v>671.03936240598819</c:v>
                </c:pt>
                <c:pt idx="267">
                  <c:v>683.61408472773121</c:v>
                </c:pt>
                <c:pt idx="268">
                  <c:v>1723.7425159452273</c:v>
                </c:pt>
                <c:pt idx="269">
                  <c:v>791.69342741527191</c:v>
                </c:pt>
                <c:pt idx="270">
                  <c:v>622.64281912811134</c:v>
                </c:pt>
                <c:pt idx="271">
                  <c:v>83.871402175150791</c:v>
                </c:pt>
                <c:pt idx="272">
                  <c:v>50.848868897876464</c:v>
                </c:pt>
                <c:pt idx="273">
                  <c:v>1926.2858775777274</c:v>
                </c:pt>
                <c:pt idx="274">
                  <c:v>1937.7219555670604</c:v>
                </c:pt>
                <c:pt idx="275">
                  <c:v>1649.3945608806466</c:v>
                </c:pt>
                <c:pt idx="277">
                  <c:v>113.09613052214014</c:v>
                </c:pt>
                <c:pt idx="278">
                  <c:v>30.488606829173989</c:v>
                </c:pt>
                <c:pt idx="279">
                  <c:v>51.20858257032566</c:v>
                </c:pt>
                <c:pt idx="280">
                  <c:v>115.81552210070696</c:v>
                </c:pt>
                <c:pt idx="281">
                  <c:v>23.503152243825593</c:v>
                </c:pt>
                <c:pt idx="282">
                  <c:v>66.518133985537546</c:v>
                </c:pt>
                <c:pt idx="283">
                  <c:v>321.82128328498726</c:v>
                </c:pt>
                <c:pt idx="284">
                  <c:v>7.5936739320447497</c:v>
                </c:pt>
                <c:pt idx="285">
                  <c:v>15.88950138291732</c:v>
                </c:pt>
                <c:pt idx="286">
                  <c:v>631.67891466338017</c:v>
                </c:pt>
                <c:pt idx="287">
                  <c:v>910.38954151790949</c:v>
                </c:pt>
                <c:pt idx="288">
                  <c:v>457.87904642102518</c:v>
                </c:pt>
                <c:pt idx="289">
                  <c:v>576.55526880759555</c:v>
                </c:pt>
                <c:pt idx="290">
                  <c:v>784.25257929945758</c:v>
                </c:pt>
                <c:pt idx="299">
                  <c:v>831.65278766500217</c:v>
                </c:pt>
                <c:pt idx="300">
                  <c:v>17.955317189472769</c:v>
                </c:pt>
                <c:pt idx="301">
                  <c:v>39.939370481711393</c:v>
                </c:pt>
                <c:pt idx="302">
                  <c:v>167.3174982440778</c:v>
                </c:pt>
                <c:pt idx="303">
                  <c:v>43.402809317555338</c:v>
                </c:pt>
                <c:pt idx="304">
                  <c:v>14.367346938775887</c:v>
                </c:pt>
                <c:pt idx="306">
                  <c:v>79.955163041657258</c:v>
                </c:pt>
                <c:pt idx="307">
                  <c:v>22.889378266168688</c:v>
                </c:pt>
                <c:pt idx="309">
                  <c:v>155.52933866742831</c:v>
                </c:pt>
                <c:pt idx="310">
                  <c:v>469.97594102696661</c:v>
                </c:pt>
                <c:pt idx="311">
                  <c:v>626.46994469523349</c:v>
                </c:pt>
                <c:pt idx="312">
                  <c:v>786.48106057551445</c:v>
                </c:pt>
                <c:pt idx="313">
                  <c:v>897.03879354039748</c:v>
                </c:pt>
                <c:pt idx="314">
                  <c:v>1087.8355248969351</c:v>
                </c:pt>
                <c:pt idx="315">
                  <c:v>1001.9914107416282</c:v>
                </c:pt>
                <c:pt idx="316">
                  <c:v>594.23306287915216</c:v>
                </c:pt>
                <c:pt idx="317">
                  <c:v>970.66845272977412</c:v>
                </c:pt>
                <c:pt idx="318">
                  <c:v>808.697726844268</c:v>
                </c:pt>
                <c:pt idx="319">
                  <c:v>1157.6132431887456</c:v>
                </c:pt>
                <c:pt idx="320">
                  <c:v>690.28146144259722</c:v>
                </c:pt>
                <c:pt idx="321">
                  <c:v>836.90830374266784</c:v>
                </c:pt>
                <c:pt idx="322">
                  <c:v>1192.8202828862131</c:v>
                </c:pt>
                <c:pt idx="323">
                  <c:v>1539.4087976379406</c:v>
                </c:pt>
                <c:pt idx="324">
                  <c:v>961.00351359855176</c:v>
                </c:pt>
                <c:pt idx="325">
                  <c:v>2000.7985751272577</c:v>
                </c:pt>
                <c:pt idx="326">
                  <c:v>1207.8997927836654</c:v>
                </c:pt>
                <c:pt idx="327">
                  <c:v>903.45321958293471</c:v>
                </c:pt>
                <c:pt idx="328">
                  <c:v>1082.4341715993562</c:v>
                </c:pt>
                <c:pt idx="329">
                  <c:v>1621.7431956748928</c:v>
                </c:pt>
                <c:pt idx="330">
                  <c:v>1242.9559295560555</c:v>
                </c:pt>
                <c:pt idx="331">
                  <c:v>2115.8872241619461</c:v>
                </c:pt>
                <c:pt idx="332">
                  <c:v>1147.5814468357994</c:v>
                </c:pt>
                <c:pt idx="333">
                  <c:v>682.38330381646006</c:v>
                </c:pt>
                <c:pt idx="334">
                  <c:v>695.22634479139367</c:v>
                </c:pt>
                <c:pt idx="335">
                  <c:v>1086.8825829697689</c:v>
                </c:pt>
                <c:pt idx="336">
                  <c:v>864.78542411445665</c:v>
                </c:pt>
                <c:pt idx="337">
                  <c:v>662.32206964701709</c:v>
                </c:pt>
                <c:pt idx="338">
                  <c:v>807.82573582410873</c:v>
                </c:pt>
                <c:pt idx="339">
                  <c:v>817.07227990529611</c:v>
                </c:pt>
                <c:pt idx="340">
                  <c:v>841.62281968215552</c:v>
                </c:pt>
                <c:pt idx="341">
                  <c:v>944.81977441791491</c:v>
                </c:pt>
                <c:pt idx="342">
                  <c:v>1029.2841399370748</c:v>
                </c:pt>
                <c:pt idx="343">
                  <c:v>671.35162646865433</c:v>
                </c:pt>
                <c:pt idx="345">
                  <c:v>485.11228694129613</c:v>
                </c:pt>
                <c:pt idx="346">
                  <c:v>1224.9992660973417</c:v>
                </c:pt>
                <c:pt idx="347">
                  <c:v>757.16258342871322</c:v>
                </c:pt>
                <c:pt idx="348">
                  <c:v>574.89724793181858</c:v>
                </c:pt>
                <c:pt idx="349">
                  <c:v>168.06195572902675</c:v>
                </c:pt>
                <c:pt idx="350">
                  <c:v>52.020998107795172</c:v>
                </c:pt>
                <c:pt idx="351">
                  <c:v>1766.1284703080078</c:v>
                </c:pt>
                <c:pt idx="352" formatCode="0.000">
                  <c:v>1783.3777226451484</c:v>
                </c:pt>
                <c:pt idx="353" formatCode="0.000">
                  <c:v>1303.9080777346462</c:v>
                </c:pt>
                <c:pt idx="354" formatCode="0.000">
                  <c:v>902.96879548800894</c:v>
                </c:pt>
                <c:pt idx="356" formatCode="0.000">
                  <c:v>1180.7511046637626</c:v>
                </c:pt>
                <c:pt idx="359" formatCode="0.000">
                  <c:v>800.89575266149882</c:v>
                </c:pt>
                <c:pt idx="360" formatCode="0.000">
                  <c:v>864.35579656730874</c:v>
                </c:pt>
                <c:pt idx="361" formatCode="0.000">
                  <c:v>583.7770370139724</c:v>
                </c:pt>
                <c:pt idx="362" formatCode="0.000">
                  <c:v>1092.2722994503836</c:v>
                </c:pt>
                <c:pt idx="363" formatCode="0.000">
                  <c:v>811.40327396972873</c:v>
                </c:pt>
                <c:pt idx="364" formatCode="0.000">
                  <c:v>762.60758921901811</c:v>
                </c:pt>
                <c:pt idx="365" formatCode="0.000">
                  <c:v>622.04019866898273</c:v>
                </c:pt>
                <c:pt idx="366" formatCode="0.000">
                  <c:v>765.49504263703159</c:v>
                </c:pt>
                <c:pt idx="367" formatCode="0.000">
                  <c:v>782.85718062921035</c:v>
                </c:pt>
                <c:pt idx="368" formatCode="0.000">
                  <c:v>839.33338803189611</c:v>
                </c:pt>
                <c:pt idx="369" formatCode="0.000">
                  <c:v>747.55327329176941</c:v>
                </c:pt>
                <c:pt idx="370" formatCode="0.000">
                  <c:v>891.28020211473995</c:v>
                </c:pt>
                <c:pt idx="371" formatCode="0.000">
                  <c:v>506.63386337650337</c:v>
                </c:pt>
                <c:pt idx="372" formatCode="0.000">
                  <c:v>529.15958153612144</c:v>
                </c:pt>
                <c:pt idx="373" formatCode="0.000">
                  <c:v>1288.7233965583191</c:v>
                </c:pt>
                <c:pt idx="374" formatCode="0.000">
                  <c:v>1433.6955066672626</c:v>
                </c:pt>
                <c:pt idx="375" formatCode="0.000">
                  <c:v>1099.0218569270894</c:v>
                </c:pt>
                <c:pt idx="376" formatCode="0.000">
                  <c:v>970.38089744064609</c:v>
                </c:pt>
                <c:pt idx="377" formatCode="0.000">
                  <c:v>2766.512900985721</c:v>
                </c:pt>
                <c:pt idx="378" formatCode="0.000">
                  <c:v>2048.4330815431485</c:v>
                </c:pt>
                <c:pt idx="379" formatCode="0.000">
                  <c:v>2559.1623245538794</c:v>
                </c:pt>
                <c:pt idx="380" formatCode="0.000">
                  <c:v>2650.9187903014831</c:v>
                </c:pt>
                <c:pt idx="381" formatCode="0.000">
                  <c:v>1559.7490116348454</c:v>
                </c:pt>
                <c:pt idx="382" formatCode="0.000">
                  <c:v>1273.0305320624961</c:v>
                </c:pt>
                <c:pt idx="383" formatCode="0.000">
                  <c:v>327.84752422209937</c:v>
                </c:pt>
                <c:pt idx="384" formatCode="0.000">
                  <c:v>297.25776650742307</c:v>
                </c:pt>
                <c:pt idx="385" formatCode="0.000">
                  <c:v>249.50113175396734</c:v>
                </c:pt>
                <c:pt idx="386" formatCode="0.000">
                  <c:v>345.46399961086672</c:v>
                </c:pt>
                <c:pt idx="387" formatCode="0.000">
                  <c:v>216.30229335466694</c:v>
                </c:pt>
                <c:pt idx="388" formatCode="0.000">
                  <c:v>219.01547264508221</c:v>
                </c:pt>
                <c:pt idx="389" formatCode="0.000">
                  <c:v>768.90014208197852</c:v>
                </c:pt>
                <c:pt idx="390" formatCode="0.000">
                  <c:v>907.98937358862668</c:v>
                </c:pt>
                <c:pt idx="391" formatCode="0.000">
                  <c:v>861.02639032015281</c:v>
                </c:pt>
                <c:pt idx="392" formatCode="0.000">
                  <c:v>1873.3073529247795</c:v>
                </c:pt>
                <c:pt idx="393" formatCode="0.000">
                  <c:v>1547.1492843231072</c:v>
                </c:pt>
                <c:pt idx="394" formatCode="0.000">
                  <c:v>917.57166119083308</c:v>
                </c:pt>
                <c:pt idx="395" formatCode="0.000">
                  <c:v>930.22337860857613</c:v>
                </c:pt>
                <c:pt idx="396" formatCode="0.000">
                  <c:v>520.319634498911</c:v>
                </c:pt>
                <c:pt idx="397" formatCode="0.000">
                  <c:v>1158.3288725915993</c:v>
                </c:pt>
                <c:pt idx="398" formatCode="0.000">
                  <c:v>1356.2489314876159</c:v>
                </c:pt>
                <c:pt idx="399" formatCode="0.000">
                  <c:v>426.99508241230114</c:v>
                </c:pt>
                <c:pt idx="400" formatCode="0.000">
                  <c:v>730.59878961433105</c:v>
                </c:pt>
                <c:pt idx="401" formatCode="0.000">
                  <c:v>765.99436503453944</c:v>
                </c:pt>
                <c:pt idx="402" formatCode="0.000">
                  <c:v>1027.3206053938959</c:v>
                </c:pt>
                <c:pt idx="403" formatCode="0.000">
                  <c:v>652.77931315410649</c:v>
                </c:pt>
                <c:pt idx="404" formatCode="0.000">
                  <c:v>828.99452844633402</c:v>
                </c:pt>
                <c:pt idx="405" formatCode="0.000">
                  <c:v>810.48139046510835</c:v>
                </c:pt>
                <c:pt idx="406" formatCode="0.000">
                  <c:v>557.48036809192286</c:v>
                </c:pt>
                <c:pt idx="407" formatCode="0.000">
                  <c:v>859.41028576438964</c:v>
                </c:pt>
                <c:pt idx="408" formatCode="0.000">
                  <c:v>671.30800185024509</c:v>
                </c:pt>
                <c:pt idx="409" formatCode="0.000">
                  <c:v>505.83009899296559</c:v>
                </c:pt>
                <c:pt idx="410" formatCode="0.000">
                  <c:v>607.21899651632793</c:v>
                </c:pt>
                <c:pt idx="411" formatCode="0.000">
                  <c:v>712.1546519421936</c:v>
                </c:pt>
                <c:pt idx="412" formatCode="0.000">
                  <c:v>811.8203123431133</c:v>
                </c:pt>
                <c:pt idx="413" formatCode="0.000">
                  <c:v>622.28096490702922</c:v>
                </c:pt>
                <c:pt idx="414" formatCode="0.000">
                  <c:v>69.482301188491945</c:v>
                </c:pt>
                <c:pt idx="429" formatCode="0.000">
                  <c:v>1220.8457142857123</c:v>
                </c:pt>
                <c:pt idx="430" formatCode="0.000">
                  <c:v>722.84474685176383</c:v>
                </c:pt>
                <c:pt idx="431" formatCode="0.000">
                  <c:v>938.14564178231365</c:v>
                </c:pt>
                <c:pt idx="432" formatCode="0.000">
                  <c:v>902.4437746318838</c:v>
                </c:pt>
                <c:pt idx="433" formatCode="0.000">
                  <c:v>1340.9381665330004</c:v>
                </c:pt>
                <c:pt idx="434" formatCode="0.000">
                  <c:v>526.06107914109703</c:v>
                </c:pt>
                <c:pt idx="435" formatCode="0.000">
                  <c:v>623.36699807892239</c:v>
                </c:pt>
                <c:pt idx="436" formatCode="0.000">
                  <c:v>1024.071793719495</c:v>
                </c:pt>
                <c:pt idx="437" formatCode="0.000">
                  <c:v>703.23334857739383</c:v>
                </c:pt>
                <c:pt idx="438" formatCode="0.000">
                  <c:v>376.23425090394733</c:v>
                </c:pt>
                <c:pt idx="439" formatCode="0.000">
                  <c:v>106.53814046133817</c:v>
                </c:pt>
                <c:pt idx="441" formatCode="0.000">
                  <c:v>131.46101314108117</c:v>
                </c:pt>
                <c:pt idx="442" formatCode="0.000">
                  <c:v>569.53397464445754</c:v>
                </c:pt>
                <c:pt idx="443" formatCode="0.000">
                  <c:v>724.35847180887652</c:v>
                </c:pt>
                <c:pt idx="444" formatCode="0.000">
                  <c:v>1208.8373629369221</c:v>
                </c:pt>
                <c:pt idx="445" formatCode="0.000">
                  <c:v>1282.2285531777684</c:v>
                </c:pt>
                <c:pt idx="446" formatCode="0.000">
                  <c:v>652.90810152100983</c:v>
                </c:pt>
                <c:pt idx="447" formatCode="0.000">
                  <c:v>605.47056381190896</c:v>
                </c:pt>
                <c:pt idx="455" formatCode="0.000">
                  <c:v>770.27954957096335</c:v>
                </c:pt>
                <c:pt idx="456" formatCode="0.000">
                  <c:v>834.11835429989696</c:v>
                </c:pt>
                <c:pt idx="457" formatCode="0.000">
                  <c:v>632.13102338404917</c:v>
                </c:pt>
                <c:pt idx="458" formatCode="0.000">
                  <c:v>620.14927243407101</c:v>
                </c:pt>
                <c:pt idx="459" formatCode="0.000">
                  <c:v>747.42560593903875</c:v>
                </c:pt>
                <c:pt idx="460" formatCode="0.000">
                  <c:v>612.55537371061234</c:v>
                </c:pt>
                <c:pt idx="461" formatCode="0.000">
                  <c:v>905.63144866111986</c:v>
                </c:pt>
                <c:pt idx="462" formatCode="0.000">
                  <c:v>354.47069805795985</c:v>
                </c:pt>
                <c:pt idx="463" formatCode="0.000">
                  <c:v>282.86224958457672</c:v>
                </c:pt>
                <c:pt idx="464" formatCode="0.000">
                  <c:v>509.44727717298446</c:v>
                </c:pt>
                <c:pt idx="465" formatCode="0.000">
                  <c:v>45.470847980036766</c:v>
                </c:pt>
                <c:pt idx="466" formatCode="0.000">
                  <c:v>5.6888724568267373</c:v>
                </c:pt>
                <c:pt idx="467" formatCode="0.000">
                  <c:v>4.2696660756817568</c:v>
                </c:pt>
                <c:pt idx="468" formatCode="0.000">
                  <c:v>906.42771327138405</c:v>
                </c:pt>
                <c:pt idx="469" formatCode="0.000">
                  <c:v>980.32963573578138</c:v>
                </c:pt>
                <c:pt idx="481" formatCode="0.000">
                  <c:v>898.66963929740223</c:v>
                </c:pt>
                <c:pt idx="482" formatCode="0.000">
                  <c:v>2987.7339364013205</c:v>
                </c:pt>
                <c:pt idx="483" formatCode="0.000">
                  <c:v>2082.9540163392026</c:v>
                </c:pt>
                <c:pt idx="484" formatCode="0.000">
                  <c:v>1691.6262024186105</c:v>
                </c:pt>
                <c:pt idx="485" formatCode="0.000">
                  <c:v>2620.620501875087</c:v>
                </c:pt>
                <c:pt idx="486" formatCode="0.000">
                  <c:v>2203.0154530333862</c:v>
                </c:pt>
                <c:pt idx="487" formatCode="0.000">
                  <c:v>1414.1077152877956</c:v>
                </c:pt>
                <c:pt idx="488" formatCode="0.000">
                  <c:v>1497.4128353296314</c:v>
                </c:pt>
                <c:pt idx="489" formatCode="0.000">
                  <c:v>1080.7254379284989</c:v>
                </c:pt>
                <c:pt idx="490" formatCode="0.000">
                  <c:v>820.56580498432402</c:v>
                </c:pt>
                <c:pt idx="491" formatCode="0.000">
                  <c:v>1263.2890023051418</c:v>
                </c:pt>
                <c:pt idx="492" formatCode="0.000">
                  <c:v>420.09995250677377</c:v>
                </c:pt>
                <c:pt idx="493" formatCode="0.000">
                  <c:v>660.12469653298388</c:v>
                </c:pt>
                <c:pt idx="494" formatCode="0.000">
                  <c:v>417.20934183657556</c:v>
                </c:pt>
                <c:pt idx="495" formatCode="0.000">
                  <c:v>287.82888099513525</c:v>
                </c:pt>
                <c:pt idx="496" formatCode="0.000">
                  <c:v>241.34281636060089</c:v>
                </c:pt>
                <c:pt idx="497" formatCode="0.000">
                  <c:v>332.11050318201126</c:v>
                </c:pt>
                <c:pt idx="498" formatCode="0.000">
                  <c:v>311.61835007764881</c:v>
                </c:pt>
                <c:pt idx="499" formatCode="0.000">
                  <c:v>181.30816208456383</c:v>
                </c:pt>
                <c:pt idx="500" formatCode="0.000">
                  <c:v>190.04644692433214</c:v>
                </c:pt>
                <c:pt idx="501" formatCode="0.000">
                  <c:v>253.63291379631747</c:v>
                </c:pt>
                <c:pt idx="502" formatCode="0.000">
                  <c:v>549.47821411953885</c:v>
                </c:pt>
                <c:pt idx="503" formatCode="0.000">
                  <c:v>276.32828993840377</c:v>
                </c:pt>
                <c:pt idx="504" formatCode="0.000">
                  <c:v>268.1477487583814</c:v>
                </c:pt>
                <c:pt idx="505" formatCode="0.000">
                  <c:v>939.45779755577814</c:v>
                </c:pt>
                <c:pt idx="506" formatCode="0.000">
                  <c:v>495.05953080920546</c:v>
                </c:pt>
                <c:pt idx="507" formatCode="0.000">
                  <c:v>1424.4023492607014</c:v>
                </c:pt>
                <c:pt idx="508" formatCode="0.000">
                  <c:v>1289.3563513140875</c:v>
                </c:pt>
                <c:pt idx="509" formatCode="0.000">
                  <c:v>1839.6664470342425</c:v>
                </c:pt>
                <c:pt idx="510" formatCode="0.000">
                  <c:v>1494.5192686377068</c:v>
                </c:pt>
                <c:pt idx="511" formatCode="0.000">
                  <c:v>1273.7810544913659</c:v>
                </c:pt>
                <c:pt idx="512" formatCode="0.000">
                  <c:v>1328.7994569581554</c:v>
                </c:pt>
                <c:pt idx="513" formatCode="0.000">
                  <c:v>983.13966897342186</c:v>
                </c:pt>
                <c:pt idx="514" formatCode="0.000">
                  <c:v>538.70069449314428</c:v>
                </c:pt>
                <c:pt idx="515" formatCode="0.000">
                  <c:v>1002.1916975093742</c:v>
                </c:pt>
                <c:pt idx="516" formatCode="0.000">
                  <c:v>824.24949964845621</c:v>
                </c:pt>
                <c:pt idx="517" formatCode="0.000">
                  <c:v>724.9314110713143</c:v>
                </c:pt>
                <c:pt idx="518" formatCode="0.000">
                  <c:v>616.10167020404094</c:v>
                </c:pt>
                <c:pt idx="519" formatCode="0.000">
                  <c:v>632.46112440407148</c:v>
                </c:pt>
                <c:pt idx="520" formatCode="0.000">
                  <c:v>790.50008782631448</c:v>
                </c:pt>
                <c:pt idx="521" formatCode="0.000">
                  <c:v>608.48899846957488</c:v>
                </c:pt>
                <c:pt idx="522" formatCode="0.000">
                  <c:v>469.62235548728023</c:v>
                </c:pt>
                <c:pt idx="523" formatCode="0.000">
                  <c:v>477.02060858763411</c:v>
                </c:pt>
                <c:pt idx="524" formatCode="0.000">
                  <c:v>356.79286953838357</c:v>
                </c:pt>
                <c:pt idx="525" formatCode="0.000">
                  <c:v>418.37512389467196</c:v>
                </c:pt>
                <c:pt idx="526" formatCode="0.000">
                  <c:v>333.37554505000446</c:v>
                </c:pt>
                <c:pt idx="527" formatCode="0.000">
                  <c:v>571.29628670256409</c:v>
                </c:pt>
                <c:pt idx="528" formatCode="0.000">
                  <c:v>414.65857599073286</c:v>
                </c:pt>
                <c:pt idx="529" formatCode="0.000">
                  <c:v>555.63382060957611</c:v>
                </c:pt>
                <c:pt idx="530" formatCode="0.000">
                  <c:v>25.655804806120052</c:v>
                </c:pt>
                <c:pt idx="531" formatCode="0.000">
                  <c:v>37.593194999841124</c:v>
                </c:pt>
                <c:pt idx="532" formatCode="0.000">
                  <c:v>224.58086688841024</c:v>
                </c:pt>
                <c:pt idx="533" formatCode="0.000">
                  <c:v>1516.9285734335388</c:v>
                </c:pt>
                <c:pt idx="534" formatCode="0.000">
                  <c:v>1904.4016755350397</c:v>
                </c:pt>
                <c:pt idx="535" formatCode="0.000">
                  <c:v>1964.5829079533444</c:v>
                </c:pt>
                <c:pt idx="536" formatCode="0.000">
                  <c:v>84.507624419882845</c:v>
                </c:pt>
                <c:pt idx="541" formatCode="0.000">
                  <c:v>174.03019134501272</c:v>
                </c:pt>
                <c:pt idx="542" formatCode="0.000">
                  <c:v>734.15694972799076</c:v>
                </c:pt>
                <c:pt idx="543" formatCode="0.000">
                  <c:v>40.486636885194088</c:v>
                </c:pt>
                <c:pt idx="546" formatCode="0.000">
                  <c:v>701.74511354553351</c:v>
                </c:pt>
                <c:pt idx="547" formatCode="0.000">
                  <c:v>738.13990961943114</c:v>
                </c:pt>
                <c:pt idx="548" formatCode="0.000">
                  <c:v>692.3399916121208</c:v>
                </c:pt>
                <c:pt idx="549" formatCode="0.000">
                  <c:v>965.35240406218531</c:v>
                </c:pt>
                <c:pt idx="551" formatCode="0.000">
                  <c:v>839.19986957810647</c:v>
                </c:pt>
                <c:pt idx="552" formatCode="0.000">
                  <c:v>640.35010353351174</c:v>
                </c:pt>
                <c:pt idx="553" formatCode="0.000">
                  <c:v>965.91462150014206</c:v>
                </c:pt>
                <c:pt idx="554" formatCode="0.000">
                  <c:v>544.11040158931553</c:v>
                </c:pt>
                <c:pt idx="555" formatCode="0.000">
                  <c:v>541.2022894259228</c:v>
                </c:pt>
                <c:pt idx="556" formatCode="0.000">
                  <c:v>676.76208948188605</c:v>
                </c:pt>
                <c:pt idx="557" formatCode="0.000">
                  <c:v>1005.43936458035</c:v>
                </c:pt>
                <c:pt idx="558" formatCode="0.000">
                  <c:v>366.49255472204572</c:v>
                </c:pt>
                <c:pt idx="559" formatCode="0.000">
                  <c:v>890.96611528177641</c:v>
                </c:pt>
                <c:pt idx="560" formatCode="0.000">
                  <c:v>1210.126340078561</c:v>
                </c:pt>
                <c:pt idx="561" formatCode="0.000">
                  <c:v>1283.1018930279599</c:v>
                </c:pt>
                <c:pt idx="562" formatCode="0.000">
                  <c:v>1698.7960322857755</c:v>
                </c:pt>
                <c:pt idx="563" formatCode="0.000">
                  <c:v>766.12981049673056</c:v>
                </c:pt>
                <c:pt idx="564" formatCode="0.000">
                  <c:v>1327.6800024043789</c:v>
                </c:pt>
                <c:pt idx="565" formatCode="0.000">
                  <c:v>1070.8624209660406</c:v>
                </c:pt>
                <c:pt idx="566" formatCode="0.000">
                  <c:v>900.47106449736737</c:v>
                </c:pt>
                <c:pt idx="567" formatCode="0.000">
                  <c:v>883.12521050479143</c:v>
                </c:pt>
                <c:pt idx="568" formatCode="0.000">
                  <c:v>1154.4726014802118</c:v>
                </c:pt>
                <c:pt idx="569" formatCode="0.000">
                  <c:v>811.01625179644668</c:v>
                </c:pt>
                <c:pt idx="570" formatCode="0.000">
                  <c:v>295.2040630416239</c:v>
                </c:pt>
                <c:pt idx="572" formatCode="0.000">
                  <c:v>852.16772068096452</c:v>
                </c:pt>
                <c:pt idx="573" formatCode="0.000">
                  <c:v>1137.4467254415924</c:v>
                </c:pt>
                <c:pt idx="574" formatCode="0.000">
                  <c:v>1042.7330130647917</c:v>
                </c:pt>
                <c:pt idx="575" formatCode="0.000">
                  <c:v>894.66773896605991</c:v>
                </c:pt>
                <c:pt idx="576" formatCode="0.000">
                  <c:v>665.15041966027843</c:v>
                </c:pt>
                <c:pt idx="577" formatCode="0.000">
                  <c:v>603.70194925974704</c:v>
                </c:pt>
                <c:pt idx="578" formatCode="0.000">
                  <c:v>1341.5819958530271</c:v>
                </c:pt>
                <c:pt idx="579" formatCode="0.000">
                  <c:v>667.40180082562676</c:v>
                </c:pt>
                <c:pt idx="580" formatCode="0.000">
                  <c:v>787.31176674637527</c:v>
                </c:pt>
                <c:pt idx="581" formatCode="0.000">
                  <c:v>1780.3815202732453</c:v>
                </c:pt>
                <c:pt idx="582" formatCode="0.000">
                  <c:v>332.49365219359521</c:v>
                </c:pt>
                <c:pt idx="583" formatCode="0.000">
                  <c:v>1507.5652220205127</c:v>
                </c:pt>
                <c:pt idx="584" formatCode="0.000">
                  <c:v>388.5111068325956</c:v>
                </c:pt>
                <c:pt idx="585" formatCode="0.000">
                  <c:v>1753.1338022808275</c:v>
                </c:pt>
                <c:pt idx="586" formatCode="0.000">
                  <c:v>2557.177977474189</c:v>
                </c:pt>
                <c:pt idx="587" formatCode="0.000">
                  <c:v>1249.8145208283981</c:v>
                </c:pt>
                <c:pt idx="588" formatCode="0.000">
                  <c:v>1238.877210665207</c:v>
                </c:pt>
                <c:pt idx="589" formatCode="0.000">
                  <c:v>1205.977342977257</c:v>
                </c:pt>
                <c:pt idx="590" formatCode="0.000">
                  <c:v>981.49539808678037</c:v>
                </c:pt>
                <c:pt idx="591" formatCode="0.000">
                  <c:v>841.98369989201592</c:v>
                </c:pt>
                <c:pt idx="592" formatCode="0.000">
                  <c:v>976.106007386437</c:v>
                </c:pt>
                <c:pt idx="593" formatCode="0.000">
                  <c:v>707.37765545768752</c:v>
                </c:pt>
                <c:pt idx="594" formatCode="0.000">
                  <c:v>1184.427576095567</c:v>
                </c:pt>
                <c:pt idx="595" formatCode="0.000">
                  <c:v>697.38194792738261</c:v>
                </c:pt>
                <c:pt idx="596" formatCode="0.000">
                  <c:v>973.63203813129348</c:v>
                </c:pt>
                <c:pt idx="597" formatCode="0.000">
                  <c:v>2468.4581724654345</c:v>
                </c:pt>
                <c:pt idx="598" formatCode="0.000">
                  <c:v>725.5591448692611</c:v>
                </c:pt>
                <c:pt idx="599" formatCode="0.000">
                  <c:v>711.98725440802491</c:v>
                </c:pt>
                <c:pt idx="600" formatCode="0.000">
                  <c:v>918.34713798976099</c:v>
                </c:pt>
                <c:pt idx="601" formatCode="0.000">
                  <c:v>677.85664668566255</c:v>
                </c:pt>
                <c:pt idx="602" formatCode="0.000">
                  <c:v>762.27414981951449</c:v>
                </c:pt>
                <c:pt idx="603" formatCode="0.000">
                  <c:v>584.40933681870945</c:v>
                </c:pt>
                <c:pt idx="604" formatCode="0.000">
                  <c:v>675.0958764710648</c:v>
                </c:pt>
                <c:pt idx="605" formatCode="0.000">
                  <c:v>583.04559482018715</c:v>
                </c:pt>
                <c:pt idx="606" formatCode="0.000">
                  <c:v>385.89217942416582</c:v>
                </c:pt>
                <c:pt idx="607" formatCode="0.000">
                  <c:v>899.21504612539422</c:v>
                </c:pt>
                <c:pt idx="608" formatCode="0.000">
                  <c:v>386.67534179752079</c:v>
                </c:pt>
                <c:pt idx="609" formatCode="0.000">
                  <c:v>306.5042392949241</c:v>
                </c:pt>
                <c:pt idx="610" formatCode="0.000">
                  <c:v>1599.8072169363793</c:v>
                </c:pt>
                <c:pt idx="611" formatCode="0.000">
                  <c:v>1666.7126130288896</c:v>
                </c:pt>
                <c:pt idx="612" formatCode="0.000">
                  <c:v>1128.9278558258959</c:v>
                </c:pt>
                <c:pt idx="613" formatCode="0.000">
                  <c:v>1863.7755666875782</c:v>
                </c:pt>
                <c:pt idx="614" formatCode="0.000">
                  <c:v>838.26655892760164</c:v>
                </c:pt>
                <c:pt idx="615" formatCode="0.000">
                  <c:v>1164.566244447002</c:v>
                </c:pt>
                <c:pt idx="616" formatCode="0.000">
                  <c:v>1009.1700044369942</c:v>
                </c:pt>
                <c:pt idx="617" formatCode="0.000">
                  <c:v>912.12357750288481</c:v>
                </c:pt>
                <c:pt idx="618" formatCode="0.000">
                  <c:v>1071.4904405300545</c:v>
                </c:pt>
                <c:pt idx="619" formatCode="0.000">
                  <c:v>288.05934697821272</c:v>
                </c:pt>
                <c:pt idx="620" formatCode="0.000">
                  <c:v>503.54554466222589</c:v>
                </c:pt>
                <c:pt idx="621" formatCode="0.000">
                  <c:v>756.09100387991657</c:v>
                </c:pt>
                <c:pt idx="622" formatCode="0.000">
                  <c:v>735.90320473583563</c:v>
                </c:pt>
                <c:pt idx="623" formatCode="0.000">
                  <c:v>659.35099585494731</c:v>
                </c:pt>
                <c:pt idx="624" formatCode="0.000">
                  <c:v>463.05455585161076</c:v>
                </c:pt>
                <c:pt idx="625" formatCode="0.000">
                  <c:v>716.32965651888526</c:v>
                </c:pt>
                <c:pt idx="626" formatCode="0.000">
                  <c:v>858.83275338414273</c:v>
                </c:pt>
                <c:pt idx="627" formatCode="0.000">
                  <c:v>787.73697575269284</c:v>
                </c:pt>
                <c:pt idx="628" formatCode="0.000">
                  <c:v>629.46758556146142</c:v>
                </c:pt>
                <c:pt idx="629" formatCode="0.000">
                  <c:v>348.31141653742219</c:v>
                </c:pt>
                <c:pt idx="630" formatCode="0.000">
                  <c:v>647.51531489551132</c:v>
                </c:pt>
                <c:pt idx="631" formatCode="0.000">
                  <c:v>345.88865333494772</c:v>
                </c:pt>
                <c:pt idx="632" formatCode="0.000">
                  <c:v>1002.314411833309</c:v>
                </c:pt>
                <c:pt idx="633" formatCode="0.000">
                  <c:v>952.76546783577237</c:v>
                </c:pt>
                <c:pt idx="634" formatCode="0.000">
                  <c:v>733.70410929023251</c:v>
                </c:pt>
                <c:pt idx="635" formatCode="0.000">
                  <c:v>1072.408118528085</c:v>
                </c:pt>
                <c:pt idx="636" formatCode="0.000">
                  <c:v>226.96338694037254</c:v>
                </c:pt>
                <c:pt idx="637" formatCode="0.000">
                  <c:v>807.43063141576272</c:v>
                </c:pt>
                <c:pt idx="638" formatCode="0.000">
                  <c:v>1536.1021447173318</c:v>
                </c:pt>
                <c:pt idx="639" formatCode="0.000">
                  <c:v>741.19968086900587</c:v>
                </c:pt>
                <c:pt idx="640" formatCode="0.000">
                  <c:v>686.45401482677369</c:v>
                </c:pt>
                <c:pt idx="641" formatCode="0.000">
                  <c:v>1115.9414120078561</c:v>
                </c:pt>
                <c:pt idx="643" formatCode="0.000">
                  <c:v>629.10621668948158</c:v>
                </c:pt>
                <c:pt idx="644" formatCode="0.000">
                  <c:v>928.83925724442361</c:v>
                </c:pt>
                <c:pt idx="645" formatCode="0.000">
                  <c:v>818.54643187571128</c:v>
                </c:pt>
                <c:pt idx="646" formatCode="0.000">
                  <c:v>707.34325268211296</c:v>
                </c:pt>
                <c:pt idx="647" formatCode="0.000">
                  <c:v>747.11538144762153</c:v>
                </c:pt>
                <c:pt idx="648" formatCode="0.000">
                  <c:v>862.08831904973511</c:v>
                </c:pt>
                <c:pt idx="649" formatCode="0.000">
                  <c:v>533.0749696580699</c:v>
                </c:pt>
                <c:pt idx="650" formatCode="0.000">
                  <c:v>701.0209369119907</c:v>
                </c:pt>
                <c:pt idx="651" formatCode="0.000">
                  <c:v>491.63931368636776</c:v>
                </c:pt>
                <c:pt idx="652" formatCode="0.000">
                  <c:v>631.38124481663681</c:v>
                </c:pt>
                <c:pt idx="653" formatCode="0.000">
                  <c:v>478.29450016654152</c:v>
                </c:pt>
                <c:pt idx="654" formatCode="0.000">
                  <c:v>610.77065992373127</c:v>
                </c:pt>
                <c:pt idx="655" formatCode="0.000">
                  <c:v>614.51246461813048</c:v>
                </c:pt>
                <c:pt idx="656" formatCode="0.000">
                  <c:v>490.96146414849778</c:v>
                </c:pt>
                <c:pt idx="657" formatCode="0.000">
                  <c:v>467.56190510865218</c:v>
                </c:pt>
                <c:pt idx="658" formatCode="0.000">
                  <c:v>537.25398412907668</c:v>
                </c:pt>
                <c:pt idx="659" formatCode="0.000">
                  <c:v>391.86015379297305</c:v>
                </c:pt>
                <c:pt idx="660" formatCode="0.000">
                  <c:v>618.49616130488323</c:v>
                </c:pt>
                <c:pt idx="661" formatCode="0.000">
                  <c:v>243.15901363260798</c:v>
                </c:pt>
                <c:pt idx="662" formatCode="0.000">
                  <c:v>1057.9520910795845</c:v>
                </c:pt>
                <c:pt idx="664" formatCode="0.000">
                  <c:v>894.64330809216665</c:v>
                </c:pt>
                <c:pt idx="665" formatCode="0.000">
                  <c:v>1103.4762191256457</c:v>
                </c:pt>
                <c:pt idx="666" formatCode="0.000">
                  <c:v>1248.5204644932921</c:v>
                </c:pt>
                <c:pt idx="667" formatCode="0.000">
                  <c:v>862.81033333115602</c:v>
                </c:pt>
                <c:pt idx="668" formatCode="0.000">
                  <c:v>1279.2221947369387</c:v>
                </c:pt>
                <c:pt idx="669" formatCode="0.000">
                  <c:v>673.60438300445173</c:v>
                </c:pt>
                <c:pt idx="670" formatCode="0.000">
                  <c:v>477.47678558364026</c:v>
                </c:pt>
                <c:pt idx="671" formatCode="0.000">
                  <c:v>789.41834867273349</c:v>
                </c:pt>
                <c:pt idx="672" formatCode="0.000">
                  <c:v>1582.0112655471253</c:v>
                </c:pt>
                <c:pt idx="673" formatCode="0.000">
                  <c:v>1870.5605246387331</c:v>
                </c:pt>
                <c:pt idx="674" formatCode="0.000">
                  <c:v>994.66939816310116</c:v>
                </c:pt>
                <c:pt idx="675" formatCode="0.000">
                  <c:v>1635.7086893170799</c:v>
                </c:pt>
                <c:pt idx="676" formatCode="0.000">
                  <c:v>1213.7445480259537</c:v>
                </c:pt>
                <c:pt idx="677" formatCode="0.000">
                  <c:v>1527.8529495672417</c:v>
                </c:pt>
                <c:pt idx="678" formatCode="0.000">
                  <c:v>1936.4592112042901</c:v>
                </c:pt>
                <c:pt idx="679" formatCode="0.000">
                  <c:v>1366.0126945917411</c:v>
                </c:pt>
                <c:pt idx="680" formatCode="0.000">
                  <c:v>1845.2360568907366</c:v>
                </c:pt>
                <c:pt idx="681" formatCode="0.000">
                  <c:v>833.38056659361473</c:v>
                </c:pt>
                <c:pt idx="682" formatCode="0.000">
                  <c:v>1282.4510769861586</c:v>
                </c:pt>
                <c:pt idx="683" formatCode="0.000">
                  <c:v>513.87616422254814</c:v>
                </c:pt>
                <c:pt idx="684" formatCode="0.000">
                  <c:v>486.15514742724781</c:v>
                </c:pt>
                <c:pt idx="685" formatCode="0.000">
                  <c:v>761.47851955680494</c:v>
                </c:pt>
                <c:pt idx="686" formatCode="0.000">
                  <c:v>902.63314159492199</c:v>
                </c:pt>
                <c:pt idx="687" formatCode="0.000">
                  <c:v>827.10667869767622</c:v>
                </c:pt>
                <c:pt idx="688" formatCode="0.000">
                  <c:v>1496.4177388249832</c:v>
                </c:pt>
                <c:pt idx="702" formatCode="0.000">
                  <c:v>2575.6733330853053</c:v>
                </c:pt>
                <c:pt idx="703" formatCode="0.000">
                  <c:v>2242.3832946826983</c:v>
                </c:pt>
                <c:pt idx="704" formatCode="0.000">
                  <c:v>2146.7039011244024</c:v>
                </c:pt>
                <c:pt idx="705" formatCode="0.000">
                  <c:v>1661.5099015459461</c:v>
                </c:pt>
                <c:pt idx="715" formatCode="0.000">
                  <c:v>1637.5700124357113</c:v>
                </c:pt>
                <c:pt idx="717" formatCode="0.000">
                  <c:v>333.439271112874</c:v>
                </c:pt>
                <c:pt idx="718" formatCode="0.000">
                  <c:v>786.61005415710895</c:v>
                </c:pt>
                <c:pt idx="719" formatCode="0.000">
                  <c:v>1407.9033218491052</c:v>
                </c:pt>
                <c:pt idx="720" formatCode="0.000">
                  <c:v>891.66022650116599</c:v>
                </c:pt>
                <c:pt idx="721" formatCode="0.000">
                  <c:v>643.68269149139621</c:v>
                </c:pt>
                <c:pt idx="722" formatCode="0.000">
                  <c:v>1272.5081804123511</c:v>
                </c:pt>
                <c:pt idx="723" formatCode="0.000">
                  <c:v>1323.2084272838993</c:v>
                </c:pt>
                <c:pt idx="724" formatCode="0.000">
                  <c:v>729.44995187850122</c:v>
                </c:pt>
                <c:pt idx="725" formatCode="0.000">
                  <c:v>2471.9847239548576</c:v>
                </c:pt>
                <c:pt idx="726" formatCode="0.000">
                  <c:v>2748.1578308736803</c:v>
                </c:pt>
                <c:pt idx="727" formatCode="0.000">
                  <c:v>841.19766863331881</c:v>
                </c:pt>
                <c:pt idx="741" formatCode="0.000">
                  <c:v>1014.1777611892403</c:v>
                </c:pt>
                <c:pt idx="742" formatCode="0.000">
                  <c:v>936.24271581208154</c:v>
                </c:pt>
                <c:pt idx="743" formatCode="0.000">
                  <c:v>1069.1556601966406</c:v>
                </c:pt>
                <c:pt idx="744" formatCode="0.000">
                  <c:v>1498.4726366273596</c:v>
                </c:pt>
                <c:pt idx="745" formatCode="0.000">
                  <c:v>1422.3218012575148</c:v>
                </c:pt>
                <c:pt idx="746" formatCode="0.000">
                  <c:v>1386.3831275700547</c:v>
                </c:pt>
                <c:pt idx="747" formatCode="0.000">
                  <c:v>1479.4664086512623</c:v>
                </c:pt>
                <c:pt idx="748" formatCode="0.000">
                  <c:v>1246.753543475093</c:v>
                </c:pt>
                <c:pt idx="749" formatCode="0.000">
                  <c:v>870.50824922104186</c:v>
                </c:pt>
                <c:pt idx="750" formatCode="0.000">
                  <c:v>1414.5200150864327</c:v>
                </c:pt>
                <c:pt idx="751" formatCode="0.000">
                  <c:v>908.62812756149958</c:v>
                </c:pt>
                <c:pt idx="752" formatCode="0.000">
                  <c:v>1434.5678110821882</c:v>
                </c:pt>
                <c:pt idx="753" formatCode="0.000">
                  <c:v>1454.6255215123247</c:v>
                </c:pt>
              </c:numCache>
            </c:numRef>
          </c:yVal>
          <c:smooth val="0"/>
          <c:extLst>
            <c:ext xmlns:c16="http://schemas.microsoft.com/office/drawing/2014/chart" uri="{C3380CC4-5D6E-409C-BE32-E72D297353CC}">
              <c16:uniqueId val="{00000000-DC43-452D-B14E-6280B509EB51}"/>
            </c:ext>
          </c:extLst>
        </c:ser>
        <c:dLbls>
          <c:showLegendKey val="0"/>
          <c:showVal val="0"/>
          <c:showCatName val="0"/>
          <c:showSerName val="0"/>
          <c:showPercent val="0"/>
          <c:showBubbleSize val="0"/>
        </c:dLbls>
        <c:axId val="737668480"/>
        <c:axId val="737666080"/>
      </c:scatterChart>
      <c:valAx>
        <c:axId val="737668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66080"/>
        <c:crosses val="autoZero"/>
        <c:crossBetween val="midCat"/>
      </c:valAx>
      <c:valAx>
        <c:axId val="73766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68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SBB Terrigenous Flux </a:t>
            </a:r>
            <a:r>
              <a:rPr lang="en-US" sz="2400" b="0" i="0" u="none" strike="noStrike" kern="1200" spc="0" baseline="0">
                <a:solidFill>
                  <a:sysClr val="windowText" lastClr="000000">
                    <a:lumMod val="65000"/>
                    <a:lumOff val="35000"/>
                  </a:sysClr>
                </a:solidFill>
              </a:rPr>
              <a:t>Top Trap (Sept '09 - May '24)</a:t>
            </a:r>
            <a:endParaRPr lang="en-US" sz="2400"/>
          </a:p>
        </c:rich>
      </c:tx>
      <c:layout>
        <c:manualLayout>
          <c:xMode val="edge"/>
          <c:yMode val="edge"/>
          <c:x val="0.37812413486153418"/>
          <c:y val="3.3829259053829198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790666291802343E-2"/>
          <c:y val="0.12370297217224259"/>
          <c:w val="0.92810284515018859"/>
          <c:h val="0.84397542505234713"/>
        </c:manualLayout>
      </c:layout>
      <c:scatterChart>
        <c:scatterStyle val="lineMarker"/>
        <c:varyColors val="0"/>
        <c:ser>
          <c:idx val="0"/>
          <c:order val="0"/>
          <c:tx>
            <c:v>Terrigenous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25400" cap="rnd" cmpd="sng">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8.4146492286398533E-2"/>
                  <c:y val="-0.5120859632540837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000" baseline="0"/>
                      <a:t>y = 7E-05x - 2.365</a:t>
                    </a:r>
                    <a:endParaRPr lang="en-US" sz="40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NEW'!$Y$8:$Y$360</c:f>
              <c:numCache>
                <c:formatCode>0.000</c:formatCode>
                <c:ptCount val="353"/>
                <c:pt idx="0">
                  <c:v>0.41899999999999998</c:v>
                </c:pt>
                <c:pt idx="1">
                  <c:v>0.499</c:v>
                </c:pt>
                <c:pt idx="2">
                  <c:v>0.26400000000000001</c:v>
                </c:pt>
                <c:pt idx="3">
                  <c:v>0.11</c:v>
                </c:pt>
                <c:pt idx="4">
                  <c:v>0.123</c:v>
                </c:pt>
                <c:pt idx="5">
                  <c:v>0.13800000000000001</c:v>
                </c:pt>
                <c:pt idx="6">
                  <c:v>0.12</c:v>
                </c:pt>
                <c:pt idx="7">
                  <c:v>0.157</c:v>
                </c:pt>
                <c:pt idx="8">
                  <c:v>0.27700000000000002</c:v>
                </c:pt>
                <c:pt idx="9">
                  <c:v>0.48699999999999999</c:v>
                </c:pt>
                <c:pt idx="10">
                  <c:v>0.36399999999999999</c:v>
                </c:pt>
                <c:pt idx="11">
                  <c:v>0.44900000000000001</c:v>
                </c:pt>
                <c:pt idx="13">
                  <c:v>1.0333244952380949</c:v>
                </c:pt>
                <c:pt idx="14">
                  <c:v>0.14882369023276751</c:v>
                </c:pt>
                <c:pt idx="15">
                  <c:v>0.7047967595409429</c:v>
                </c:pt>
                <c:pt idx="16">
                  <c:v>0.22428150898986354</c:v>
                </c:pt>
                <c:pt idx="17">
                  <c:v>0.38302822152250232</c:v>
                </c:pt>
                <c:pt idx="18">
                  <c:v>0.38915705786326921</c:v>
                </c:pt>
                <c:pt idx="19">
                  <c:v>0.26395821243759132</c:v>
                </c:pt>
                <c:pt idx="20">
                  <c:v>0.44686239957845392</c:v>
                </c:pt>
                <c:pt idx="21">
                  <c:v>0.78803919507686626</c:v>
                </c:pt>
                <c:pt idx="22">
                  <c:v>0.5094420746576489</c:v>
                </c:pt>
                <c:pt idx="23">
                  <c:v>0.35416014499584908</c:v>
                </c:pt>
                <c:pt idx="24">
                  <c:v>0.56864252918176827</c:v>
                </c:pt>
                <c:pt idx="25">
                  <c:v>0.46458440489369113</c:v>
                </c:pt>
                <c:pt idx="26">
                  <c:v>0.247</c:v>
                </c:pt>
                <c:pt idx="27">
                  <c:v>1.4E-2</c:v>
                </c:pt>
                <c:pt idx="28">
                  <c:v>0.114</c:v>
                </c:pt>
                <c:pt idx="29">
                  <c:v>2.1999999999999999E-2</c:v>
                </c:pt>
                <c:pt idx="30">
                  <c:v>3.0000000000000001E-3</c:v>
                </c:pt>
                <c:pt idx="31">
                  <c:v>3.1E-2</c:v>
                </c:pt>
                <c:pt idx="32">
                  <c:v>0.14899999999999999</c:v>
                </c:pt>
                <c:pt idx="33">
                  <c:v>4.2999999999999997E-2</c:v>
                </c:pt>
                <c:pt idx="34">
                  <c:v>8.6999999999999994E-2</c:v>
                </c:pt>
                <c:pt idx="35">
                  <c:v>6.6000000000000003E-2</c:v>
                </c:pt>
                <c:pt idx="36">
                  <c:v>0.17299999999999999</c:v>
                </c:pt>
                <c:pt idx="37">
                  <c:v>0.19900000000000001</c:v>
                </c:pt>
                <c:pt idx="38">
                  <c:v>0.26700000000000002</c:v>
                </c:pt>
                <c:pt idx="39">
                  <c:v>1.1225076206129401</c:v>
                </c:pt>
                <c:pt idx="40">
                  <c:v>0.86686769458370405</c:v>
                </c:pt>
                <c:pt idx="41">
                  <c:v>2.2639319687129</c:v>
                </c:pt>
                <c:pt idx="42">
                  <c:v>1.7637880910913899</c:v>
                </c:pt>
                <c:pt idx="43">
                  <c:v>0.45168856064294899</c:v>
                </c:pt>
                <c:pt idx="44">
                  <c:v>0.76946087695764398</c:v>
                </c:pt>
                <c:pt idx="45">
                  <c:v>0.763295738374271</c:v>
                </c:pt>
                <c:pt idx="46">
                  <c:v>0.60522950437770595</c:v>
                </c:pt>
                <c:pt idx="47">
                  <c:v>0.826424957896299</c:v>
                </c:pt>
                <c:pt idx="48">
                  <c:v>0.89413799413404005</c:v>
                </c:pt>
                <c:pt idx="49">
                  <c:v>0.69607601996514001</c:v>
                </c:pt>
                <c:pt idx="50">
                  <c:v>0.95026454290996798</c:v>
                </c:pt>
                <c:pt idx="51">
                  <c:v>1.2846191890474501</c:v>
                </c:pt>
                <c:pt idx="52">
                  <c:v>0.62369594590880539</c:v>
                </c:pt>
                <c:pt idx="53">
                  <c:v>0.47888596667640426</c:v>
                </c:pt>
                <c:pt idx="54">
                  <c:v>0.4471307509079962</c:v>
                </c:pt>
                <c:pt idx="55">
                  <c:v>0.63940741013694302</c:v>
                </c:pt>
                <c:pt idx="56">
                  <c:v>0.3263166538247334</c:v>
                </c:pt>
                <c:pt idx="57">
                  <c:v>0.32765018409128688</c:v>
                </c:pt>
                <c:pt idx="58">
                  <c:v>0.37477368375206166</c:v>
                </c:pt>
                <c:pt idx="59">
                  <c:v>0.11536419196186902</c:v>
                </c:pt>
                <c:pt idx="60">
                  <c:v>0.14172356608384817</c:v>
                </c:pt>
                <c:pt idx="61">
                  <c:v>0.41854288263020567</c:v>
                </c:pt>
                <c:pt idx="62">
                  <c:v>0.40845021643068891</c:v>
                </c:pt>
                <c:pt idx="63">
                  <c:v>0.20851703060421806</c:v>
                </c:pt>
                <c:pt idx="64">
                  <c:v>0.93158616094397684</c:v>
                </c:pt>
                <c:pt idx="65">
                  <c:v>0.10300407143164665</c:v>
                </c:pt>
                <c:pt idx="66">
                  <c:v>0.16433237253626046</c:v>
                </c:pt>
                <c:pt idx="67">
                  <c:v>0.14404981652580628</c:v>
                </c:pt>
                <c:pt idx="68">
                  <c:v>0.20659346969576464</c:v>
                </c:pt>
                <c:pt idx="69">
                  <c:v>0.25245439613580439</c:v>
                </c:pt>
                <c:pt idx="70">
                  <c:v>0.52207062533508042</c:v>
                </c:pt>
                <c:pt idx="71">
                  <c:v>0.3946339987782887</c:v>
                </c:pt>
                <c:pt idx="72">
                  <c:v>0.26956715869497611</c:v>
                </c:pt>
                <c:pt idx="73">
                  <c:v>0.28359366458117347</c:v>
                </c:pt>
                <c:pt idx="74">
                  <c:v>0.43279981016558278</c:v>
                </c:pt>
                <c:pt idx="75">
                  <c:v>0.57434207573015783</c:v>
                </c:pt>
                <c:pt idx="76">
                  <c:v>0.88295207744687132</c:v>
                </c:pt>
                <c:pt idx="77">
                  <c:v>0.53275924869028435</c:v>
                </c:pt>
                <c:pt idx="79">
                  <c:v>0.23427148977225709</c:v>
                </c:pt>
                <c:pt idx="80">
                  <c:v>0.9641260324745734</c:v>
                </c:pt>
                <c:pt idx="81">
                  <c:v>5.4480853018344017E-2</c:v>
                </c:pt>
                <c:pt idx="82">
                  <c:v>0.60499391272600211</c:v>
                </c:pt>
                <c:pt idx="83">
                  <c:v>0.2115116375571412</c:v>
                </c:pt>
                <c:pt idx="84">
                  <c:v>0.18169060704690185</c:v>
                </c:pt>
                <c:pt idx="85">
                  <c:v>9.0226821181878997E-2</c:v>
                </c:pt>
                <c:pt idx="86">
                  <c:v>0.23303262745275222</c:v>
                </c:pt>
                <c:pt idx="87">
                  <c:v>5.9148951147398952E-2</c:v>
                </c:pt>
                <c:pt idx="88">
                  <c:v>4.82489309541708E-2</c:v>
                </c:pt>
                <c:pt idx="89">
                  <c:v>6.1703664144953402E-2</c:v>
                </c:pt>
                <c:pt idx="90">
                  <c:v>0.11073416798290567</c:v>
                </c:pt>
                <c:pt idx="91">
                  <c:v>0.21961790254437527</c:v>
                </c:pt>
                <c:pt idx="92">
                  <c:v>0.19499747241142143</c:v>
                </c:pt>
                <c:pt idx="93">
                  <c:v>0.27415085838508174</c:v>
                </c:pt>
                <c:pt idx="94">
                  <c:v>4.1795363143894149E-2</c:v>
                </c:pt>
                <c:pt idx="95">
                  <c:v>0.22357025878388737</c:v>
                </c:pt>
                <c:pt idx="96">
                  <c:v>9.9897866541295594E-2</c:v>
                </c:pt>
                <c:pt idx="97">
                  <c:v>0.11811030524387407</c:v>
                </c:pt>
                <c:pt idx="98">
                  <c:v>0.19677081114576325</c:v>
                </c:pt>
                <c:pt idx="99">
                  <c:v>0.51800882167521811</c:v>
                </c:pt>
                <c:pt idx="100">
                  <c:v>0.57486982503368045</c:v>
                </c:pt>
                <c:pt idx="101">
                  <c:v>0.19992630442765758</c:v>
                </c:pt>
                <c:pt idx="102">
                  <c:v>0.19447597727878266</c:v>
                </c:pt>
                <c:pt idx="103">
                  <c:v>0.52057747108966401</c:v>
                </c:pt>
                <c:pt idx="104">
                  <c:v>0.59800021174546858</c:v>
                </c:pt>
                <c:pt idx="105">
                  <c:v>5.4625846431796757E-2</c:v>
                </c:pt>
                <c:pt idx="106">
                  <c:v>0.52179175624135332</c:v>
                </c:pt>
                <c:pt idx="107">
                  <c:v>0.25341973471929596</c:v>
                </c:pt>
                <c:pt idx="108">
                  <c:v>0.10762881829774673</c:v>
                </c:pt>
                <c:pt idx="109">
                  <c:v>0.10517420311740588</c:v>
                </c:pt>
                <c:pt idx="110">
                  <c:v>0.22405824603478491</c:v>
                </c:pt>
                <c:pt idx="111">
                  <c:v>0.12014294227236921</c:v>
                </c:pt>
                <c:pt idx="112">
                  <c:v>7.7798208413012493E-2</c:v>
                </c:pt>
                <c:pt idx="113">
                  <c:v>9.2911534559051392E-2</c:v>
                </c:pt>
                <c:pt idx="114">
                  <c:v>0.12261564887728695</c:v>
                </c:pt>
                <c:pt idx="115">
                  <c:v>0.34343588240153816</c:v>
                </c:pt>
                <c:pt idx="116">
                  <c:v>0.69006818232099931</c:v>
                </c:pt>
                <c:pt idx="117">
                  <c:v>0.6635984457744617</c:v>
                </c:pt>
                <c:pt idx="119">
                  <c:v>1.0036565584403183</c:v>
                </c:pt>
                <c:pt idx="120">
                  <c:v>0.70647851331259615</c:v>
                </c:pt>
                <c:pt idx="121">
                  <c:v>0.250512199589638</c:v>
                </c:pt>
                <c:pt idx="122">
                  <c:v>0.24544430188279867</c:v>
                </c:pt>
                <c:pt idx="123">
                  <c:v>0.11883099420829592</c:v>
                </c:pt>
                <c:pt idx="124">
                  <c:v>6.2107009374069266E-2</c:v>
                </c:pt>
                <c:pt idx="125">
                  <c:v>8.079643795645472E-2</c:v>
                </c:pt>
                <c:pt idx="126">
                  <c:v>0.15015725489010581</c:v>
                </c:pt>
                <c:pt idx="127">
                  <c:v>9.4308057292993033E-2</c:v>
                </c:pt>
                <c:pt idx="128">
                  <c:v>0.17007852153678532</c:v>
                </c:pt>
                <c:pt idx="129">
                  <c:v>0.10348887762138193</c:v>
                </c:pt>
                <c:pt idx="130">
                  <c:v>7.9217940895487768E-2</c:v>
                </c:pt>
                <c:pt idx="131">
                  <c:v>6.6378290285888736E-2</c:v>
                </c:pt>
                <c:pt idx="132">
                  <c:v>3.0003909041466956</c:v>
                </c:pt>
                <c:pt idx="133">
                  <c:v>1.9806327231812828</c:v>
                </c:pt>
                <c:pt idx="134">
                  <c:v>0.90971271151571531</c:v>
                </c:pt>
                <c:pt idx="135">
                  <c:v>3.1570716834408388E-2</c:v>
                </c:pt>
                <c:pt idx="141">
                  <c:v>0.12857283859612711</c:v>
                </c:pt>
                <c:pt idx="143">
                  <c:v>5.1453700871584872E-2</c:v>
                </c:pt>
                <c:pt idx="144">
                  <c:v>6.4088424716933462E-2</c:v>
                </c:pt>
                <c:pt idx="145">
                  <c:v>1.7385274025048678</c:v>
                </c:pt>
                <c:pt idx="146">
                  <c:v>1.1737581060680711</c:v>
                </c:pt>
                <c:pt idx="147">
                  <c:v>2.947102032813623</c:v>
                </c:pt>
                <c:pt idx="148">
                  <c:v>2.889320893974221</c:v>
                </c:pt>
                <c:pt idx="149">
                  <c:v>1.4626544164232707</c:v>
                </c:pt>
                <c:pt idx="150">
                  <c:v>0.90994999405770483</c:v>
                </c:pt>
                <c:pt idx="151">
                  <c:v>0.67109799209337695</c:v>
                </c:pt>
                <c:pt idx="152">
                  <c:v>1.2343099223290628</c:v>
                </c:pt>
                <c:pt idx="153">
                  <c:v>1.2316496450847645</c:v>
                </c:pt>
                <c:pt idx="154">
                  <c:v>0.99613848462013399</c:v>
                </c:pt>
                <c:pt idx="155">
                  <c:v>0.7201204091920721</c:v>
                </c:pt>
                <c:pt idx="156">
                  <c:v>0.44962912829175983</c:v>
                </c:pt>
                <c:pt idx="157">
                  <c:v>0.88308198375625779</c:v>
                </c:pt>
                <c:pt idx="158">
                  <c:v>1.4723099612079371</c:v>
                </c:pt>
                <c:pt idx="159">
                  <c:v>1.5393906729845694</c:v>
                </c:pt>
                <c:pt idx="160">
                  <c:v>1.6620882387931366</c:v>
                </c:pt>
                <c:pt idx="161">
                  <c:v>1.9122459136506968</c:v>
                </c:pt>
                <c:pt idx="162">
                  <c:v>0.87799524538461327</c:v>
                </c:pt>
                <c:pt idx="163">
                  <c:v>1.5614443303546046</c:v>
                </c:pt>
                <c:pt idx="164">
                  <c:v>0.97605504568674584</c:v>
                </c:pt>
                <c:pt idx="165">
                  <c:v>0.46348096525239801</c:v>
                </c:pt>
                <c:pt idx="166">
                  <c:v>9.5428571428511438E-4</c:v>
                </c:pt>
                <c:pt idx="167">
                  <c:v>-2.457142857141191E-4</c:v>
                </c:pt>
                <c:pt idx="169">
                  <c:v>0.66246894301750081</c:v>
                </c:pt>
                <c:pt idx="171">
                  <c:v>1.1369312276232408</c:v>
                </c:pt>
                <c:pt idx="172">
                  <c:v>1.589489474714805</c:v>
                </c:pt>
                <c:pt idx="173">
                  <c:v>1.5813685979227183</c:v>
                </c:pt>
                <c:pt idx="174">
                  <c:v>1.272065489850764</c:v>
                </c:pt>
                <c:pt idx="175">
                  <c:v>1.2624017848436457</c:v>
                </c:pt>
                <c:pt idx="176">
                  <c:v>0.80345985783853346</c:v>
                </c:pt>
                <c:pt idx="177">
                  <c:v>0.71931111710143758</c:v>
                </c:pt>
                <c:pt idx="178">
                  <c:v>0.29025691552868821</c:v>
                </c:pt>
                <c:pt idx="179">
                  <c:v>0.34967169707819112</c:v>
                </c:pt>
                <c:pt idx="180">
                  <c:v>1.4076456010402387</c:v>
                </c:pt>
                <c:pt idx="181">
                  <c:v>0.10516957605093633</c:v>
                </c:pt>
                <c:pt idx="182">
                  <c:v>0.23175168480373229</c:v>
                </c:pt>
                <c:pt idx="183">
                  <c:v>8.3895770148854826E-2</c:v>
                </c:pt>
                <c:pt idx="184">
                  <c:v>1.0677327172141862</c:v>
                </c:pt>
                <c:pt idx="185">
                  <c:v>0.76422455093645048</c:v>
                </c:pt>
                <c:pt idx="186">
                  <c:v>0.37854220413415735</c:v>
                </c:pt>
                <c:pt idx="187">
                  <c:v>0.84511286755102866</c:v>
                </c:pt>
                <c:pt idx="188">
                  <c:v>0.68625712183734267</c:v>
                </c:pt>
                <c:pt idx="189">
                  <c:v>0.19193640493425909</c:v>
                </c:pt>
                <c:pt idx="190">
                  <c:v>0.3709141704311481</c:v>
                </c:pt>
                <c:pt idx="191">
                  <c:v>0.31465590691135975</c:v>
                </c:pt>
                <c:pt idx="192">
                  <c:v>0.22913396215016363</c:v>
                </c:pt>
                <c:pt idx="193">
                  <c:v>0.21174394178516998</c:v>
                </c:pt>
                <c:pt idx="194">
                  <c:v>0.86120082435738032</c:v>
                </c:pt>
                <c:pt idx="195">
                  <c:v>1.2108561772099669</c:v>
                </c:pt>
                <c:pt idx="196">
                  <c:v>1.3136261062389083</c:v>
                </c:pt>
                <c:pt idx="197">
                  <c:v>1.0734343759220089</c:v>
                </c:pt>
                <c:pt idx="198">
                  <c:v>1.3470532827088495</c:v>
                </c:pt>
                <c:pt idx="199">
                  <c:v>1.8981818190212252</c:v>
                </c:pt>
                <c:pt idx="200">
                  <c:v>1.3137861239384532</c:v>
                </c:pt>
                <c:pt idx="201">
                  <c:v>0.92312076083062244</c:v>
                </c:pt>
                <c:pt idx="202">
                  <c:v>0.65363344182332361</c:v>
                </c:pt>
                <c:pt idx="203">
                  <c:v>0.63959474282540552</c:v>
                </c:pt>
                <c:pt idx="204">
                  <c:v>0.7075245404052497</c:v>
                </c:pt>
                <c:pt idx="205">
                  <c:v>0.26142343599107393</c:v>
                </c:pt>
                <c:pt idx="206">
                  <c:v>0.36530458387125753</c:v>
                </c:pt>
                <c:pt idx="207">
                  <c:v>0.22858911993620118</c:v>
                </c:pt>
                <c:pt idx="208">
                  <c:v>0.32330528754576365</c:v>
                </c:pt>
                <c:pt idx="209">
                  <c:v>0.6309804202901097</c:v>
                </c:pt>
                <c:pt idx="210">
                  <c:v>0.71371821945746061</c:v>
                </c:pt>
                <c:pt idx="211">
                  <c:v>1.4589996152763756</c:v>
                </c:pt>
                <c:pt idx="212">
                  <c:v>1.2552716074204058</c:v>
                </c:pt>
                <c:pt idx="213">
                  <c:v>1.8289479754241076</c:v>
                </c:pt>
                <c:pt idx="214">
                  <c:v>1.2825048332378135</c:v>
                </c:pt>
                <c:pt idx="215">
                  <c:v>0.28780537406192686</c:v>
                </c:pt>
                <c:pt idx="216">
                  <c:v>0.56472801323155641</c:v>
                </c:pt>
                <c:pt idx="217">
                  <c:v>0.63723843692242577</c:v>
                </c:pt>
                <c:pt idx="218">
                  <c:v>0.58027165588390106</c:v>
                </c:pt>
                <c:pt idx="219">
                  <c:v>0.75634244552281882</c:v>
                </c:pt>
                <c:pt idx="220">
                  <c:v>1.1527255148423399</c:v>
                </c:pt>
                <c:pt idx="221">
                  <c:v>1.5813965537933106</c:v>
                </c:pt>
                <c:pt idx="222">
                  <c:v>1.2053408265904471</c:v>
                </c:pt>
                <c:pt idx="223">
                  <c:v>1.0123113620786612</c:v>
                </c:pt>
                <c:pt idx="224">
                  <c:v>1.5045236418458254</c:v>
                </c:pt>
                <c:pt idx="225">
                  <c:v>2.0120382211121499</c:v>
                </c:pt>
                <c:pt idx="226">
                  <c:v>1.794238730102421</c:v>
                </c:pt>
                <c:pt idx="227">
                  <c:v>1.466143689485286</c:v>
                </c:pt>
                <c:pt idx="228">
                  <c:v>0.90053666665375243</c:v>
                </c:pt>
                <c:pt idx="229">
                  <c:v>1.0612700096348904</c:v>
                </c:pt>
                <c:pt idx="230">
                  <c:v>0.55219638192182974</c:v>
                </c:pt>
                <c:pt idx="231">
                  <c:v>0.82444439857526475</c:v>
                </c:pt>
                <c:pt idx="232">
                  <c:v>0.37219693508956819</c:v>
                </c:pt>
                <c:pt idx="233">
                  <c:v>0.27514466175024899</c:v>
                </c:pt>
                <c:pt idx="234">
                  <c:v>0.20211226643124963</c:v>
                </c:pt>
                <c:pt idx="235">
                  <c:v>6.4204565565685143E-2</c:v>
                </c:pt>
                <c:pt idx="236">
                  <c:v>0.65784555049570392</c:v>
                </c:pt>
                <c:pt idx="237">
                  <c:v>0.86875862483260802</c:v>
                </c:pt>
                <c:pt idx="238">
                  <c:v>0.29143351907308468</c:v>
                </c:pt>
                <c:pt idx="239">
                  <c:v>0.85517037085311898</c:v>
                </c:pt>
                <c:pt idx="240">
                  <c:v>1.2758100060454387</c:v>
                </c:pt>
                <c:pt idx="241">
                  <c:v>0.49213247809553817</c:v>
                </c:pt>
                <c:pt idx="242">
                  <c:v>0.42702331189592951</c:v>
                </c:pt>
                <c:pt idx="243">
                  <c:v>1.2936175109756836</c:v>
                </c:pt>
                <c:pt idx="244">
                  <c:v>0.654127192646353</c:v>
                </c:pt>
                <c:pt idx="245">
                  <c:v>0.73475489280164186</c:v>
                </c:pt>
                <c:pt idx="246">
                  <c:v>0.70104790698335917</c:v>
                </c:pt>
                <c:pt idx="247">
                  <c:v>1.5289412783671403</c:v>
                </c:pt>
                <c:pt idx="248">
                  <c:v>1.3546109117231133</c:v>
                </c:pt>
                <c:pt idx="262">
                  <c:v>0.41882547121341651</c:v>
                </c:pt>
                <c:pt idx="263">
                  <c:v>0.73725482385111318</c:v>
                </c:pt>
                <c:pt idx="264">
                  <c:v>1.3650929676538763</c:v>
                </c:pt>
                <c:pt idx="265">
                  <c:v>0.69950679347792233</c:v>
                </c:pt>
                <c:pt idx="266">
                  <c:v>1.3452216263502903</c:v>
                </c:pt>
                <c:pt idx="267">
                  <c:v>0.79696821503606918</c:v>
                </c:pt>
                <c:pt idx="268">
                  <c:v>0.61609124930298975</c:v>
                </c:pt>
                <c:pt idx="269">
                  <c:v>0.52029616824944924</c:v>
                </c:pt>
                <c:pt idx="270">
                  <c:v>0.59907926167826198</c:v>
                </c:pt>
                <c:pt idx="272">
                  <c:v>0.26477008633208077</c:v>
                </c:pt>
                <c:pt idx="273">
                  <c:v>0.41498644492608938</c:v>
                </c:pt>
                <c:pt idx="274">
                  <c:v>0.35993228759467744</c:v>
                </c:pt>
                <c:pt idx="275">
                  <c:v>0.82960250778034716</c:v>
                </c:pt>
                <c:pt idx="276">
                  <c:v>1.7614906028852848</c:v>
                </c:pt>
                <c:pt idx="277">
                  <c:v>0.90609718577779197</c:v>
                </c:pt>
                <c:pt idx="278">
                  <c:v>0.31088669505009225</c:v>
                </c:pt>
                <c:pt idx="279">
                  <c:v>0.29168289088385102</c:v>
                </c:pt>
                <c:pt idx="280">
                  <c:v>0.11477985504651338</c:v>
                </c:pt>
                <c:pt idx="281">
                  <c:v>0.18795415055426054</c:v>
                </c:pt>
                <c:pt idx="282">
                  <c:v>0.36363128343943718</c:v>
                </c:pt>
                <c:pt idx="283">
                  <c:v>0.30210716569645923</c:v>
                </c:pt>
                <c:pt idx="284">
                  <c:v>0.49573841763133197</c:v>
                </c:pt>
                <c:pt idx="285">
                  <c:v>1.0879062447079271</c:v>
                </c:pt>
                <c:pt idx="288">
                  <c:v>0.55427980292700829</c:v>
                </c:pt>
                <c:pt idx="289">
                  <c:v>0.85953088003267464</c:v>
                </c:pt>
                <c:pt idx="290">
                  <c:v>0.49395822066937456</c:v>
                </c:pt>
                <c:pt idx="291">
                  <c:v>0.74278466473356541</c:v>
                </c:pt>
                <c:pt idx="292">
                  <c:v>0.44707378643739337</c:v>
                </c:pt>
                <c:pt idx="293">
                  <c:v>0.4020147762907727</c:v>
                </c:pt>
                <c:pt idx="294">
                  <c:v>0.31205534525306311</c:v>
                </c:pt>
                <c:pt idx="295">
                  <c:v>0.13796178630994507</c:v>
                </c:pt>
                <c:pt idx="296">
                  <c:v>0.33195369824582738</c:v>
                </c:pt>
                <c:pt idx="297">
                  <c:v>0.16129209703785852</c:v>
                </c:pt>
                <c:pt idx="298">
                  <c:v>0.28534101182053229</c:v>
                </c:pt>
                <c:pt idx="299">
                  <c:v>0.15105965735086568</c:v>
                </c:pt>
                <c:pt idx="300">
                  <c:v>3.140279177704057E-2</c:v>
                </c:pt>
                <c:pt idx="301">
                  <c:v>0.39510163923470121</c:v>
                </c:pt>
                <c:pt idx="302">
                  <c:v>1.9322849804087987</c:v>
                </c:pt>
                <c:pt idx="303">
                  <c:v>1.180726636119898</c:v>
                </c:pt>
                <c:pt idx="304">
                  <c:v>1.4608175190256469</c:v>
                </c:pt>
                <c:pt idx="305">
                  <c:v>0.52149115945062097</c:v>
                </c:pt>
                <c:pt idx="306">
                  <c:v>0.47528530514487</c:v>
                </c:pt>
                <c:pt idx="307">
                  <c:v>0.11158413312517608</c:v>
                </c:pt>
                <c:pt idx="314">
                  <c:v>0.42671984525340784</c:v>
                </c:pt>
                <c:pt idx="315">
                  <c:v>0.44699073123159649</c:v>
                </c:pt>
                <c:pt idx="316">
                  <c:v>0.26777167047087269</c:v>
                </c:pt>
                <c:pt idx="317">
                  <c:v>0.29870456360842629</c:v>
                </c:pt>
                <c:pt idx="318">
                  <c:v>1.1822045403295025</c:v>
                </c:pt>
                <c:pt idx="319">
                  <c:v>0.55356445420818789</c:v>
                </c:pt>
                <c:pt idx="327">
                  <c:v>1.3303745599249448</c:v>
                </c:pt>
                <c:pt idx="328">
                  <c:v>2.2810902487108473</c:v>
                </c:pt>
                <c:pt idx="329">
                  <c:v>1.7571654317754897</c:v>
                </c:pt>
                <c:pt idx="330">
                  <c:v>1.1746258827144826</c:v>
                </c:pt>
                <c:pt idx="331">
                  <c:v>0.10508510125996569</c:v>
                </c:pt>
                <c:pt idx="332">
                  <c:v>2.5107969633170932</c:v>
                </c:pt>
                <c:pt idx="333">
                  <c:v>0.5135760463008705</c:v>
                </c:pt>
                <c:pt idx="334">
                  <c:v>0.20884557874374748</c:v>
                </c:pt>
                <c:pt idx="335">
                  <c:v>0.41179237271152952</c:v>
                </c:pt>
                <c:pt idx="336">
                  <c:v>0.26324662298180873</c:v>
                </c:pt>
                <c:pt idx="337">
                  <c:v>0.5394380759730717</c:v>
                </c:pt>
                <c:pt idx="340">
                  <c:v>1.7986907525467728</c:v>
                </c:pt>
                <c:pt idx="341">
                  <c:v>1.6522139359355732</c:v>
                </c:pt>
                <c:pt idx="342">
                  <c:v>1.5845581427252229</c:v>
                </c:pt>
                <c:pt idx="343">
                  <c:v>0.7202948060676857</c:v>
                </c:pt>
                <c:pt idx="344">
                  <c:v>0.862701793361349</c:v>
                </c:pt>
                <c:pt idx="345">
                  <c:v>0.28062802821547744</c:v>
                </c:pt>
                <c:pt idx="346">
                  <c:v>0.2048749659510905</c:v>
                </c:pt>
                <c:pt idx="347">
                  <c:v>0.3707608784466529</c:v>
                </c:pt>
                <c:pt idx="348">
                  <c:v>0.14730886022853304</c:v>
                </c:pt>
                <c:pt idx="349">
                  <c:v>0.12229942212442145</c:v>
                </c:pt>
                <c:pt idx="350">
                  <c:v>0.12039800218394861</c:v>
                </c:pt>
                <c:pt idx="351">
                  <c:v>0.35913742755841027</c:v>
                </c:pt>
                <c:pt idx="352">
                  <c:v>0.32017608005325571</c:v>
                </c:pt>
              </c:numCache>
            </c:numRef>
          </c:yVal>
          <c:smooth val="0"/>
          <c:extLst>
            <c:ext xmlns:c16="http://schemas.microsoft.com/office/drawing/2014/chart" uri="{C3380CC4-5D6E-409C-BE32-E72D297353CC}">
              <c16:uniqueId val="{00000000-C550-4018-931A-C938EB5D2C4E}"/>
            </c:ext>
          </c:extLst>
        </c:ser>
        <c:dLbls>
          <c:showLegendKey val="0"/>
          <c:showVal val="0"/>
          <c:showCatName val="0"/>
          <c:showSerName val="0"/>
          <c:showPercent val="0"/>
          <c:showBubbleSize val="0"/>
        </c:dLbls>
        <c:axId val="717976912"/>
        <c:axId val="717971632"/>
      </c:scatterChart>
      <c:valAx>
        <c:axId val="717976912"/>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971632"/>
        <c:crosses val="autoZero"/>
        <c:crossBetween val="midCat"/>
      </c:valAx>
      <c:valAx>
        <c:axId val="71797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rPr>
                  <a:t>Terrigenous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endParaRPr lang="en-US" sz="20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97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SBB PON Flux Top Cup (Sept '09</a:t>
            </a:r>
            <a:r>
              <a:rPr lang="en-US" sz="2400" baseline="0"/>
              <a:t> - May '24)</a:t>
            </a:r>
            <a:endParaRPr lang="en-US" sz="2400"/>
          </a:p>
        </c:rich>
      </c:tx>
      <c:layout>
        <c:manualLayout>
          <c:xMode val="edge"/>
          <c:yMode val="edge"/>
          <c:x val="0.40042116769762998"/>
          <c:y val="2.3362233383478991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PON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5400" cap="rnd">
                <a:solidFill>
                  <a:schemeClr val="accent1"/>
                </a:solidFill>
                <a:prstDash val="sysDot"/>
              </a:ln>
              <a:effectLst/>
            </c:spPr>
            <c:trendlineType val="linear"/>
            <c:dispRSqr val="0"/>
            <c:dispEq val="1"/>
            <c:trendlineLbl>
              <c:layout>
                <c:manualLayout>
                  <c:x val="8.2136379980371335E-2"/>
                  <c:y val="-0.57848941695228406"/>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NEW'!$AA$8:$AA$360</c:f>
              <c:numCache>
                <c:formatCode>0.000</c:formatCode>
                <c:ptCount val="353"/>
                <c:pt idx="0">
                  <c:v>5.0863561951626501E-3</c:v>
                </c:pt>
                <c:pt idx="1">
                  <c:v>5.6889414699240115E-3</c:v>
                </c:pt>
                <c:pt idx="2">
                  <c:v>7.4334923911812045E-3</c:v>
                </c:pt>
                <c:pt idx="3">
                  <c:v>4.9244285898366776E-3</c:v>
                </c:pt>
                <c:pt idx="4">
                  <c:v>2.608020970862351E-3</c:v>
                </c:pt>
                <c:pt idx="5">
                  <c:v>1.5544648319713492E-3</c:v>
                </c:pt>
                <c:pt idx="6">
                  <c:v>2.6061491345628959E-3</c:v>
                </c:pt>
                <c:pt idx="7">
                  <c:v>2.1544074003238974E-3</c:v>
                </c:pt>
                <c:pt idx="8">
                  <c:v>2.9372375205981528E-3</c:v>
                </c:pt>
                <c:pt idx="9">
                  <c:v>4.0997819454133997E-3</c:v>
                </c:pt>
                <c:pt idx="10">
                  <c:v>3.393820068713201E-3</c:v>
                </c:pt>
                <c:pt idx="11">
                  <c:v>2.7379799261400338E-3</c:v>
                </c:pt>
                <c:pt idx="13">
                  <c:v>1.1241371428571425E-2</c:v>
                </c:pt>
                <c:pt idx="14">
                  <c:v>3.4096354633890392E-3</c:v>
                </c:pt>
                <c:pt idx="15">
                  <c:v>6.6712516491977229E-3</c:v>
                </c:pt>
                <c:pt idx="16">
                  <c:v>3.5655603434214134E-3</c:v>
                </c:pt>
                <c:pt idx="17">
                  <c:v>4.4366926322533711E-3</c:v>
                </c:pt>
                <c:pt idx="18">
                  <c:v>3.6713530812326717E-3</c:v>
                </c:pt>
                <c:pt idx="19">
                  <c:v>2.6111538943036239E-3</c:v>
                </c:pt>
                <c:pt idx="20">
                  <c:v>4.3471660135383974E-3</c:v>
                </c:pt>
                <c:pt idx="21">
                  <c:v>7.8093837815066793E-3</c:v>
                </c:pt>
                <c:pt idx="22">
                  <c:v>5.6983308440298345E-3</c:v>
                </c:pt>
                <c:pt idx="23">
                  <c:v>4.0979491101336592E-3</c:v>
                </c:pt>
                <c:pt idx="24">
                  <c:v>5.3427654310044407E-3</c:v>
                </c:pt>
                <c:pt idx="25">
                  <c:v>5.1442402576114378E-3</c:v>
                </c:pt>
                <c:pt idx="26">
                  <c:v>3.6603733333333398E-3</c:v>
                </c:pt>
                <c:pt idx="27">
                  <c:v>1.43716254607257E-3</c:v>
                </c:pt>
                <c:pt idx="28">
                  <c:v>3.4628008981845201E-3</c:v>
                </c:pt>
                <c:pt idx="29">
                  <c:v>1.31552383474885E-3</c:v>
                </c:pt>
                <c:pt idx="30">
                  <c:v>1.6179923550880401E-3</c:v>
                </c:pt>
                <c:pt idx="31">
                  <c:v>1.18149163017784E-3</c:v>
                </c:pt>
                <c:pt idx="32">
                  <c:v>2.59330312724757E-3</c:v>
                </c:pt>
                <c:pt idx="33">
                  <c:v>1.41531344667175E-3</c:v>
                </c:pt>
                <c:pt idx="34">
                  <c:v>2.0113667566144101E-3</c:v>
                </c:pt>
                <c:pt idx="35">
                  <c:v>1.75863103148071E-3</c:v>
                </c:pt>
                <c:pt idx="36">
                  <c:v>4.2463771339907499E-3</c:v>
                </c:pt>
                <c:pt idx="37">
                  <c:v>3.4840332300745602E-3</c:v>
                </c:pt>
                <c:pt idx="38">
                  <c:v>5.2711324964159799E-3</c:v>
                </c:pt>
                <c:pt idx="39">
                  <c:v>7.973475645022406E-3</c:v>
                </c:pt>
                <c:pt idx="40">
                  <c:v>1.0141018605324272E-2</c:v>
                </c:pt>
                <c:pt idx="41">
                  <c:v>1.6923723081116906E-2</c:v>
                </c:pt>
                <c:pt idx="42">
                  <c:v>1.7951199744488756E-2</c:v>
                </c:pt>
                <c:pt idx="43">
                  <c:v>9.1407134212941367E-3</c:v>
                </c:pt>
                <c:pt idx="44">
                  <c:v>8.4765878933667251E-3</c:v>
                </c:pt>
                <c:pt idx="45">
                  <c:v>1.0057021657451128E-2</c:v>
                </c:pt>
                <c:pt idx="46">
                  <c:v>6.2416568035891015E-3</c:v>
                </c:pt>
                <c:pt idx="47">
                  <c:v>7.7934263741888509E-3</c:v>
                </c:pt>
                <c:pt idx="48">
                  <c:v>7.5888482210082651E-3</c:v>
                </c:pt>
                <c:pt idx="49">
                  <c:v>7.7162981288509576E-3</c:v>
                </c:pt>
                <c:pt idx="50">
                  <c:v>9.3659820572721611E-3</c:v>
                </c:pt>
                <c:pt idx="51">
                  <c:v>1.0383490687153161E-2</c:v>
                </c:pt>
                <c:pt idx="52">
                  <c:v>6.5012623229153835E-3</c:v>
                </c:pt>
                <c:pt idx="53">
                  <c:v>5.2573775193193095E-3</c:v>
                </c:pt>
                <c:pt idx="54">
                  <c:v>4.9582470269316165E-3</c:v>
                </c:pt>
                <c:pt idx="55">
                  <c:v>5.9863338545385336E-3</c:v>
                </c:pt>
                <c:pt idx="56">
                  <c:v>3.5391121285906603E-3</c:v>
                </c:pt>
                <c:pt idx="57">
                  <c:v>2.9900861480788316E-3</c:v>
                </c:pt>
                <c:pt idx="58">
                  <c:v>4.0667557591016618E-3</c:v>
                </c:pt>
                <c:pt idx="59">
                  <c:v>2.1993912790765134E-3</c:v>
                </c:pt>
                <c:pt idx="60">
                  <c:v>1.9598920420047113E-3</c:v>
                </c:pt>
                <c:pt idx="61">
                  <c:v>5.3524406061790965E-3</c:v>
                </c:pt>
                <c:pt idx="62">
                  <c:v>5.1299655976099288E-3</c:v>
                </c:pt>
                <c:pt idx="63">
                  <c:v>2.5885605099222565E-3</c:v>
                </c:pt>
                <c:pt idx="64">
                  <c:v>8.3578263028261934E-3</c:v>
                </c:pt>
                <c:pt idx="65">
                  <c:v>1.5966806209852086E-3</c:v>
                </c:pt>
                <c:pt idx="66">
                  <c:v>1.5321617899298945E-3</c:v>
                </c:pt>
                <c:pt idx="67">
                  <c:v>1.8938969189264956E-3</c:v>
                </c:pt>
                <c:pt idx="68">
                  <c:v>3.2521293301957573E-3</c:v>
                </c:pt>
                <c:pt idx="69">
                  <c:v>3.7888790452672199E-3</c:v>
                </c:pt>
                <c:pt idx="70">
                  <c:v>6.7444203462368544E-3</c:v>
                </c:pt>
                <c:pt idx="71">
                  <c:v>3.5838788346307464E-3</c:v>
                </c:pt>
                <c:pt idx="72">
                  <c:v>3.8510999335259473E-3</c:v>
                </c:pt>
                <c:pt idx="73">
                  <c:v>3.1463833058723912E-3</c:v>
                </c:pt>
                <c:pt idx="74">
                  <c:v>4.6684298741215963E-3</c:v>
                </c:pt>
                <c:pt idx="75">
                  <c:v>3.1550714645488015E-3</c:v>
                </c:pt>
                <c:pt idx="76">
                  <c:v>5.4955054929690765E-3</c:v>
                </c:pt>
                <c:pt idx="77">
                  <c:v>3.9127657623539789E-3</c:v>
                </c:pt>
                <c:pt idx="79">
                  <c:v>4.8754849693479953E-3</c:v>
                </c:pt>
                <c:pt idx="80">
                  <c:v>1.5575896258244791E-2</c:v>
                </c:pt>
                <c:pt idx="81">
                  <c:v>1.7461798183086843E-3</c:v>
                </c:pt>
                <c:pt idx="82">
                  <c:v>6.5600854771411003E-3</c:v>
                </c:pt>
                <c:pt idx="83">
                  <c:v>3.9120151268083317E-3</c:v>
                </c:pt>
                <c:pt idx="85">
                  <c:v>1.2075365001463804E-3</c:v>
                </c:pt>
                <c:pt idx="86">
                  <c:v>9.4318819540256896E-3</c:v>
                </c:pt>
                <c:pt idx="87">
                  <c:v>3.6524968307351685E-3</c:v>
                </c:pt>
                <c:pt idx="88">
                  <c:v>1.0947915066051867E-3</c:v>
                </c:pt>
                <c:pt idx="89">
                  <c:v>1.1655950351912871E-3</c:v>
                </c:pt>
                <c:pt idx="90">
                  <c:v>2.7924932053459972E-3</c:v>
                </c:pt>
                <c:pt idx="91">
                  <c:v>4.4667659890362263E-3</c:v>
                </c:pt>
                <c:pt idx="92">
                  <c:v>2.0841993580374965E-3</c:v>
                </c:pt>
                <c:pt idx="93">
                  <c:v>3.0284888451804458E-3</c:v>
                </c:pt>
                <c:pt idx="94">
                  <c:v>1.1218878371046248E-3</c:v>
                </c:pt>
                <c:pt idx="95">
                  <c:v>2.2383724484421872E-3</c:v>
                </c:pt>
                <c:pt idx="96">
                  <c:v>2.0876887618660467E-3</c:v>
                </c:pt>
                <c:pt idx="97">
                  <c:v>1.5068067734481084E-3</c:v>
                </c:pt>
                <c:pt idx="98">
                  <c:v>1.8257427806269515E-3</c:v>
                </c:pt>
                <c:pt idx="99">
                  <c:v>5.4439951687865447E-3</c:v>
                </c:pt>
                <c:pt idx="100">
                  <c:v>4.3301407626336131E-3</c:v>
                </c:pt>
                <c:pt idx="101">
                  <c:v>2.4581723630366062E-3</c:v>
                </c:pt>
                <c:pt idx="102">
                  <c:v>3.0180016691552691E-3</c:v>
                </c:pt>
                <c:pt idx="103">
                  <c:v>7.313452888687063E-3</c:v>
                </c:pt>
                <c:pt idx="104">
                  <c:v>1.1123152936097742E-2</c:v>
                </c:pt>
                <c:pt idx="105">
                  <c:v>3.6491414958661796E-3</c:v>
                </c:pt>
                <c:pt idx="106">
                  <c:v>1.0009164340656265E-2</c:v>
                </c:pt>
                <c:pt idx="107">
                  <c:v>5.9579374494940999E-3</c:v>
                </c:pt>
                <c:pt idx="108">
                  <c:v>2.5927060627286176E-3</c:v>
                </c:pt>
                <c:pt idx="109">
                  <c:v>2.114425101609379E-3</c:v>
                </c:pt>
                <c:pt idx="110">
                  <c:v>3.3432674121708374E-3</c:v>
                </c:pt>
                <c:pt idx="111">
                  <c:v>2.5925682055592662E-3</c:v>
                </c:pt>
                <c:pt idx="112">
                  <c:v>2.2988108228768882E-3</c:v>
                </c:pt>
                <c:pt idx="113">
                  <c:v>1.4399677159529678E-3</c:v>
                </c:pt>
                <c:pt idx="114">
                  <c:v>1.9326073004580593E-3</c:v>
                </c:pt>
                <c:pt idx="115">
                  <c:v>3.9324699306391066E-3</c:v>
                </c:pt>
                <c:pt idx="116">
                  <c:v>7.2594991984840018E-3</c:v>
                </c:pt>
                <c:pt idx="117">
                  <c:v>6.7624316690546374E-3</c:v>
                </c:pt>
                <c:pt idx="119">
                  <c:v>5.5643083842834944E-3</c:v>
                </c:pt>
                <c:pt idx="120">
                  <c:v>5.3405022256682953E-3</c:v>
                </c:pt>
                <c:pt idx="121">
                  <c:v>2.8639451423549977E-3</c:v>
                </c:pt>
                <c:pt idx="122">
                  <c:v>3.3044591536779476E-3</c:v>
                </c:pt>
                <c:pt idx="123">
                  <c:v>1.4790243364024619E-3</c:v>
                </c:pt>
                <c:pt idx="124">
                  <c:v>1.6006520330926529E-3</c:v>
                </c:pt>
                <c:pt idx="125">
                  <c:v>1.4312766530471721E-3</c:v>
                </c:pt>
                <c:pt idx="126">
                  <c:v>2.3121461883662551E-3</c:v>
                </c:pt>
                <c:pt idx="127">
                  <c:v>2.173371020157161E-3</c:v>
                </c:pt>
                <c:pt idx="128">
                  <c:v>6.0293919729932869E-3</c:v>
                </c:pt>
                <c:pt idx="129">
                  <c:v>2.0444129925967728E-3</c:v>
                </c:pt>
                <c:pt idx="130">
                  <c:v>2.1636185072083517E-3</c:v>
                </c:pt>
                <c:pt idx="131">
                  <c:v>2.1535279094639305E-3</c:v>
                </c:pt>
                <c:pt idx="132">
                  <c:v>2.6835445044145874E-2</c:v>
                </c:pt>
                <c:pt idx="133">
                  <c:v>1.6359661373935557E-2</c:v>
                </c:pt>
                <c:pt idx="134">
                  <c:v>1.3898782097850631E-2</c:v>
                </c:pt>
                <c:pt idx="135">
                  <c:v>7.7248610705891953E-4</c:v>
                </c:pt>
                <c:pt idx="141">
                  <c:v>2.1907539015975004E-3</c:v>
                </c:pt>
                <c:pt idx="143">
                  <c:v>8.3296973150848131E-4</c:v>
                </c:pt>
                <c:pt idx="144">
                  <c:v>9.8239633618487352E-4</c:v>
                </c:pt>
                <c:pt idx="145">
                  <c:v>1.1568646225006175E-2</c:v>
                </c:pt>
                <c:pt idx="146">
                  <c:v>8.7056199619968463E-3</c:v>
                </c:pt>
                <c:pt idx="147">
                  <c:v>7.8561579292294632E-3</c:v>
                </c:pt>
                <c:pt idx="148">
                  <c:v>8.0231359971054891E-3</c:v>
                </c:pt>
                <c:pt idx="149">
                  <c:v>7.8550703992735123E-3</c:v>
                </c:pt>
                <c:pt idx="150">
                  <c:v>6.428512468213062E-3</c:v>
                </c:pt>
                <c:pt idx="151">
                  <c:v>4.6336788831411128E-3</c:v>
                </c:pt>
                <c:pt idx="152">
                  <c:v>6.2985901099181472E-3</c:v>
                </c:pt>
                <c:pt idx="153">
                  <c:v>7.4937586823745116E-3</c:v>
                </c:pt>
                <c:pt idx="154">
                  <c:v>6.5808511090930779E-3</c:v>
                </c:pt>
                <c:pt idx="155">
                  <c:v>4.9666738252204757E-3</c:v>
                </c:pt>
                <c:pt idx="156">
                  <c:v>3.7830249355828693E-3</c:v>
                </c:pt>
                <c:pt idx="157">
                  <c:v>7.0943731761951255E-3</c:v>
                </c:pt>
                <c:pt idx="158">
                  <c:v>1.4533532138972041E-2</c:v>
                </c:pt>
                <c:pt idx="159">
                  <c:v>1.9334476881465987E-2</c:v>
                </c:pt>
                <c:pt idx="160">
                  <c:v>1.9142443574991889E-2</c:v>
                </c:pt>
                <c:pt idx="161">
                  <c:v>1.5464679384833162E-2</c:v>
                </c:pt>
                <c:pt idx="162">
                  <c:v>1.1090482696710577E-2</c:v>
                </c:pt>
                <c:pt idx="163">
                  <c:v>1.563435543259226E-2</c:v>
                </c:pt>
                <c:pt idx="164">
                  <c:v>1.2916768441156827E-2</c:v>
                </c:pt>
                <c:pt idx="165">
                  <c:v>5.6132985295565645E-3</c:v>
                </c:pt>
                <c:pt idx="169">
                  <c:v>6.4530086486015679E-3</c:v>
                </c:pt>
                <c:pt idx="171">
                  <c:v>1.1291112079255886E-2</c:v>
                </c:pt>
                <c:pt idx="172">
                  <c:v>1.052833459133576E-2</c:v>
                </c:pt>
                <c:pt idx="173">
                  <c:v>1.0883653115962375E-2</c:v>
                </c:pt>
                <c:pt idx="174">
                  <c:v>1.1391946393989699E-2</c:v>
                </c:pt>
                <c:pt idx="175">
                  <c:v>7.7605421041537313E-3</c:v>
                </c:pt>
                <c:pt idx="176">
                  <c:v>5.8100804895203093E-3</c:v>
                </c:pt>
                <c:pt idx="177">
                  <c:v>5.5095840240720903E-3</c:v>
                </c:pt>
                <c:pt idx="178">
                  <c:v>2.7859545779525007E-3</c:v>
                </c:pt>
                <c:pt idx="179">
                  <c:v>2.6125793235950144E-3</c:v>
                </c:pt>
                <c:pt idx="180">
                  <c:v>1.2626377471490894E-2</c:v>
                </c:pt>
                <c:pt idx="181">
                  <c:v>1.0527845418228806E-3</c:v>
                </c:pt>
                <c:pt idx="182">
                  <c:v>5.2273484451004389E-3</c:v>
                </c:pt>
                <c:pt idx="183">
                  <c:v>1.4644061616715235E-3</c:v>
                </c:pt>
                <c:pt idx="184">
                  <c:v>1.0251939556331241E-2</c:v>
                </c:pt>
                <c:pt idx="185">
                  <c:v>2.1735520128382167E-2</c:v>
                </c:pt>
                <c:pt idx="186">
                  <c:v>5.3269109666716392E-3</c:v>
                </c:pt>
                <c:pt idx="187">
                  <c:v>1.028914865046677E-2</c:v>
                </c:pt>
                <c:pt idx="188">
                  <c:v>1.0294295547589932E-2</c:v>
                </c:pt>
                <c:pt idx="189">
                  <c:v>2.4325885416452606E-3</c:v>
                </c:pt>
                <c:pt idx="190">
                  <c:v>6.695198736779759E-3</c:v>
                </c:pt>
                <c:pt idx="191">
                  <c:v>4.7323641555813015E-3</c:v>
                </c:pt>
                <c:pt idx="192">
                  <c:v>7.3035188139027518E-3</c:v>
                </c:pt>
                <c:pt idx="193">
                  <c:v>3.8923484329480853E-3</c:v>
                </c:pt>
                <c:pt idx="194">
                  <c:v>1.1094413321719532E-2</c:v>
                </c:pt>
                <c:pt idx="195">
                  <c:v>1.0946474556272743E-2</c:v>
                </c:pt>
                <c:pt idx="196">
                  <c:v>1.2111782419604644E-2</c:v>
                </c:pt>
                <c:pt idx="197">
                  <c:v>6.8550712756357164E-3</c:v>
                </c:pt>
                <c:pt idx="198">
                  <c:v>1.1479650998401775E-2</c:v>
                </c:pt>
                <c:pt idx="199">
                  <c:v>1.2118574659385975E-2</c:v>
                </c:pt>
                <c:pt idx="200">
                  <c:v>7.3655312798243215E-3</c:v>
                </c:pt>
                <c:pt idx="201">
                  <c:v>5.7705866165981366E-3</c:v>
                </c:pt>
                <c:pt idx="202">
                  <c:v>5.3600633131403218E-3</c:v>
                </c:pt>
                <c:pt idx="203">
                  <c:v>5.686509458306949E-3</c:v>
                </c:pt>
                <c:pt idx="204">
                  <c:v>4.7181658049631463E-3</c:v>
                </c:pt>
                <c:pt idx="205">
                  <c:v>2.6276776368114262E-3</c:v>
                </c:pt>
                <c:pt idx="206">
                  <c:v>5.2746508380257309E-3</c:v>
                </c:pt>
                <c:pt idx="207">
                  <c:v>2.6944348024595731E-3</c:v>
                </c:pt>
                <c:pt idx="208">
                  <c:v>4.1788333234024514E-3</c:v>
                </c:pt>
                <c:pt idx="209">
                  <c:v>9.0564885498736342E-3</c:v>
                </c:pt>
                <c:pt idx="210">
                  <c:v>2.1118190019994952E-2</c:v>
                </c:pt>
                <c:pt idx="211">
                  <c:v>1.6857289085015183E-2</c:v>
                </c:pt>
                <c:pt idx="212">
                  <c:v>1.9920560370160819E-2</c:v>
                </c:pt>
                <c:pt idx="213">
                  <c:v>1.2149368080123178E-2</c:v>
                </c:pt>
                <c:pt idx="214">
                  <c:v>1.3200673572932453E-2</c:v>
                </c:pt>
                <c:pt idx="215">
                  <c:v>3.4957622509502297E-3</c:v>
                </c:pt>
                <c:pt idx="216">
                  <c:v>9.7880089049466636E-3</c:v>
                </c:pt>
                <c:pt idx="217">
                  <c:v>1.069512917388336E-2</c:v>
                </c:pt>
                <c:pt idx="218">
                  <c:v>5.3946161039805296E-3</c:v>
                </c:pt>
                <c:pt idx="219">
                  <c:v>5.6981162225250119E-3</c:v>
                </c:pt>
                <c:pt idx="220">
                  <c:v>5.6728816250723327E-3</c:v>
                </c:pt>
                <c:pt idx="221">
                  <c:v>1.1206089374403766E-2</c:v>
                </c:pt>
                <c:pt idx="222">
                  <c:v>7.256666279989353E-3</c:v>
                </c:pt>
                <c:pt idx="223">
                  <c:v>5.7082970940599978E-3</c:v>
                </c:pt>
                <c:pt idx="224">
                  <c:v>1.0700364106492236E-2</c:v>
                </c:pt>
                <c:pt idx="225">
                  <c:v>1.1410629151688466E-2</c:v>
                </c:pt>
                <c:pt idx="226">
                  <c:v>1.1369369131081259E-2</c:v>
                </c:pt>
                <c:pt idx="227">
                  <c:v>6.1798625687408577E-3</c:v>
                </c:pt>
                <c:pt idx="228">
                  <c:v>6.1417046954460519E-3</c:v>
                </c:pt>
                <c:pt idx="229">
                  <c:v>6.1189211781303484E-3</c:v>
                </c:pt>
                <c:pt idx="230">
                  <c:v>3.7121685559814194E-3</c:v>
                </c:pt>
                <c:pt idx="231">
                  <c:v>6.9353164481037507E-3</c:v>
                </c:pt>
                <c:pt idx="232">
                  <c:v>5.3155567688376948E-3</c:v>
                </c:pt>
                <c:pt idx="233">
                  <c:v>2.6905810798912716E-3</c:v>
                </c:pt>
                <c:pt idx="234">
                  <c:v>2.4653704603631197E-3</c:v>
                </c:pt>
                <c:pt idx="235">
                  <c:v>1.1089109081261423E-3</c:v>
                </c:pt>
                <c:pt idx="236">
                  <c:v>1.3175317492121663E-2</c:v>
                </c:pt>
                <c:pt idx="237">
                  <c:v>1.1298721067742752E-2</c:v>
                </c:pt>
                <c:pt idx="238">
                  <c:v>5.7453165949358544E-3</c:v>
                </c:pt>
                <c:pt idx="239">
                  <c:v>9.5375458166535917E-3</c:v>
                </c:pt>
                <c:pt idx="240">
                  <c:v>1.2617215229606871E-2</c:v>
                </c:pt>
                <c:pt idx="241">
                  <c:v>5.7883011739036415E-3</c:v>
                </c:pt>
                <c:pt idx="242">
                  <c:v>6.8308572613801381E-3</c:v>
                </c:pt>
                <c:pt idx="243">
                  <c:v>1.0670741433053878E-2</c:v>
                </c:pt>
                <c:pt idx="244">
                  <c:v>7.5370818905522849E-3</c:v>
                </c:pt>
                <c:pt idx="245">
                  <c:v>6.1339059828592387E-3</c:v>
                </c:pt>
                <c:pt idx="246">
                  <c:v>5.6777852150649653E-3</c:v>
                </c:pt>
                <c:pt idx="247">
                  <c:v>1.0059217716587951E-2</c:v>
                </c:pt>
                <c:pt idx="248">
                  <c:v>8.4694450402734069E-3</c:v>
                </c:pt>
                <c:pt idx="262">
                  <c:v>5.6506857401390047E-3</c:v>
                </c:pt>
                <c:pt idx="263">
                  <c:v>9.8323525556993103E-3</c:v>
                </c:pt>
                <c:pt idx="264">
                  <c:v>8.5868205422430857E-3</c:v>
                </c:pt>
                <c:pt idx="265">
                  <c:v>5.1292396776823797E-3</c:v>
                </c:pt>
                <c:pt idx="266">
                  <c:v>7.6273163805535846E-3</c:v>
                </c:pt>
                <c:pt idx="267">
                  <c:v>5.318945954195904E-3</c:v>
                </c:pt>
                <c:pt idx="268">
                  <c:v>6.2286454313629858E-3</c:v>
                </c:pt>
                <c:pt idx="269">
                  <c:v>4.4489793370104842E-3</c:v>
                </c:pt>
                <c:pt idx="270">
                  <c:v>1.0419330227330732E-2</c:v>
                </c:pt>
                <c:pt idx="272">
                  <c:v>5.2403938337418398E-3</c:v>
                </c:pt>
                <c:pt idx="273">
                  <c:v>7.1733749031401735E-3</c:v>
                </c:pt>
                <c:pt idx="274">
                  <c:v>6.9806261022528591E-3</c:v>
                </c:pt>
                <c:pt idx="275">
                  <c:v>1.200139287657404E-2</c:v>
                </c:pt>
                <c:pt idx="276">
                  <c:v>2.0283654305977675E-2</c:v>
                </c:pt>
                <c:pt idx="277">
                  <c:v>1.1865161596460727E-2</c:v>
                </c:pt>
                <c:pt idx="278">
                  <c:v>9.0253540700250372E-3</c:v>
                </c:pt>
                <c:pt idx="279">
                  <c:v>7.3546619156100879E-3</c:v>
                </c:pt>
                <c:pt idx="280">
                  <c:v>2.7106813677177473E-3</c:v>
                </c:pt>
                <c:pt idx="281">
                  <c:v>4.2653952794621973E-3</c:v>
                </c:pt>
                <c:pt idx="282">
                  <c:v>8.5586930817390383E-3</c:v>
                </c:pt>
                <c:pt idx="283">
                  <c:v>6.181374661620039E-3</c:v>
                </c:pt>
                <c:pt idx="284">
                  <c:v>6.240623271172553E-3</c:v>
                </c:pt>
                <c:pt idx="285">
                  <c:v>1.1247530016692294E-2</c:v>
                </c:pt>
                <c:pt idx="288">
                  <c:v>1.2993213560788136E-2</c:v>
                </c:pt>
                <c:pt idx="289">
                  <c:v>1.4327717718132791E-2</c:v>
                </c:pt>
                <c:pt idx="290">
                  <c:v>1.1466122802331899E-2</c:v>
                </c:pt>
                <c:pt idx="291">
                  <c:v>1.2261142576551103E-2</c:v>
                </c:pt>
                <c:pt idx="292">
                  <c:v>1.2565773721452757E-2</c:v>
                </c:pt>
                <c:pt idx="293">
                  <c:v>1.3989278350549195E-2</c:v>
                </c:pt>
                <c:pt idx="294">
                  <c:v>1.4149724034363093E-2</c:v>
                </c:pt>
                <c:pt idx="295">
                  <c:v>5.999619858896155E-3</c:v>
                </c:pt>
                <c:pt idx="296">
                  <c:v>7.3425275249684261E-3</c:v>
                </c:pt>
                <c:pt idx="297">
                  <c:v>5.4654106865487228E-3</c:v>
                </c:pt>
                <c:pt idx="298">
                  <c:v>7.3404607214773787E-3</c:v>
                </c:pt>
                <c:pt idx="299">
                  <c:v>7.1949864282891381E-3</c:v>
                </c:pt>
                <c:pt idx="300">
                  <c:v>1.2457893043805346E-3</c:v>
                </c:pt>
                <c:pt idx="301">
                  <c:v>7.9784028089761802E-3</c:v>
                </c:pt>
                <c:pt idx="302">
                  <c:v>2.2605253219172724E-2</c:v>
                </c:pt>
                <c:pt idx="303">
                  <c:v>1.7096300693133511E-2</c:v>
                </c:pt>
                <c:pt idx="304">
                  <c:v>3.0873531482205299E-2</c:v>
                </c:pt>
                <c:pt idx="305">
                  <c:v>2.5243180731633542E-2</c:v>
                </c:pt>
                <c:pt idx="306">
                  <c:v>9.2093864945741229E-3</c:v>
                </c:pt>
                <c:pt idx="307">
                  <c:v>1.7996069738237161E-3</c:v>
                </c:pt>
                <c:pt idx="314">
                  <c:v>1.7319367104350263E-2</c:v>
                </c:pt>
                <c:pt idx="315">
                  <c:v>2.7360486463408981E-2</c:v>
                </c:pt>
                <c:pt idx="316">
                  <c:v>7.9410685430933645E-3</c:v>
                </c:pt>
                <c:pt idx="317">
                  <c:v>8.3476515678012828E-3</c:v>
                </c:pt>
                <c:pt idx="318">
                  <c:v>1.1259542393392672E-2</c:v>
                </c:pt>
                <c:pt idx="319">
                  <c:v>4.7385681812148759E-3</c:v>
                </c:pt>
                <c:pt idx="327">
                  <c:v>2.7703748303572123E-2</c:v>
                </c:pt>
                <c:pt idx="328">
                  <c:v>5.2803118368408411E-2</c:v>
                </c:pt>
                <c:pt idx="329">
                  <c:v>2.9823545227120621E-2</c:v>
                </c:pt>
                <c:pt idx="330">
                  <c:v>1.9801847357218676E-2</c:v>
                </c:pt>
                <c:pt idx="331">
                  <c:v>1.5502422654622261E-3</c:v>
                </c:pt>
                <c:pt idx="332">
                  <c:v>2.4238046422194529E-2</c:v>
                </c:pt>
                <c:pt idx="333">
                  <c:v>1.0861185347989251E-2</c:v>
                </c:pt>
                <c:pt idx="334">
                  <c:v>5.5786049250237182E-3</c:v>
                </c:pt>
                <c:pt idx="335">
                  <c:v>1.4601518836473376E-2</c:v>
                </c:pt>
                <c:pt idx="336">
                  <c:v>5.4325282816738126E-3</c:v>
                </c:pt>
                <c:pt idx="337">
                  <c:v>7.359678275500354E-3</c:v>
                </c:pt>
                <c:pt idx="340">
                  <c:v>1.4578638699507462E-2</c:v>
                </c:pt>
                <c:pt idx="341">
                  <c:v>1.2712169167043492E-2</c:v>
                </c:pt>
                <c:pt idx="342">
                  <c:v>1.7575871680541224E-2</c:v>
                </c:pt>
                <c:pt idx="343">
                  <c:v>9.1563348902540791E-3</c:v>
                </c:pt>
                <c:pt idx="344">
                  <c:v>1.256148168891461E-2</c:v>
                </c:pt>
                <c:pt idx="345">
                  <c:v>7.299149984426905E-3</c:v>
                </c:pt>
                <c:pt idx="346">
                  <c:v>7.7127002844083201E-3</c:v>
                </c:pt>
                <c:pt idx="347">
                  <c:v>1.0370492606952039E-2</c:v>
                </c:pt>
                <c:pt idx="348">
                  <c:v>4.464908212348493E-3</c:v>
                </c:pt>
                <c:pt idx="349">
                  <c:v>4.0100037706620973E-3</c:v>
                </c:pt>
                <c:pt idx="350">
                  <c:v>4.2759199454889272E-3</c:v>
                </c:pt>
                <c:pt idx="351">
                  <c:v>7.2793942428617956E-3</c:v>
                </c:pt>
                <c:pt idx="352">
                  <c:v>8.3297331870680266E-3</c:v>
                </c:pt>
              </c:numCache>
            </c:numRef>
          </c:yVal>
          <c:smooth val="0"/>
          <c:extLst>
            <c:ext xmlns:c16="http://schemas.microsoft.com/office/drawing/2014/chart" uri="{C3380CC4-5D6E-409C-BE32-E72D297353CC}">
              <c16:uniqueId val="{00000000-2936-499D-B2FC-670F799CFFD5}"/>
            </c:ext>
          </c:extLst>
        </c:ser>
        <c:dLbls>
          <c:showLegendKey val="0"/>
          <c:showVal val="0"/>
          <c:showCatName val="0"/>
          <c:showSerName val="0"/>
          <c:showPercent val="0"/>
          <c:showBubbleSize val="0"/>
        </c:dLbls>
        <c:axId val="1911702336"/>
        <c:axId val="1911698976"/>
      </c:scatterChart>
      <c:valAx>
        <c:axId val="1911702336"/>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1698976"/>
        <c:crosses val="autoZero"/>
        <c:crossBetween val="midCat"/>
      </c:valAx>
      <c:valAx>
        <c:axId val="191169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PON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a:p>
                <a:pPr marL="0" marR="0" lvl="0" indent="0" algn="ctr" defTabSz="914400" rtl="0" eaLnBrk="1" fontAlgn="auto" latinLnBrk="0" hangingPunct="1">
                  <a:lnSpc>
                    <a:spcPct val="100000"/>
                  </a:lnSpc>
                  <a:spcBef>
                    <a:spcPts val="0"/>
                  </a:spcBef>
                  <a:spcAft>
                    <a:spcPts val="0"/>
                  </a:spcAft>
                  <a:buClrTx/>
                  <a:buSzTx/>
                  <a:buFontTx/>
                  <a:buNone/>
                  <a:tabLst/>
                  <a:defRPr sz="1200">
                    <a:solidFill>
                      <a:sysClr val="windowText" lastClr="000000">
                        <a:lumMod val="65000"/>
                        <a:lumOff val="35000"/>
                      </a:sysClr>
                    </a:solidFill>
                  </a:defRPr>
                </a:pPr>
                <a:endParaRPr lang="en-US" sz="1200"/>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1702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r>
              <a:rPr lang="en-US" sz="2400" b="0" i="0" u="none" strike="noStrike" kern="1200" spc="0" baseline="0">
                <a:solidFill>
                  <a:sysClr val="windowText" lastClr="000000">
                    <a:lumMod val="65000"/>
                    <a:lumOff val="35000"/>
                  </a:sysClr>
                </a:solidFill>
              </a:rPr>
              <a:t>SBB POP Flux Top Trap (Sept '09 - May '24)</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v>POP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5400" cap="rnd">
                <a:solidFill>
                  <a:schemeClr val="accent1"/>
                </a:solidFill>
                <a:prstDash val="sysDot"/>
              </a:ln>
              <a:effectLst/>
            </c:spPr>
            <c:trendlineType val="linear"/>
            <c:dispRSqr val="0"/>
            <c:dispEq val="1"/>
            <c:trendlineLbl>
              <c:layout>
                <c:manualLayout>
                  <c:x val="8.0951028770238201E-2"/>
                  <c:y val="-0.44269180196196428"/>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NEW'!$AL$8:$AL$360</c:f>
              <c:numCache>
                <c:formatCode>0.00</c:formatCode>
                <c:ptCount val="353"/>
                <c:pt idx="0">
                  <c:v>11.346557128490268</c:v>
                </c:pt>
                <c:pt idx="1">
                  <c:v>13.978233144775079</c:v>
                </c:pt>
                <c:pt idx="2">
                  <c:v>-1.1015304032359232</c:v>
                </c:pt>
                <c:pt idx="3">
                  <c:v>4.8369267753344474</c:v>
                </c:pt>
                <c:pt idx="4">
                  <c:v>3.6414423189361802</c:v>
                </c:pt>
                <c:pt idx="5">
                  <c:v>3.2228911077928579</c:v>
                </c:pt>
                <c:pt idx="6">
                  <c:v>4.0397430687707612</c:v>
                </c:pt>
                <c:pt idx="7">
                  <c:v>3.0047475907515864</c:v>
                </c:pt>
                <c:pt idx="8">
                  <c:v>2.6079176608960353</c:v>
                </c:pt>
                <c:pt idx="9">
                  <c:v>24.769142194994412</c:v>
                </c:pt>
                <c:pt idx="10">
                  <c:v>12.911115375026142</c:v>
                </c:pt>
                <c:pt idx="11">
                  <c:v>7.5379934293521806</c:v>
                </c:pt>
                <c:pt idx="13">
                  <c:v>25.200774944138431</c:v>
                </c:pt>
                <c:pt idx="14">
                  <c:v>6.6674368981723084</c:v>
                </c:pt>
                <c:pt idx="15">
                  <c:v>17.561159789185069</c:v>
                </c:pt>
                <c:pt idx="16">
                  <c:v>7.1449265562131359</c:v>
                </c:pt>
                <c:pt idx="17">
                  <c:v>10.801270444916279</c:v>
                </c:pt>
                <c:pt idx="18">
                  <c:v>7.9505364608651909</c:v>
                </c:pt>
                <c:pt idx="19">
                  <c:v>5.0052216518299613</c:v>
                </c:pt>
                <c:pt idx="20">
                  <c:v>16.265339365892348</c:v>
                </c:pt>
                <c:pt idx="21">
                  <c:v>21.937170274727976</c:v>
                </c:pt>
                <c:pt idx="22">
                  <c:v>13.960665411108959</c:v>
                </c:pt>
                <c:pt idx="23">
                  <c:v>10.461743220858242</c:v>
                </c:pt>
                <c:pt idx="24">
                  <c:v>12.907884036948065</c:v>
                </c:pt>
                <c:pt idx="25">
                  <c:v>12.486073071539202</c:v>
                </c:pt>
                <c:pt idx="26">
                  <c:v>1.564988951715911</c:v>
                </c:pt>
                <c:pt idx="27">
                  <c:v>2.7596877505960311</c:v>
                </c:pt>
                <c:pt idx="28">
                  <c:v>5.8237639203193492</c:v>
                </c:pt>
                <c:pt idx="29">
                  <c:v>2.3275294258358574</c:v>
                </c:pt>
                <c:pt idx="30">
                  <c:v>4.5498511837163917</c:v>
                </c:pt>
                <c:pt idx="31">
                  <c:v>1.2419733333333252</c:v>
                </c:pt>
                <c:pt idx="32">
                  <c:v>5.125240283114838</c:v>
                </c:pt>
                <c:pt idx="33">
                  <c:v>3.8310791046029609</c:v>
                </c:pt>
                <c:pt idx="34">
                  <c:v>4.592233131052577</c:v>
                </c:pt>
                <c:pt idx="35">
                  <c:v>5.2272047051641604</c:v>
                </c:pt>
                <c:pt idx="39">
                  <c:v>21.336704370181337</c:v>
                </c:pt>
                <c:pt idx="40">
                  <c:v>22.149542648806822</c:v>
                </c:pt>
                <c:pt idx="41">
                  <c:v>25.633317749150052</c:v>
                </c:pt>
                <c:pt idx="42">
                  <c:v>49.087023480163055</c:v>
                </c:pt>
                <c:pt idx="43">
                  <c:v>4.6520000000015216E-2</c:v>
                </c:pt>
                <c:pt idx="44">
                  <c:v>20.790824086388078</c:v>
                </c:pt>
                <c:pt idx="45">
                  <c:v>21.561194465484519</c:v>
                </c:pt>
                <c:pt idx="46">
                  <c:v>17.588102785588113</c:v>
                </c:pt>
                <c:pt idx="47">
                  <c:v>23.117736496719765</c:v>
                </c:pt>
                <c:pt idx="48">
                  <c:v>23.886747560735046</c:v>
                </c:pt>
                <c:pt idx="49">
                  <c:v>43.47174124980215</c:v>
                </c:pt>
                <c:pt idx="50">
                  <c:v>23.986763412323221</c:v>
                </c:pt>
                <c:pt idx="51">
                  <c:v>24.765831641674339</c:v>
                </c:pt>
                <c:pt idx="53">
                  <c:v>14.032323051434766</c:v>
                </c:pt>
                <c:pt idx="54">
                  <c:v>20.841281722000808</c:v>
                </c:pt>
                <c:pt idx="55">
                  <c:v>15.385888097093051</c:v>
                </c:pt>
                <c:pt idx="56">
                  <c:v>11.740811452552006</c:v>
                </c:pt>
                <c:pt idx="57">
                  <c:v>10.204467219471582</c:v>
                </c:pt>
                <c:pt idx="59">
                  <c:v>4.7464862776397361</c:v>
                </c:pt>
                <c:pt idx="60">
                  <c:v>4.5548318809916104</c:v>
                </c:pt>
                <c:pt idx="61">
                  <c:v>11.630971616415177</c:v>
                </c:pt>
                <c:pt idx="62">
                  <c:v>17.044401574147571</c:v>
                </c:pt>
                <c:pt idx="63">
                  <c:v>6.0996827215048661</c:v>
                </c:pt>
                <c:pt idx="65">
                  <c:v>3.4496935481343698</c:v>
                </c:pt>
                <c:pt idx="66">
                  <c:v>4.091683875911122</c:v>
                </c:pt>
                <c:pt idx="67">
                  <c:v>4.1872254116300764</c:v>
                </c:pt>
                <c:pt idx="68">
                  <c:v>6.3458826331833773</c:v>
                </c:pt>
                <c:pt idx="69">
                  <c:v>6.0745480959832925</c:v>
                </c:pt>
                <c:pt idx="70">
                  <c:v>12.791770227422042</c:v>
                </c:pt>
                <c:pt idx="71">
                  <c:v>5.8144553746530931</c:v>
                </c:pt>
                <c:pt idx="72">
                  <c:v>7.1274298834654957</c:v>
                </c:pt>
                <c:pt idx="73">
                  <c:v>7.7938164393127778</c:v>
                </c:pt>
                <c:pt idx="74">
                  <c:v>10.204755171254501</c:v>
                </c:pt>
                <c:pt idx="75">
                  <c:v>7.5692114063852642</c:v>
                </c:pt>
                <c:pt idx="76">
                  <c:v>11.419841965892758</c:v>
                </c:pt>
                <c:pt idx="77">
                  <c:v>10.404617093869049</c:v>
                </c:pt>
                <c:pt idx="79">
                  <c:v>11.277703394741991</c:v>
                </c:pt>
                <c:pt idx="80">
                  <c:v>32.983753351148302</c:v>
                </c:pt>
                <c:pt idx="81">
                  <c:v>2.1511827543668121</c:v>
                </c:pt>
                <c:pt idx="82">
                  <c:v>12.659940130601811</c:v>
                </c:pt>
                <c:pt idx="83">
                  <c:v>7.746921655592983</c:v>
                </c:pt>
                <c:pt idx="84">
                  <c:v>4.7616960962662462</c:v>
                </c:pt>
                <c:pt idx="85">
                  <c:v>6.7065869183611238</c:v>
                </c:pt>
                <c:pt idx="86">
                  <c:v>6.555493812258856</c:v>
                </c:pt>
                <c:pt idx="87">
                  <c:v>2.3782773293987889</c:v>
                </c:pt>
                <c:pt idx="88">
                  <c:v>1.9487724600943457</c:v>
                </c:pt>
                <c:pt idx="89">
                  <c:v>2.5688745126763819</c:v>
                </c:pt>
                <c:pt idx="90">
                  <c:v>4.9056796943462464</c:v>
                </c:pt>
                <c:pt idx="91">
                  <c:v>7.6051951577344408</c:v>
                </c:pt>
                <c:pt idx="92">
                  <c:v>4.8811989155758031</c:v>
                </c:pt>
                <c:pt idx="93">
                  <c:v>6.4496542006980562</c:v>
                </c:pt>
                <c:pt idx="94">
                  <c:v>1.9737973218408813</c:v>
                </c:pt>
                <c:pt idx="95">
                  <c:v>5.6165267354213633</c:v>
                </c:pt>
                <c:pt idx="96">
                  <c:v>4.7021383800480088</c:v>
                </c:pt>
                <c:pt idx="97">
                  <c:v>5.1690318963531876</c:v>
                </c:pt>
                <c:pt idx="98">
                  <c:v>6.2699920585077926</c:v>
                </c:pt>
                <c:pt idx="99">
                  <c:v>14.808137054433018</c:v>
                </c:pt>
                <c:pt idx="100">
                  <c:v>-29.512976383722759</c:v>
                </c:pt>
                <c:pt idx="101">
                  <c:v>-5.0961823913609976</c:v>
                </c:pt>
                <c:pt idx="102">
                  <c:v>12.075644407886307</c:v>
                </c:pt>
                <c:pt idx="103">
                  <c:v>16.406448323647616</c:v>
                </c:pt>
                <c:pt idx="104">
                  <c:v>17.263023824990881</c:v>
                </c:pt>
                <c:pt idx="105">
                  <c:v>0</c:v>
                </c:pt>
                <c:pt idx="106">
                  <c:v>13.351048451047504</c:v>
                </c:pt>
                <c:pt idx="107">
                  <c:v>9.0737570366316902</c:v>
                </c:pt>
                <c:pt idx="108">
                  <c:v>3.5801253856141004</c:v>
                </c:pt>
                <c:pt idx="109">
                  <c:v>4.9553279439740869</c:v>
                </c:pt>
                <c:pt idx="110">
                  <c:v>7.1162021539482208</c:v>
                </c:pt>
                <c:pt idx="111">
                  <c:v>4.1127645846147196</c:v>
                </c:pt>
                <c:pt idx="112">
                  <c:v>3.3579323295051484</c:v>
                </c:pt>
                <c:pt idx="113">
                  <c:v>1.8096578111304753</c:v>
                </c:pt>
                <c:pt idx="114">
                  <c:v>3.0135240043613036</c:v>
                </c:pt>
                <c:pt idx="115">
                  <c:v>6.0490035923880292</c:v>
                </c:pt>
                <c:pt idx="116">
                  <c:v>13.583566794727496</c:v>
                </c:pt>
                <c:pt idx="117">
                  <c:v>14.002758996623534</c:v>
                </c:pt>
                <c:pt idx="119">
                  <c:v>9.2165961454709517</c:v>
                </c:pt>
                <c:pt idx="120">
                  <c:v>7.7513673972935067</c:v>
                </c:pt>
                <c:pt idx="121">
                  <c:v>5.1704347017204917</c:v>
                </c:pt>
                <c:pt idx="122">
                  <c:v>5.1157409970686558</c:v>
                </c:pt>
                <c:pt idx="123">
                  <c:v>3.2917842156799537</c:v>
                </c:pt>
                <c:pt idx="124">
                  <c:v>2.8373622206409213</c:v>
                </c:pt>
                <c:pt idx="125">
                  <c:v>2.7140034795897243</c:v>
                </c:pt>
                <c:pt idx="126">
                  <c:v>4.2108654082442278</c:v>
                </c:pt>
                <c:pt idx="127">
                  <c:v>3.7839987340997379</c:v>
                </c:pt>
                <c:pt idx="128">
                  <c:v>11.319473022635263</c:v>
                </c:pt>
                <c:pt idx="129">
                  <c:v>3.7562799861310845</c:v>
                </c:pt>
                <c:pt idx="130">
                  <c:v>3.9465929079044191</c:v>
                </c:pt>
                <c:pt idx="131">
                  <c:v>3.8613055983581575</c:v>
                </c:pt>
                <c:pt idx="132">
                  <c:v>47.522179005959316</c:v>
                </c:pt>
                <c:pt idx="133">
                  <c:v>38.790302851666297</c:v>
                </c:pt>
                <c:pt idx="134">
                  <c:v>20.412260291908538</c:v>
                </c:pt>
                <c:pt idx="135">
                  <c:v>1.0193575934990544</c:v>
                </c:pt>
                <c:pt idx="141">
                  <c:v>3.0560657163594396</c:v>
                </c:pt>
                <c:pt idx="143">
                  <c:v>1.2283260691822666</c:v>
                </c:pt>
                <c:pt idx="144">
                  <c:v>1.5345289156090813</c:v>
                </c:pt>
                <c:pt idx="145">
                  <c:v>20.58584237278103</c:v>
                </c:pt>
                <c:pt idx="146">
                  <c:v>25.080501864682489</c:v>
                </c:pt>
                <c:pt idx="147">
                  <c:v>39.671861552211823</c:v>
                </c:pt>
                <c:pt idx="148">
                  <c:v>36.288236699670051</c:v>
                </c:pt>
                <c:pt idx="149">
                  <c:v>31.508736719510253</c:v>
                </c:pt>
                <c:pt idx="150">
                  <c:v>18.318271187226067</c:v>
                </c:pt>
                <c:pt idx="151">
                  <c:v>11.129666271595788</c:v>
                </c:pt>
                <c:pt idx="152">
                  <c:v>25.253521062393858</c:v>
                </c:pt>
                <c:pt idx="153">
                  <c:v>19.885919103176391</c:v>
                </c:pt>
                <c:pt idx="154">
                  <c:v>15.798275580577368</c:v>
                </c:pt>
                <c:pt idx="155">
                  <c:v>11.900857232715552</c:v>
                </c:pt>
                <c:pt idx="156">
                  <c:v>8.9722449996862821</c:v>
                </c:pt>
                <c:pt idx="157">
                  <c:v>18.003537884917918</c:v>
                </c:pt>
                <c:pt idx="158">
                  <c:v>39.488865828824302</c:v>
                </c:pt>
                <c:pt idx="159">
                  <c:v>58.252511780950215</c:v>
                </c:pt>
                <c:pt idx="160">
                  <c:v>46.147842368161477</c:v>
                </c:pt>
                <c:pt idx="161">
                  <c:v>37.735526354625136</c:v>
                </c:pt>
                <c:pt idx="162">
                  <c:v>10.992515000185307</c:v>
                </c:pt>
                <c:pt idx="163">
                  <c:v>30.066347529886585</c:v>
                </c:pt>
                <c:pt idx="164">
                  <c:v>28.691692229958321</c:v>
                </c:pt>
                <c:pt idx="165">
                  <c:v>9.1700833041698218</c:v>
                </c:pt>
                <c:pt idx="169">
                  <c:v>11.626233820891997</c:v>
                </c:pt>
                <c:pt idx="171">
                  <c:v>29.138664105500737</c:v>
                </c:pt>
                <c:pt idx="172">
                  <c:v>0</c:v>
                </c:pt>
                <c:pt idx="173">
                  <c:v>25.747886818759355</c:v>
                </c:pt>
                <c:pt idx="174">
                  <c:v>23.433766960586482</c:v>
                </c:pt>
                <c:pt idx="175">
                  <c:v>17.400789219790909</c:v>
                </c:pt>
                <c:pt idx="176">
                  <c:v>14.964220268212387</c:v>
                </c:pt>
                <c:pt idx="177">
                  <c:v>16.483434081932529</c:v>
                </c:pt>
                <c:pt idx="178">
                  <c:v>7.4419005561881306</c:v>
                </c:pt>
                <c:pt idx="179">
                  <c:v>7.388619990465731</c:v>
                </c:pt>
                <c:pt idx="180">
                  <c:v>35.605209662056936</c:v>
                </c:pt>
                <c:pt idx="181">
                  <c:v>3.2355794226997698</c:v>
                </c:pt>
                <c:pt idx="182">
                  <c:v>6.1705619063733366</c:v>
                </c:pt>
                <c:pt idx="183">
                  <c:v>3.0573277369710157</c:v>
                </c:pt>
                <c:pt idx="184">
                  <c:v>18.939412354852664</c:v>
                </c:pt>
                <c:pt idx="185">
                  <c:v>36.588178942843754</c:v>
                </c:pt>
                <c:pt idx="186">
                  <c:v>10.739584747362926</c:v>
                </c:pt>
                <c:pt idx="187">
                  <c:v>19.779876744439044</c:v>
                </c:pt>
                <c:pt idx="188">
                  <c:v>16.494238164891904</c:v>
                </c:pt>
                <c:pt idx="189">
                  <c:v>5.8636146091481613</c:v>
                </c:pt>
                <c:pt idx="190">
                  <c:v>9.2992506999361488</c:v>
                </c:pt>
                <c:pt idx="191">
                  <c:v>7.0165972980662126</c:v>
                </c:pt>
                <c:pt idx="192">
                  <c:v>11.166493696607866</c:v>
                </c:pt>
                <c:pt idx="193">
                  <c:v>8.7052734225682862</c:v>
                </c:pt>
                <c:pt idx="194">
                  <c:v>25.074207675598309</c:v>
                </c:pt>
                <c:pt idx="195">
                  <c:v>21.658312031409523</c:v>
                </c:pt>
                <c:pt idx="196">
                  <c:v>37.492014453244153</c:v>
                </c:pt>
                <c:pt idx="197">
                  <c:v>34.280034478126112</c:v>
                </c:pt>
                <c:pt idx="198">
                  <c:v>27.356685634353866</c:v>
                </c:pt>
                <c:pt idx="199">
                  <c:v>24.812416871584304</c:v>
                </c:pt>
                <c:pt idx="200">
                  <c:v>16.294618912022457</c:v>
                </c:pt>
                <c:pt idx="201">
                  <c:v>12.613507794381647</c:v>
                </c:pt>
                <c:pt idx="202">
                  <c:v>12.242169249398401</c:v>
                </c:pt>
                <c:pt idx="203">
                  <c:v>10.756023701285983</c:v>
                </c:pt>
                <c:pt idx="204">
                  <c:v>14.044585984102476</c:v>
                </c:pt>
                <c:pt idx="205">
                  <c:v>5.3981136563959211</c:v>
                </c:pt>
                <c:pt idx="206">
                  <c:v>13.820065697467044</c:v>
                </c:pt>
                <c:pt idx="207">
                  <c:v>7.1014393255361554</c:v>
                </c:pt>
                <c:pt idx="208">
                  <c:v>7.694468410739649</c:v>
                </c:pt>
                <c:pt idx="209">
                  <c:v>14.541769451391509</c:v>
                </c:pt>
                <c:pt idx="210">
                  <c:v>38.783451677048873</c:v>
                </c:pt>
                <c:pt idx="211">
                  <c:v>32.224031985155065</c:v>
                </c:pt>
                <c:pt idx="212">
                  <c:v>38.270290695144396</c:v>
                </c:pt>
                <c:pt idx="213">
                  <c:v>23.873935851962145</c:v>
                </c:pt>
                <c:pt idx="214">
                  <c:v>28.321049115169359</c:v>
                </c:pt>
                <c:pt idx="215">
                  <c:v>4.3285886139335972</c:v>
                </c:pt>
                <c:pt idx="216">
                  <c:v>31.853182160199623</c:v>
                </c:pt>
                <c:pt idx="217">
                  <c:v>14.831354444023567</c:v>
                </c:pt>
                <c:pt idx="218">
                  <c:v>8.5288566335191476</c:v>
                </c:pt>
                <c:pt idx="219">
                  <c:v>13.43281057397688</c:v>
                </c:pt>
                <c:pt idx="220">
                  <c:v>19.08784346219435</c:v>
                </c:pt>
                <c:pt idx="221">
                  <c:v>33.463160073242236</c:v>
                </c:pt>
                <c:pt idx="222">
                  <c:v>19.121807627072265</c:v>
                </c:pt>
                <c:pt idx="223">
                  <c:v>9.8793366858122837</c:v>
                </c:pt>
                <c:pt idx="224">
                  <c:v>21.49638667409549</c:v>
                </c:pt>
                <c:pt idx="225">
                  <c:v>27.611631967544852</c:v>
                </c:pt>
                <c:pt idx="226">
                  <c:v>34.550372049358288</c:v>
                </c:pt>
                <c:pt idx="227">
                  <c:v>19.622760487865676</c:v>
                </c:pt>
                <c:pt idx="228">
                  <c:v>15.944790336750074</c:v>
                </c:pt>
                <c:pt idx="229">
                  <c:v>22.54486949199363</c:v>
                </c:pt>
                <c:pt idx="230">
                  <c:v>12.332024236391057</c:v>
                </c:pt>
                <c:pt idx="231">
                  <c:v>15.135604852429715</c:v>
                </c:pt>
                <c:pt idx="232">
                  <c:v>10.911600490434761</c:v>
                </c:pt>
                <c:pt idx="233">
                  <c:v>4.8041214065718449</c:v>
                </c:pt>
                <c:pt idx="234">
                  <c:v>3.803003525900726</c:v>
                </c:pt>
                <c:pt idx="235">
                  <c:v>2.4561915161106675</c:v>
                </c:pt>
                <c:pt idx="236">
                  <c:v>39.163746403615633</c:v>
                </c:pt>
                <c:pt idx="237">
                  <c:v>19.585052686158804</c:v>
                </c:pt>
                <c:pt idx="238">
                  <c:v>12.951381871669582</c:v>
                </c:pt>
                <c:pt idx="239">
                  <c:v>21.763616862091055</c:v>
                </c:pt>
                <c:pt idx="240">
                  <c:v>16.163424820326085</c:v>
                </c:pt>
                <c:pt idx="241">
                  <c:v>9.6038310673316296</c:v>
                </c:pt>
                <c:pt idx="242">
                  <c:v>7.9985647071533137</c:v>
                </c:pt>
                <c:pt idx="243">
                  <c:v>15.398529943102176</c:v>
                </c:pt>
                <c:pt idx="244">
                  <c:v>13.729538635602303</c:v>
                </c:pt>
                <c:pt idx="245">
                  <c:v>12.109042748761944</c:v>
                </c:pt>
                <c:pt idx="246">
                  <c:v>12.000316306649452</c:v>
                </c:pt>
                <c:pt idx="247">
                  <c:v>15.879703130820175</c:v>
                </c:pt>
                <c:pt idx="248">
                  <c:v>17.316866486579144</c:v>
                </c:pt>
                <c:pt idx="262">
                  <c:v>8.3968148443805219</c:v>
                </c:pt>
                <c:pt idx="263">
                  <c:v>17.130897790318649</c:v>
                </c:pt>
                <c:pt idx="264">
                  <c:v>17.950210575044579</c:v>
                </c:pt>
                <c:pt idx="265">
                  <c:v>10.697500030166857</c:v>
                </c:pt>
                <c:pt idx="266">
                  <c:v>18.422103391063033</c:v>
                </c:pt>
                <c:pt idx="267">
                  <c:v>13.346509896075865</c:v>
                </c:pt>
                <c:pt idx="268">
                  <c:v>14.671467217073833</c:v>
                </c:pt>
                <c:pt idx="269">
                  <c:v>12.050720143795893</c:v>
                </c:pt>
                <c:pt idx="270">
                  <c:v>16.718744068851123</c:v>
                </c:pt>
                <c:pt idx="272">
                  <c:v>15.043641054043515</c:v>
                </c:pt>
                <c:pt idx="273">
                  <c:v>10.005711536888306</c:v>
                </c:pt>
                <c:pt idx="274">
                  <c:v>13.626516942653133</c:v>
                </c:pt>
                <c:pt idx="275">
                  <c:v>30.51858857142858</c:v>
                </c:pt>
                <c:pt idx="276">
                  <c:v>34.518439999999984</c:v>
                </c:pt>
                <c:pt idx="277">
                  <c:v>26.372251428571431</c:v>
                </c:pt>
                <c:pt idx="278">
                  <c:v>30.786488522263692</c:v>
                </c:pt>
                <c:pt idx="279">
                  <c:v>12.289085714285719</c:v>
                </c:pt>
                <c:pt idx="280">
                  <c:v>7.982908834174955</c:v>
                </c:pt>
                <c:pt idx="281">
                  <c:v>10.770763516794073</c:v>
                </c:pt>
                <c:pt idx="282">
                  <c:v>17.174559999999992</c:v>
                </c:pt>
                <c:pt idx="283">
                  <c:v>12.007180311209591</c:v>
                </c:pt>
                <c:pt idx="284">
                  <c:v>11.717468571428576</c:v>
                </c:pt>
                <c:pt idx="285">
                  <c:v>29.309051428571429</c:v>
                </c:pt>
                <c:pt idx="288">
                  <c:v>-40.380956501710671</c:v>
                </c:pt>
                <c:pt idx="289">
                  <c:v>31.955335393600024</c:v>
                </c:pt>
                <c:pt idx="290">
                  <c:v>37.215822573388792</c:v>
                </c:pt>
                <c:pt idx="291">
                  <c:v>8.2181648102920235</c:v>
                </c:pt>
                <c:pt idx="292">
                  <c:v>27.279928698077683</c:v>
                </c:pt>
                <c:pt idx="293">
                  <c:v>46.550184808719251</c:v>
                </c:pt>
                <c:pt idx="294">
                  <c:v>22.450882325379297</c:v>
                </c:pt>
                <c:pt idx="295">
                  <c:v>14.479938994176095</c:v>
                </c:pt>
                <c:pt idx="296">
                  <c:v>19.616568594104763</c:v>
                </c:pt>
                <c:pt idx="297">
                  <c:v>12.254102344694331</c:v>
                </c:pt>
                <c:pt idx="298">
                  <c:v>18.959177156901902</c:v>
                </c:pt>
                <c:pt idx="299">
                  <c:v>10.982526465135521</c:v>
                </c:pt>
                <c:pt idx="300">
                  <c:v>4.0156484608450924</c:v>
                </c:pt>
                <c:pt idx="301">
                  <c:v>22.544142857142852</c:v>
                </c:pt>
                <c:pt idx="302">
                  <c:v>63.958885714285699</c:v>
                </c:pt>
                <c:pt idx="303">
                  <c:v>43.273400000000009</c:v>
                </c:pt>
                <c:pt idx="304">
                  <c:v>98.987369458955044</c:v>
                </c:pt>
                <c:pt idx="305">
                  <c:v>0.29514239144691601</c:v>
                </c:pt>
                <c:pt idx="306">
                  <c:v>19.494589864086919</c:v>
                </c:pt>
                <c:pt idx="307">
                  <c:v>3.4908171428571553</c:v>
                </c:pt>
                <c:pt idx="314">
                  <c:v>32.315887808957967</c:v>
                </c:pt>
                <c:pt idx="315">
                  <c:v>-1.0296190294978445</c:v>
                </c:pt>
                <c:pt idx="316">
                  <c:v>19.268647119168119</c:v>
                </c:pt>
                <c:pt idx="317">
                  <c:v>19.346507269108479</c:v>
                </c:pt>
                <c:pt idx="318">
                  <c:v>29.113763499554167</c:v>
                </c:pt>
                <c:pt idx="319">
                  <c:v>9.0654103607743579</c:v>
                </c:pt>
                <c:pt idx="327">
                  <c:v>100.75923856622438</c:v>
                </c:pt>
                <c:pt idx="328">
                  <c:v>113.51667260962518</c:v>
                </c:pt>
                <c:pt idx="329">
                  <c:v>63.375244679062746</c:v>
                </c:pt>
                <c:pt idx="330">
                  <c:v>41.10888234773202</c:v>
                </c:pt>
                <c:pt idx="331">
                  <c:v>2.9270974135277275</c:v>
                </c:pt>
                <c:pt idx="332">
                  <c:v>17.347856186702188</c:v>
                </c:pt>
                <c:pt idx="333">
                  <c:v>41.838520363346966</c:v>
                </c:pt>
                <c:pt idx="334">
                  <c:v>18.390449986152717</c:v>
                </c:pt>
                <c:pt idx="335">
                  <c:v>33.437199324499403</c:v>
                </c:pt>
                <c:pt idx="336">
                  <c:v>14.435913742741725</c:v>
                </c:pt>
                <c:pt idx="337">
                  <c:v>14.416940265844083</c:v>
                </c:pt>
                <c:pt idx="340">
                  <c:v>31.851696000000018</c:v>
                </c:pt>
                <c:pt idx="341">
                  <c:v>31.912908571428574</c:v>
                </c:pt>
                <c:pt idx="342">
                  <c:v>27.730903470486339</c:v>
                </c:pt>
                <c:pt idx="343">
                  <c:v>22.729767899933279</c:v>
                </c:pt>
                <c:pt idx="344">
                  <c:v>27.959031027727448</c:v>
                </c:pt>
                <c:pt idx="345">
                  <c:v>10.113428571428571</c:v>
                </c:pt>
                <c:pt idx="346">
                  <c:v>4.206867428571428</c:v>
                </c:pt>
                <c:pt idx="347">
                  <c:v>35.408803852557114</c:v>
                </c:pt>
                <c:pt idx="348">
                  <c:v>16.039491765081372</c:v>
                </c:pt>
                <c:pt idx="349">
                  <c:v>29.205660000000101</c:v>
                </c:pt>
                <c:pt idx="350">
                  <c:v>12.018400000000028</c:v>
                </c:pt>
                <c:pt idx="351">
                  <c:v>18.538004719061117</c:v>
                </c:pt>
                <c:pt idx="352">
                  <c:v>20.013621357113237</c:v>
                </c:pt>
              </c:numCache>
            </c:numRef>
          </c:yVal>
          <c:smooth val="0"/>
          <c:extLst>
            <c:ext xmlns:c16="http://schemas.microsoft.com/office/drawing/2014/chart" uri="{C3380CC4-5D6E-409C-BE32-E72D297353CC}">
              <c16:uniqueId val="{00000002-2093-429B-943D-9D76D0345B96}"/>
            </c:ext>
          </c:extLst>
        </c:ser>
        <c:dLbls>
          <c:showLegendKey val="0"/>
          <c:showVal val="0"/>
          <c:showCatName val="0"/>
          <c:showSerName val="0"/>
          <c:showPercent val="0"/>
          <c:showBubbleSize val="0"/>
        </c:dLbls>
        <c:axId val="1911702336"/>
        <c:axId val="1911725856"/>
      </c:scatterChart>
      <c:valAx>
        <c:axId val="1911702336"/>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1725856"/>
        <c:crosses val="autoZero"/>
        <c:crossBetween val="midCat"/>
      </c:valAx>
      <c:valAx>
        <c:axId val="191172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POP Flux (µmol P/m</a:t>
                </a:r>
                <a:r>
                  <a:rPr lang="en-US" sz="1800" baseline="30000"/>
                  <a:t>2</a:t>
                </a:r>
                <a:r>
                  <a:rPr lang="en-US" sz="1800"/>
                  <a:t>/day)</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1702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SBB POC</a:t>
            </a:r>
            <a:r>
              <a:rPr lang="en-US" sz="2400" baseline="0"/>
              <a:t> vs POP Flux Top Cup </a:t>
            </a:r>
            <a:r>
              <a:rPr lang="en-US" sz="2400" b="0" i="0" u="none" strike="noStrike" kern="1200" spc="0" baseline="0">
                <a:solidFill>
                  <a:sysClr val="windowText" lastClr="000000">
                    <a:lumMod val="65000"/>
                    <a:lumOff val="35000"/>
                  </a:sysClr>
                </a:solidFill>
              </a:rPr>
              <a:t>(Sept '09 - May '24)</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827272685485246E-2"/>
          <c:y val="9.6361431060786817E-2"/>
          <c:w val="0.8587849898797677"/>
          <c:h val="0.85038267427315384"/>
        </c:manualLayout>
      </c:layout>
      <c:scatterChart>
        <c:scatterStyle val="lineMarker"/>
        <c:varyColors val="0"/>
        <c:ser>
          <c:idx val="0"/>
          <c:order val="1"/>
          <c:tx>
            <c:v>POC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6617999917260781"/>
                  <c:y val="-0.368798772332344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NEW'!$AC$8:$AC$360</c:f>
              <c:numCache>
                <c:formatCode>0</c:formatCode>
                <c:ptCount val="353"/>
                <c:pt idx="0">
                  <c:v>3206.1145591523232</c:v>
                </c:pt>
                <c:pt idx="1">
                  <c:v>3439.2180709072595</c:v>
                </c:pt>
                <c:pt idx="2">
                  <c:v>3174.6244211013832</c:v>
                </c:pt>
                <c:pt idx="3">
                  <c:v>2103.9590383094496</c:v>
                </c:pt>
                <c:pt idx="4">
                  <c:v>1390.6751318858614</c:v>
                </c:pt>
                <c:pt idx="5">
                  <c:v>897.15446807279909</c:v>
                </c:pt>
                <c:pt idx="6">
                  <c:v>1233.4341861129858</c:v>
                </c:pt>
                <c:pt idx="7">
                  <c:v>1132.6527913467769</c:v>
                </c:pt>
                <c:pt idx="8">
                  <c:v>1571.7600309403981</c:v>
                </c:pt>
                <c:pt idx="9">
                  <c:v>2530.7659531494642</c:v>
                </c:pt>
                <c:pt idx="10">
                  <c:v>1951.6578540924745</c:v>
                </c:pt>
                <c:pt idx="11">
                  <c:v>1241.6694188511387</c:v>
                </c:pt>
                <c:pt idx="13">
                  <c:v>6810.9485714285684</c:v>
                </c:pt>
                <c:pt idx="14">
                  <c:v>1976.0910122122509</c:v>
                </c:pt>
                <c:pt idx="15">
                  <c:v>4003.0366517327589</c:v>
                </c:pt>
                <c:pt idx="16">
                  <c:v>1976.9265504732389</c:v>
                </c:pt>
                <c:pt idx="17">
                  <c:v>2682.3440573595458</c:v>
                </c:pt>
                <c:pt idx="18">
                  <c:v>2175.9277429094041</c:v>
                </c:pt>
                <c:pt idx="19">
                  <c:v>1513.5761130445023</c:v>
                </c:pt>
                <c:pt idx="20">
                  <c:v>2850.6353370032402</c:v>
                </c:pt>
                <c:pt idx="21">
                  <c:v>4781.5020054779679</c:v>
                </c:pt>
                <c:pt idx="22">
                  <c:v>3554.0098286803527</c:v>
                </c:pt>
                <c:pt idx="23">
                  <c:v>2313.4198038950999</c:v>
                </c:pt>
                <c:pt idx="24">
                  <c:v>3393.237200356728</c:v>
                </c:pt>
                <c:pt idx="25">
                  <c:v>3095.6407349435153</c:v>
                </c:pt>
                <c:pt idx="26">
                  <c:v>2291.0488888888904</c:v>
                </c:pt>
                <c:pt idx="27">
                  <c:v>910.81910278888654</c:v>
                </c:pt>
                <c:pt idx="28">
                  <c:v>1973.0742025332761</c:v>
                </c:pt>
                <c:pt idx="29">
                  <c:v>826.39171746107343</c:v>
                </c:pt>
                <c:pt idx="30">
                  <c:v>1033.7868399390363</c:v>
                </c:pt>
                <c:pt idx="31">
                  <c:v>772.10709356704228</c:v>
                </c:pt>
                <c:pt idx="32">
                  <c:v>1577.4590056988386</c:v>
                </c:pt>
                <c:pt idx="33">
                  <c:v>955.31148286658049</c:v>
                </c:pt>
                <c:pt idx="34">
                  <c:v>1218.0623191785842</c:v>
                </c:pt>
                <c:pt idx="35">
                  <c:v>1095.6522243052482</c:v>
                </c:pt>
                <c:pt idx="36">
                  <c:v>2544.5772180904978</c:v>
                </c:pt>
                <c:pt idx="37">
                  <c:v>2069.7289354608283</c:v>
                </c:pt>
                <c:pt idx="38">
                  <c:v>3189.5843340130186</c:v>
                </c:pt>
                <c:pt idx="39">
                  <c:v>6109.9519788312627</c:v>
                </c:pt>
                <c:pt idx="40">
                  <c:v>6907.4170101133686</c:v>
                </c:pt>
                <c:pt idx="41">
                  <c:v>12111.975578170397</c:v>
                </c:pt>
                <c:pt idx="42">
                  <c:v>12598.169452315455</c:v>
                </c:pt>
                <c:pt idx="43">
                  <c:v>5285.6569616586576</c:v>
                </c:pt>
                <c:pt idx="44">
                  <c:v>5688.1406768637808</c:v>
                </c:pt>
                <c:pt idx="45">
                  <c:v>6473.8012879138505</c:v>
                </c:pt>
                <c:pt idx="46">
                  <c:v>4388.998354333803</c:v>
                </c:pt>
                <c:pt idx="47">
                  <c:v>5424.2421530799229</c:v>
                </c:pt>
                <c:pt idx="48">
                  <c:v>5476.1235403652481</c:v>
                </c:pt>
                <c:pt idx="49">
                  <c:v>5034.5463145116792</c:v>
                </c:pt>
                <c:pt idx="50">
                  <c:v>6609.2114648475726</c:v>
                </c:pt>
                <c:pt idx="51">
                  <c:v>7739.8575530267372</c:v>
                </c:pt>
                <c:pt idx="52">
                  <c:v>4360.1351363731592</c:v>
                </c:pt>
                <c:pt idx="53">
                  <c:v>3489.3029147379398</c:v>
                </c:pt>
                <c:pt idx="54">
                  <c:v>3187.3099407546233</c:v>
                </c:pt>
                <c:pt idx="55">
                  <c:v>3767.754019945342</c:v>
                </c:pt>
                <c:pt idx="56">
                  <c:v>2110.4662496633619</c:v>
                </c:pt>
                <c:pt idx="57">
                  <c:v>1869.686295518617</c:v>
                </c:pt>
                <c:pt idx="58">
                  <c:v>2566.0083112419716</c:v>
                </c:pt>
                <c:pt idx="59">
                  <c:v>1295.1795947282492</c:v>
                </c:pt>
                <c:pt idx="60">
                  <c:v>1169.64133451472</c:v>
                </c:pt>
                <c:pt idx="61">
                  <c:v>3249.1657282611286</c:v>
                </c:pt>
                <c:pt idx="62">
                  <c:v>3002.9242345286571</c:v>
                </c:pt>
                <c:pt idx="63">
                  <c:v>1491.3276558371979</c:v>
                </c:pt>
                <c:pt idx="64">
                  <c:v>4733.7946352007675</c:v>
                </c:pt>
                <c:pt idx="65">
                  <c:v>953.25739954191556</c:v>
                </c:pt>
                <c:pt idx="66">
                  <c:v>916.24328290216681</c:v>
                </c:pt>
                <c:pt idx="67">
                  <c:v>1151.7718381251716</c:v>
                </c:pt>
                <c:pt idx="68">
                  <c:v>1843.0716644061931</c:v>
                </c:pt>
                <c:pt idx="69">
                  <c:v>2146.2551629509198</c:v>
                </c:pt>
                <c:pt idx="70">
                  <c:v>3835.9408161249435</c:v>
                </c:pt>
                <c:pt idx="71">
                  <c:v>2101.830149574153</c:v>
                </c:pt>
                <c:pt idx="72">
                  <c:v>2411.9639710573838</c:v>
                </c:pt>
                <c:pt idx="73">
                  <c:v>1913.1764456745759</c:v>
                </c:pt>
                <c:pt idx="74">
                  <c:v>2476.7452038387369</c:v>
                </c:pt>
                <c:pt idx="75">
                  <c:v>1876.3716122716432</c:v>
                </c:pt>
                <c:pt idx="76">
                  <c:v>3259.7363899536053</c:v>
                </c:pt>
                <c:pt idx="77">
                  <c:v>2226.648668883151</c:v>
                </c:pt>
                <c:pt idx="79">
                  <c:v>3038.2415220648359</c:v>
                </c:pt>
                <c:pt idx="80">
                  <c:v>9409.1422765672487</c:v>
                </c:pt>
                <c:pt idx="81">
                  <c:v>807.69680174198163</c:v>
                </c:pt>
                <c:pt idx="82">
                  <c:v>3722.4832318331246</c:v>
                </c:pt>
                <c:pt idx="83">
                  <c:v>2264.0366787957732</c:v>
                </c:pt>
                <c:pt idx="85">
                  <c:v>658.89406358796316</c:v>
                </c:pt>
                <c:pt idx="86">
                  <c:v>4234.302817911127</c:v>
                </c:pt>
                <c:pt idx="87">
                  <c:v>1632.1499227738102</c:v>
                </c:pt>
                <c:pt idx="88">
                  <c:v>511.4446536415681</c:v>
                </c:pt>
                <c:pt idx="89">
                  <c:v>547.1811744896761</c:v>
                </c:pt>
                <c:pt idx="90">
                  <c:v>1459.5240006113504</c:v>
                </c:pt>
                <c:pt idx="91">
                  <c:v>2111.5597774778394</c:v>
                </c:pt>
                <c:pt idx="92">
                  <c:v>1166.2639287123418</c:v>
                </c:pt>
                <c:pt idx="93">
                  <c:v>1773.9821356161947</c:v>
                </c:pt>
                <c:pt idx="94">
                  <c:v>687.35714136762101</c:v>
                </c:pt>
                <c:pt idx="95">
                  <c:v>1434.095245372167</c:v>
                </c:pt>
                <c:pt idx="96">
                  <c:v>1196.156678919893</c:v>
                </c:pt>
                <c:pt idx="97">
                  <c:v>877.82113599385082</c:v>
                </c:pt>
                <c:pt idx="98">
                  <c:v>1083.3437087419061</c:v>
                </c:pt>
                <c:pt idx="99">
                  <c:v>3289.3329908614087</c:v>
                </c:pt>
                <c:pt idx="100">
                  <c:v>2720.6472260608275</c:v>
                </c:pt>
                <c:pt idx="101">
                  <c:v>1555.6719409009802</c:v>
                </c:pt>
                <c:pt idx="102">
                  <c:v>1743.8785192926446</c:v>
                </c:pt>
                <c:pt idx="103">
                  <c:v>4236.119791912608</c:v>
                </c:pt>
                <c:pt idx="104">
                  <c:v>5724.1265387087788</c:v>
                </c:pt>
                <c:pt idx="105">
                  <c:v>2034.5401920464412</c:v>
                </c:pt>
                <c:pt idx="106">
                  <c:v>5515.7269781192954</c:v>
                </c:pt>
                <c:pt idx="107">
                  <c:v>3508.4908151416885</c:v>
                </c:pt>
                <c:pt idx="108">
                  <c:v>1498.935503780978</c:v>
                </c:pt>
                <c:pt idx="109">
                  <c:v>1174.9468249467782</c:v>
                </c:pt>
                <c:pt idx="110">
                  <c:v>2103.7471227822671</c:v>
                </c:pt>
                <c:pt idx="111">
                  <c:v>1425.0091777706382</c:v>
                </c:pt>
                <c:pt idx="112">
                  <c:v>1153.3476452364075</c:v>
                </c:pt>
                <c:pt idx="113">
                  <c:v>752.60262376602395</c:v>
                </c:pt>
                <c:pt idx="114">
                  <c:v>962.12112682462339</c:v>
                </c:pt>
                <c:pt idx="115">
                  <c:v>2127.9716632048094</c:v>
                </c:pt>
                <c:pt idx="116">
                  <c:v>4114.7500505060016</c:v>
                </c:pt>
                <c:pt idx="117">
                  <c:v>3743.2965403402745</c:v>
                </c:pt>
                <c:pt idx="119">
                  <c:v>3346.7956509669812</c:v>
                </c:pt>
                <c:pt idx="120">
                  <c:v>3339.8411032578406</c:v>
                </c:pt>
                <c:pt idx="121">
                  <c:v>2072.0316621583779</c:v>
                </c:pt>
                <c:pt idx="122">
                  <c:v>2669.88871604004</c:v>
                </c:pt>
                <c:pt idx="123">
                  <c:v>991.52569363127554</c:v>
                </c:pt>
                <c:pt idx="124">
                  <c:v>1350.3219180794297</c:v>
                </c:pt>
                <c:pt idx="125">
                  <c:v>990.14320914884536</c:v>
                </c:pt>
                <c:pt idx="126">
                  <c:v>1409.0485552475157</c:v>
                </c:pt>
                <c:pt idx="127">
                  <c:v>1232.6271518079282</c:v>
                </c:pt>
                <c:pt idx="128">
                  <c:v>3085.5228168009044</c:v>
                </c:pt>
                <c:pt idx="129">
                  <c:v>1157.0346385757944</c:v>
                </c:pt>
                <c:pt idx="130">
                  <c:v>1112.5258084039456</c:v>
                </c:pt>
                <c:pt idx="131">
                  <c:v>1135.4935049748237</c:v>
                </c:pt>
                <c:pt idx="132">
                  <c:v>15600.216216955279</c:v>
                </c:pt>
                <c:pt idx="133">
                  <c:v>9621.9799230293647</c:v>
                </c:pt>
                <c:pt idx="134">
                  <c:v>7756.9230103817026</c:v>
                </c:pt>
                <c:pt idx="135">
                  <c:v>423.46692256109935</c:v>
                </c:pt>
                <c:pt idx="141">
                  <c:v>1183.2966467899619</c:v>
                </c:pt>
                <c:pt idx="143">
                  <c:v>443.63203859728941</c:v>
                </c:pt>
                <c:pt idx="144">
                  <c:v>558.00906402628345</c:v>
                </c:pt>
                <c:pt idx="145">
                  <c:v>7361.4210884219674</c:v>
                </c:pt>
                <c:pt idx="146">
                  <c:v>6117.093152638382</c:v>
                </c:pt>
                <c:pt idx="147">
                  <c:v>5599.0693799251967</c:v>
                </c:pt>
                <c:pt idx="148">
                  <c:v>5620.1461414089426</c:v>
                </c:pt>
                <c:pt idx="149">
                  <c:v>5104.6174051040443</c:v>
                </c:pt>
                <c:pt idx="150">
                  <c:v>4227.1761691123374</c:v>
                </c:pt>
                <c:pt idx="151">
                  <c:v>3156.3954067507502</c:v>
                </c:pt>
                <c:pt idx="152">
                  <c:v>4161.97719701396</c:v>
                </c:pt>
                <c:pt idx="153">
                  <c:v>5170.5199859653585</c:v>
                </c:pt>
                <c:pt idx="154">
                  <c:v>4453.7294583333251</c:v>
                </c:pt>
                <c:pt idx="155">
                  <c:v>3418.9176051458071</c:v>
                </c:pt>
                <c:pt idx="156">
                  <c:v>2370.7575831144204</c:v>
                </c:pt>
                <c:pt idx="157">
                  <c:v>4622.7259487828032</c:v>
                </c:pt>
                <c:pt idx="158">
                  <c:v>9897.3596341158609</c:v>
                </c:pt>
                <c:pt idx="159">
                  <c:v>12534.65209341524</c:v>
                </c:pt>
                <c:pt idx="160">
                  <c:v>12137.722164600367</c:v>
                </c:pt>
                <c:pt idx="161">
                  <c:v>10113.385343759654</c:v>
                </c:pt>
                <c:pt idx="162">
                  <c:v>7137.2773708450995</c:v>
                </c:pt>
                <c:pt idx="163">
                  <c:v>10399.871696953369</c:v>
                </c:pt>
                <c:pt idx="164">
                  <c:v>8720.1654293876327</c:v>
                </c:pt>
                <c:pt idx="165">
                  <c:v>3668.4996108798491</c:v>
                </c:pt>
                <c:pt idx="169">
                  <c:v>4766.8075670317648</c:v>
                </c:pt>
                <c:pt idx="171">
                  <c:v>8084.2468166420958</c:v>
                </c:pt>
                <c:pt idx="172">
                  <c:v>7811.2377991588774</c:v>
                </c:pt>
                <c:pt idx="173">
                  <c:v>8174.5308765956024</c:v>
                </c:pt>
                <c:pt idx="174">
                  <c:v>7936.5903365281029</c:v>
                </c:pt>
                <c:pt idx="175">
                  <c:v>5536.5389605756382</c:v>
                </c:pt>
                <c:pt idx="176">
                  <c:v>3929.4781960755795</c:v>
                </c:pt>
                <c:pt idx="177">
                  <c:v>3424.4604643468492</c:v>
                </c:pt>
                <c:pt idx="178">
                  <c:v>1953.9705472251321</c:v>
                </c:pt>
                <c:pt idx="179">
                  <c:v>1969.8065222921177</c:v>
                </c:pt>
                <c:pt idx="180">
                  <c:v>8106.1309642952492</c:v>
                </c:pt>
                <c:pt idx="181">
                  <c:v>721.66405978470891</c:v>
                </c:pt>
                <c:pt idx="182">
                  <c:v>4110.6377530847931</c:v>
                </c:pt>
                <c:pt idx="183">
                  <c:v>834.82450954378783</c:v>
                </c:pt>
                <c:pt idx="184">
                  <c:v>6425.2810837096731</c:v>
                </c:pt>
                <c:pt idx="185">
                  <c:v>12763.471834266358</c:v>
                </c:pt>
                <c:pt idx="186">
                  <c:v>3169.0439717499517</c:v>
                </c:pt>
                <c:pt idx="187">
                  <c:v>6005.1400488226845</c:v>
                </c:pt>
                <c:pt idx="188">
                  <c:v>6881.5048810882845</c:v>
                </c:pt>
                <c:pt idx="189">
                  <c:v>1468.5361352525176</c:v>
                </c:pt>
                <c:pt idx="190">
                  <c:v>4130.4256844940437</c:v>
                </c:pt>
                <c:pt idx="191">
                  <c:v>3086.4158892123783</c:v>
                </c:pt>
                <c:pt idx="192">
                  <c:v>4762.1452287266065</c:v>
                </c:pt>
                <c:pt idx="193">
                  <c:v>2594.6447839026623</c:v>
                </c:pt>
                <c:pt idx="194">
                  <c:v>7422.4492827625545</c:v>
                </c:pt>
                <c:pt idx="195">
                  <c:v>7686.1258194299598</c:v>
                </c:pt>
                <c:pt idx="196">
                  <c:v>8559.4240551540806</c:v>
                </c:pt>
                <c:pt idx="197">
                  <c:v>4722.2923840914536</c:v>
                </c:pt>
                <c:pt idx="198">
                  <c:v>7153.3621667891703</c:v>
                </c:pt>
                <c:pt idx="199">
                  <c:v>9618.0334656795985</c:v>
                </c:pt>
                <c:pt idx="200">
                  <c:v>5448.4317755336906</c:v>
                </c:pt>
                <c:pt idx="201">
                  <c:v>3785.5518841026119</c:v>
                </c:pt>
                <c:pt idx="202">
                  <c:v>3658.561201030112</c:v>
                </c:pt>
                <c:pt idx="203">
                  <c:v>4005.6769741171624</c:v>
                </c:pt>
                <c:pt idx="204">
                  <c:v>2938.7903494164352</c:v>
                </c:pt>
                <c:pt idx="205">
                  <c:v>1722.7227545080978</c:v>
                </c:pt>
                <c:pt idx="206">
                  <c:v>3564.8444868762244</c:v>
                </c:pt>
                <c:pt idx="207">
                  <c:v>1813.7083167421624</c:v>
                </c:pt>
                <c:pt idx="208">
                  <c:v>2856.9351658256273</c:v>
                </c:pt>
                <c:pt idx="209">
                  <c:v>5269.0648139130826</c:v>
                </c:pt>
                <c:pt idx="210">
                  <c:v>11470.852199398792</c:v>
                </c:pt>
                <c:pt idx="211">
                  <c:v>9443.6601880916642</c:v>
                </c:pt>
                <c:pt idx="212">
                  <c:v>12074.708976699907</c:v>
                </c:pt>
                <c:pt idx="213">
                  <c:v>7662.0509096839569</c:v>
                </c:pt>
                <c:pt idx="214">
                  <c:v>8319.4639107345065</c:v>
                </c:pt>
                <c:pt idx="215">
                  <c:v>2363.0021830289479</c:v>
                </c:pt>
                <c:pt idx="216">
                  <c:v>7036.063910986999</c:v>
                </c:pt>
                <c:pt idx="217">
                  <c:v>6765.3781210846928</c:v>
                </c:pt>
                <c:pt idx="218">
                  <c:v>3640.241618707129</c:v>
                </c:pt>
                <c:pt idx="219">
                  <c:v>3780.0192171404483</c:v>
                </c:pt>
                <c:pt idx="220">
                  <c:v>4034.6932707953738</c:v>
                </c:pt>
                <c:pt idx="221">
                  <c:v>6872.6661752216414</c:v>
                </c:pt>
                <c:pt idx="222">
                  <c:v>5199.0588222197066</c:v>
                </c:pt>
                <c:pt idx="223">
                  <c:v>4925.4522214113958</c:v>
                </c:pt>
                <c:pt idx="224">
                  <c:v>6589.9391236154843</c:v>
                </c:pt>
                <c:pt idx="225">
                  <c:v>8304.8846763864167</c:v>
                </c:pt>
                <c:pt idx="226">
                  <c:v>7703.7133581625085</c:v>
                </c:pt>
                <c:pt idx="227">
                  <c:v>4747.9588277623861</c:v>
                </c:pt>
                <c:pt idx="228">
                  <c:v>4615.0775160285102</c:v>
                </c:pt>
                <c:pt idx="229">
                  <c:v>4260.8337924487641</c:v>
                </c:pt>
                <c:pt idx="230">
                  <c:v>2864.820094011518</c:v>
                </c:pt>
                <c:pt idx="231">
                  <c:v>4424.1324101442824</c:v>
                </c:pt>
                <c:pt idx="232">
                  <c:v>3518.7048488742448</c:v>
                </c:pt>
                <c:pt idx="233">
                  <c:v>1890.8232929217029</c:v>
                </c:pt>
                <c:pt idx="234">
                  <c:v>1522.1287223390107</c:v>
                </c:pt>
                <c:pt idx="235">
                  <c:v>630.78515569823912</c:v>
                </c:pt>
                <c:pt idx="236">
                  <c:v>7229.7860583770798</c:v>
                </c:pt>
                <c:pt idx="237">
                  <c:v>6853.7009067162662</c:v>
                </c:pt>
                <c:pt idx="238">
                  <c:v>3659.6131904550357</c:v>
                </c:pt>
                <c:pt idx="239">
                  <c:v>6323.8821153582594</c:v>
                </c:pt>
                <c:pt idx="240">
                  <c:v>8071.0914410747519</c:v>
                </c:pt>
                <c:pt idx="241">
                  <c:v>3599.973346178519</c:v>
                </c:pt>
                <c:pt idx="242">
                  <c:v>4425.3573533964209</c:v>
                </c:pt>
                <c:pt idx="243">
                  <c:v>7132.0477368156971</c:v>
                </c:pt>
                <c:pt idx="244">
                  <c:v>4994.5994411582542</c:v>
                </c:pt>
                <c:pt idx="245">
                  <c:v>4291.7338708388897</c:v>
                </c:pt>
                <c:pt idx="246">
                  <c:v>3907.0234764872548</c:v>
                </c:pt>
                <c:pt idx="247">
                  <c:v>6893.5299946136511</c:v>
                </c:pt>
                <c:pt idx="248">
                  <c:v>5786.4758261711959</c:v>
                </c:pt>
                <c:pt idx="262">
                  <c:v>3534.827596853077</c:v>
                </c:pt>
                <c:pt idx="263">
                  <c:v>6263.7272117709663</c:v>
                </c:pt>
                <c:pt idx="264">
                  <c:v>5593.0165040257416</c:v>
                </c:pt>
                <c:pt idx="265">
                  <c:v>3279.8518884724717</c:v>
                </c:pt>
                <c:pt idx="266">
                  <c:v>5172.0425513354021</c:v>
                </c:pt>
                <c:pt idx="267">
                  <c:v>3703.2644322750466</c:v>
                </c:pt>
                <c:pt idx="268">
                  <c:v>4284.5221375034089</c:v>
                </c:pt>
                <c:pt idx="269">
                  <c:v>2767.1872293575429</c:v>
                </c:pt>
                <c:pt idx="270">
                  <c:v>6688.0002961270984</c:v>
                </c:pt>
                <c:pt idx="272">
                  <c:v>2997.1937854847433</c:v>
                </c:pt>
                <c:pt idx="273">
                  <c:v>4261.5112265330754</c:v>
                </c:pt>
                <c:pt idx="274">
                  <c:v>4148.6729732802614</c:v>
                </c:pt>
                <c:pt idx="275">
                  <c:v>6613.7455713989675</c:v>
                </c:pt>
                <c:pt idx="276">
                  <c:v>10130.121380457331</c:v>
                </c:pt>
                <c:pt idx="277">
                  <c:v>6290.7412299254738</c:v>
                </c:pt>
                <c:pt idx="278">
                  <c:v>4495.3771997400518</c:v>
                </c:pt>
                <c:pt idx="279">
                  <c:v>3838.7264717420403</c:v>
                </c:pt>
                <c:pt idx="280">
                  <c:v>1284.6474261376172</c:v>
                </c:pt>
                <c:pt idx="281">
                  <c:v>2248.141653344861</c:v>
                </c:pt>
                <c:pt idx="282">
                  <c:v>5314.0481973098358</c:v>
                </c:pt>
                <c:pt idx="283">
                  <c:v>3524.3010314354524</c:v>
                </c:pt>
                <c:pt idx="284">
                  <c:v>4001.448807612654</c:v>
                </c:pt>
                <c:pt idx="285">
                  <c:v>7190.7381703175561</c:v>
                </c:pt>
                <c:pt idx="288">
                  <c:v>6320.4572069928136</c:v>
                </c:pt>
                <c:pt idx="289">
                  <c:v>7936.5882504095798</c:v>
                </c:pt>
                <c:pt idx="290">
                  <c:v>6367.0482329352399</c:v>
                </c:pt>
                <c:pt idx="291">
                  <c:v>7117.4178350166512</c:v>
                </c:pt>
                <c:pt idx="292">
                  <c:v>5409.3659904112628</c:v>
                </c:pt>
                <c:pt idx="293">
                  <c:v>5848.9535186151452</c:v>
                </c:pt>
                <c:pt idx="294">
                  <c:v>7442.5468192371782</c:v>
                </c:pt>
                <c:pt idx="295">
                  <c:v>3138.5132241421893</c:v>
                </c:pt>
                <c:pt idx="296">
                  <c:v>3665.0894075173819</c:v>
                </c:pt>
                <c:pt idx="297">
                  <c:v>2885.7838390956513</c:v>
                </c:pt>
                <c:pt idx="298">
                  <c:v>4087.4377402747255</c:v>
                </c:pt>
                <c:pt idx="299">
                  <c:v>3248.3596470483608</c:v>
                </c:pt>
                <c:pt idx="300">
                  <c:v>583.89020751429098</c:v>
                </c:pt>
                <c:pt idx="301">
                  <c:v>4416.5362189414218</c:v>
                </c:pt>
                <c:pt idx="302">
                  <c:v>12739.5415925585</c:v>
                </c:pt>
                <c:pt idx="303">
                  <c:v>9521.4313692926517</c:v>
                </c:pt>
                <c:pt idx="304">
                  <c:v>14807.355035239294</c:v>
                </c:pt>
                <c:pt idx="305">
                  <c:v>9988.2669571609331</c:v>
                </c:pt>
                <c:pt idx="306">
                  <c:v>4822.7902807382952</c:v>
                </c:pt>
                <c:pt idx="307">
                  <c:v>1034.9475911845577</c:v>
                </c:pt>
                <c:pt idx="314">
                  <c:v>9024.6968412464339</c:v>
                </c:pt>
                <c:pt idx="315">
                  <c:v>11172.912321643304</c:v>
                </c:pt>
                <c:pt idx="316">
                  <c:v>3841.0446039056656</c:v>
                </c:pt>
                <c:pt idx="317">
                  <c:v>4459.3315364556438</c:v>
                </c:pt>
                <c:pt idx="318">
                  <c:v>6339.0657978054242</c:v>
                </c:pt>
                <c:pt idx="319">
                  <c:v>2548.7762316210215</c:v>
                </c:pt>
                <c:pt idx="327">
                  <c:v>14297.505169522407</c:v>
                </c:pt>
                <c:pt idx="328">
                  <c:v>28643.489776520761</c:v>
                </c:pt>
                <c:pt idx="329">
                  <c:v>16423.22733452815</c:v>
                </c:pt>
                <c:pt idx="330">
                  <c:v>10554.243195509258</c:v>
                </c:pt>
                <c:pt idx="331">
                  <c:v>845.66603895533342</c:v>
                </c:pt>
                <c:pt idx="332">
                  <c:v>13257.181937773379</c:v>
                </c:pt>
                <c:pt idx="333">
                  <c:v>5126.2070324760953</c:v>
                </c:pt>
                <c:pt idx="334">
                  <c:v>2422.2891833900212</c:v>
                </c:pt>
                <c:pt idx="335">
                  <c:v>5858.2117866303388</c:v>
                </c:pt>
                <c:pt idx="336">
                  <c:v>2431.980864399759</c:v>
                </c:pt>
                <c:pt idx="337">
                  <c:v>3696.354832953863</c:v>
                </c:pt>
                <c:pt idx="340">
                  <c:v>7845.0803784455366</c:v>
                </c:pt>
                <c:pt idx="341">
                  <c:v>6590.159533956763</c:v>
                </c:pt>
                <c:pt idx="342">
                  <c:v>8605.7554442910277</c:v>
                </c:pt>
                <c:pt idx="343">
                  <c:v>4447.187571676056</c:v>
                </c:pt>
                <c:pt idx="344">
                  <c:v>6113.9533697647248</c:v>
                </c:pt>
                <c:pt idx="345">
                  <c:v>3227.4131738831306</c:v>
                </c:pt>
                <c:pt idx="346">
                  <c:v>3624.3731058684502</c:v>
                </c:pt>
                <c:pt idx="347">
                  <c:v>5716.9804812573038</c:v>
                </c:pt>
                <c:pt idx="348">
                  <c:v>1973.5143112001792</c:v>
                </c:pt>
                <c:pt idx="349">
                  <c:v>1647.8356007609282</c:v>
                </c:pt>
                <c:pt idx="350">
                  <c:v>1864.8437227481588</c:v>
                </c:pt>
                <c:pt idx="351">
                  <c:v>3546.0374315039658</c:v>
                </c:pt>
                <c:pt idx="352">
                  <c:v>3711.290563335866</c:v>
                </c:pt>
              </c:numCache>
            </c:numRef>
          </c:yVal>
          <c:smooth val="0"/>
          <c:extLst>
            <c:ext xmlns:c16="http://schemas.microsoft.com/office/drawing/2014/chart" uri="{C3380CC4-5D6E-409C-BE32-E72D297353CC}">
              <c16:uniqueId val="{00000000-EADF-42C1-92B3-2C0B0C4A2B67}"/>
            </c:ext>
          </c:extLst>
        </c:ser>
        <c:dLbls>
          <c:showLegendKey val="0"/>
          <c:showVal val="0"/>
          <c:showCatName val="0"/>
          <c:showSerName val="0"/>
          <c:showPercent val="0"/>
          <c:showBubbleSize val="0"/>
        </c:dLbls>
        <c:axId val="1911728256"/>
        <c:axId val="1911728736"/>
      </c:scatterChart>
      <c:scatterChart>
        <c:scatterStyle val="lineMarker"/>
        <c:varyColors val="0"/>
        <c:ser>
          <c:idx val="1"/>
          <c:order val="0"/>
          <c:tx>
            <c:v>POP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728429962016569"/>
                  <c:y val="7.37276115171973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NEW'!$AL$8:$AL$360</c:f>
              <c:numCache>
                <c:formatCode>0.00</c:formatCode>
                <c:ptCount val="353"/>
                <c:pt idx="0">
                  <c:v>11.346557128490268</c:v>
                </c:pt>
                <c:pt idx="1">
                  <c:v>13.978233144775079</c:v>
                </c:pt>
                <c:pt idx="2">
                  <c:v>-1.1015304032359232</c:v>
                </c:pt>
                <c:pt idx="3">
                  <c:v>4.8369267753344474</c:v>
                </c:pt>
                <c:pt idx="4">
                  <c:v>3.6414423189361802</c:v>
                </c:pt>
                <c:pt idx="5">
                  <c:v>3.2228911077928579</c:v>
                </c:pt>
                <c:pt idx="6">
                  <c:v>4.0397430687707612</c:v>
                </c:pt>
                <c:pt idx="7">
                  <c:v>3.0047475907515864</c:v>
                </c:pt>
                <c:pt idx="8">
                  <c:v>2.6079176608960353</c:v>
                </c:pt>
                <c:pt idx="9">
                  <c:v>24.769142194994412</c:v>
                </c:pt>
                <c:pt idx="10">
                  <c:v>12.911115375026142</c:v>
                </c:pt>
                <c:pt idx="11">
                  <c:v>7.5379934293521806</c:v>
                </c:pt>
                <c:pt idx="13">
                  <c:v>25.200774944138431</c:v>
                </c:pt>
                <c:pt idx="14">
                  <c:v>6.6674368981723084</c:v>
                </c:pt>
                <c:pt idx="15">
                  <c:v>17.561159789185069</c:v>
                </c:pt>
                <c:pt idx="16">
                  <c:v>7.1449265562131359</c:v>
                </c:pt>
                <c:pt idx="17">
                  <c:v>10.801270444916279</c:v>
                </c:pt>
                <c:pt idx="18">
                  <c:v>7.9505364608651909</c:v>
                </c:pt>
                <c:pt idx="19">
                  <c:v>5.0052216518299613</c:v>
                </c:pt>
                <c:pt idx="20">
                  <c:v>16.265339365892348</c:v>
                </c:pt>
                <c:pt idx="21">
                  <c:v>21.937170274727976</c:v>
                </c:pt>
                <c:pt idx="22">
                  <c:v>13.960665411108959</c:v>
                </c:pt>
                <c:pt idx="23">
                  <c:v>10.461743220858242</c:v>
                </c:pt>
                <c:pt idx="24">
                  <c:v>12.907884036948065</c:v>
                </c:pt>
                <c:pt idx="25">
                  <c:v>12.486073071539202</c:v>
                </c:pt>
                <c:pt idx="26">
                  <c:v>1.564988951715911</c:v>
                </c:pt>
                <c:pt idx="27">
                  <c:v>2.7596877505960311</c:v>
                </c:pt>
                <c:pt idx="28">
                  <c:v>5.8237639203193492</c:v>
                </c:pt>
                <c:pt idx="29">
                  <c:v>2.3275294258358574</c:v>
                </c:pt>
                <c:pt idx="30">
                  <c:v>4.5498511837163917</c:v>
                </c:pt>
                <c:pt idx="31">
                  <c:v>1.2419733333333252</c:v>
                </c:pt>
                <c:pt idx="32">
                  <c:v>5.125240283114838</c:v>
                </c:pt>
                <c:pt idx="33">
                  <c:v>3.8310791046029609</c:v>
                </c:pt>
                <c:pt idx="34">
                  <c:v>4.592233131052577</c:v>
                </c:pt>
                <c:pt idx="35">
                  <c:v>5.2272047051641604</c:v>
                </c:pt>
                <c:pt idx="39">
                  <c:v>21.336704370181337</c:v>
                </c:pt>
                <c:pt idx="40">
                  <c:v>22.149542648806822</c:v>
                </c:pt>
                <c:pt idx="41">
                  <c:v>25.633317749150052</c:v>
                </c:pt>
                <c:pt idx="42">
                  <c:v>49.087023480163055</c:v>
                </c:pt>
                <c:pt idx="43">
                  <c:v>4.6520000000015216E-2</c:v>
                </c:pt>
                <c:pt idx="44">
                  <c:v>20.790824086388078</c:v>
                </c:pt>
                <c:pt idx="45">
                  <c:v>21.561194465484519</c:v>
                </c:pt>
                <c:pt idx="46">
                  <c:v>17.588102785588113</c:v>
                </c:pt>
                <c:pt idx="47">
                  <c:v>23.117736496719765</c:v>
                </c:pt>
                <c:pt idx="48">
                  <c:v>23.886747560735046</c:v>
                </c:pt>
                <c:pt idx="49">
                  <c:v>43.47174124980215</c:v>
                </c:pt>
                <c:pt idx="50">
                  <c:v>23.986763412323221</c:v>
                </c:pt>
                <c:pt idx="51">
                  <c:v>24.765831641674339</c:v>
                </c:pt>
                <c:pt idx="53">
                  <c:v>14.032323051434766</c:v>
                </c:pt>
                <c:pt idx="54">
                  <c:v>20.841281722000808</c:v>
                </c:pt>
                <c:pt idx="55">
                  <c:v>15.385888097093051</c:v>
                </c:pt>
                <c:pt idx="56">
                  <c:v>11.740811452552006</c:v>
                </c:pt>
                <c:pt idx="57">
                  <c:v>10.204467219471582</c:v>
                </c:pt>
                <c:pt idx="59">
                  <c:v>4.7464862776397361</c:v>
                </c:pt>
                <c:pt idx="60">
                  <c:v>4.5548318809916104</c:v>
                </c:pt>
                <c:pt idx="61">
                  <c:v>11.630971616415177</c:v>
                </c:pt>
                <c:pt idx="62">
                  <c:v>17.044401574147571</c:v>
                </c:pt>
                <c:pt idx="63">
                  <c:v>6.0996827215048661</c:v>
                </c:pt>
                <c:pt idx="65">
                  <c:v>3.4496935481343698</c:v>
                </c:pt>
                <c:pt idx="66">
                  <c:v>4.091683875911122</c:v>
                </c:pt>
                <c:pt idx="67">
                  <c:v>4.1872254116300764</c:v>
                </c:pt>
                <c:pt idx="68">
                  <c:v>6.3458826331833773</c:v>
                </c:pt>
                <c:pt idx="69">
                  <c:v>6.0745480959832925</c:v>
                </c:pt>
                <c:pt idx="70">
                  <c:v>12.791770227422042</c:v>
                </c:pt>
                <c:pt idx="71">
                  <c:v>5.8144553746530931</c:v>
                </c:pt>
                <c:pt idx="72">
                  <c:v>7.1274298834654957</c:v>
                </c:pt>
                <c:pt idx="73">
                  <c:v>7.7938164393127778</c:v>
                </c:pt>
                <c:pt idx="74">
                  <c:v>10.204755171254501</c:v>
                </c:pt>
                <c:pt idx="75">
                  <c:v>7.5692114063852642</c:v>
                </c:pt>
                <c:pt idx="76">
                  <c:v>11.419841965892758</c:v>
                </c:pt>
                <c:pt idx="77">
                  <c:v>10.404617093869049</c:v>
                </c:pt>
                <c:pt idx="79">
                  <c:v>11.277703394741991</c:v>
                </c:pt>
                <c:pt idx="80">
                  <c:v>32.983753351148302</c:v>
                </c:pt>
                <c:pt idx="81">
                  <c:v>2.1511827543668121</c:v>
                </c:pt>
                <c:pt idx="82">
                  <c:v>12.659940130601811</c:v>
                </c:pt>
                <c:pt idx="83">
                  <c:v>7.746921655592983</c:v>
                </c:pt>
                <c:pt idx="84">
                  <c:v>4.7616960962662462</c:v>
                </c:pt>
                <c:pt idx="85">
                  <c:v>6.7065869183611238</c:v>
                </c:pt>
                <c:pt idx="86">
                  <c:v>6.555493812258856</c:v>
                </c:pt>
                <c:pt idx="87">
                  <c:v>2.3782773293987889</c:v>
                </c:pt>
                <c:pt idx="88">
                  <c:v>1.9487724600943457</c:v>
                </c:pt>
                <c:pt idx="89">
                  <c:v>2.5688745126763819</c:v>
                </c:pt>
                <c:pt idx="90">
                  <c:v>4.9056796943462464</c:v>
                </c:pt>
                <c:pt idx="91">
                  <c:v>7.6051951577344408</c:v>
                </c:pt>
                <c:pt idx="92">
                  <c:v>4.8811989155758031</c:v>
                </c:pt>
                <c:pt idx="93">
                  <c:v>6.4496542006980562</c:v>
                </c:pt>
                <c:pt idx="94">
                  <c:v>1.9737973218408813</c:v>
                </c:pt>
                <c:pt idx="95">
                  <c:v>5.6165267354213633</c:v>
                </c:pt>
                <c:pt idx="96">
                  <c:v>4.7021383800480088</c:v>
                </c:pt>
                <c:pt idx="97">
                  <c:v>5.1690318963531876</c:v>
                </c:pt>
                <c:pt idx="98">
                  <c:v>6.2699920585077926</c:v>
                </c:pt>
                <c:pt idx="99">
                  <c:v>14.808137054433018</c:v>
                </c:pt>
                <c:pt idx="100">
                  <c:v>-29.512976383722759</c:v>
                </c:pt>
                <c:pt idx="101">
                  <c:v>-5.0961823913609976</c:v>
                </c:pt>
                <c:pt idx="102">
                  <c:v>12.075644407886307</c:v>
                </c:pt>
                <c:pt idx="103">
                  <c:v>16.406448323647616</c:v>
                </c:pt>
                <c:pt idx="104">
                  <c:v>17.263023824990881</c:v>
                </c:pt>
                <c:pt idx="105">
                  <c:v>0</c:v>
                </c:pt>
                <c:pt idx="106">
                  <c:v>13.351048451047504</c:v>
                </c:pt>
                <c:pt idx="107">
                  <c:v>9.0737570366316902</c:v>
                </c:pt>
                <c:pt idx="108">
                  <c:v>3.5801253856141004</c:v>
                </c:pt>
                <c:pt idx="109">
                  <c:v>4.9553279439740869</c:v>
                </c:pt>
                <c:pt idx="110">
                  <c:v>7.1162021539482208</c:v>
                </c:pt>
                <c:pt idx="111">
                  <c:v>4.1127645846147196</c:v>
                </c:pt>
                <c:pt idx="112">
                  <c:v>3.3579323295051484</c:v>
                </c:pt>
                <c:pt idx="113">
                  <c:v>1.8096578111304753</c:v>
                </c:pt>
                <c:pt idx="114">
                  <c:v>3.0135240043613036</c:v>
                </c:pt>
                <c:pt idx="115">
                  <c:v>6.0490035923880292</c:v>
                </c:pt>
                <c:pt idx="116">
                  <c:v>13.583566794727496</c:v>
                </c:pt>
                <c:pt idx="117">
                  <c:v>14.002758996623534</c:v>
                </c:pt>
                <c:pt idx="119">
                  <c:v>9.2165961454709517</c:v>
                </c:pt>
                <c:pt idx="120">
                  <c:v>7.7513673972935067</c:v>
                </c:pt>
                <c:pt idx="121">
                  <c:v>5.1704347017204917</c:v>
                </c:pt>
                <c:pt idx="122">
                  <c:v>5.1157409970686558</c:v>
                </c:pt>
                <c:pt idx="123">
                  <c:v>3.2917842156799537</c:v>
                </c:pt>
                <c:pt idx="124">
                  <c:v>2.8373622206409213</c:v>
                </c:pt>
                <c:pt idx="125">
                  <c:v>2.7140034795897243</c:v>
                </c:pt>
                <c:pt idx="126">
                  <c:v>4.2108654082442278</c:v>
                </c:pt>
                <c:pt idx="127">
                  <c:v>3.7839987340997379</c:v>
                </c:pt>
                <c:pt idx="128">
                  <c:v>11.319473022635263</c:v>
                </c:pt>
                <c:pt idx="129">
                  <c:v>3.7562799861310845</c:v>
                </c:pt>
                <c:pt idx="130">
                  <c:v>3.9465929079044191</c:v>
                </c:pt>
                <c:pt idx="131">
                  <c:v>3.8613055983581575</c:v>
                </c:pt>
                <c:pt idx="132">
                  <c:v>47.522179005959316</c:v>
                </c:pt>
                <c:pt idx="133">
                  <c:v>38.790302851666297</c:v>
                </c:pt>
                <c:pt idx="134">
                  <c:v>20.412260291908538</c:v>
                </c:pt>
                <c:pt idx="135">
                  <c:v>1.0193575934990544</c:v>
                </c:pt>
                <c:pt idx="141">
                  <c:v>3.0560657163594396</c:v>
                </c:pt>
                <c:pt idx="143">
                  <c:v>1.2283260691822666</c:v>
                </c:pt>
                <c:pt idx="144">
                  <c:v>1.5345289156090813</c:v>
                </c:pt>
                <c:pt idx="145">
                  <c:v>20.58584237278103</c:v>
                </c:pt>
                <c:pt idx="146">
                  <c:v>25.080501864682489</c:v>
                </c:pt>
                <c:pt idx="147">
                  <c:v>39.671861552211823</c:v>
                </c:pt>
                <c:pt idx="148">
                  <c:v>36.288236699670051</c:v>
                </c:pt>
                <c:pt idx="149">
                  <c:v>31.508736719510253</c:v>
                </c:pt>
                <c:pt idx="150">
                  <c:v>18.318271187226067</c:v>
                </c:pt>
                <c:pt idx="151">
                  <c:v>11.129666271595788</c:v>
                </c:pt>
                <c:pt idx="152">
                  <c:v>25.253521062393858</c:v>
                </c:pt>
                <c:pt idx="153">
                  <c:v>19.885919103176391</c:v>
                </c:pt>
                <c:pt idx="154">
                  <c:v>15.798275580577368</c:v>
                </c:pt>
                <c:pt idx="155">
                  <c:v>11.900857232715552</c:v>
                </c:pt>
                <c:pt idx="156">
                  <c:v>8.9722449996862821</c:v>
                </c:pt>
                <c:pt idx="157">
                  <c:v>18.003537884917918</c:v>
                </c:pt>
                <c:pt idx="158">
                  <c:v>39.488865828824302</c:v>
                </c:pt>
                <c:pt idx="159">
                  <c:v>58.252511780950215</c:v>
                </c:pt>
                <c:pt idx="160">
                  <c:v>46.147842368161477</c:v>
                </c:pt>
                <c:pt idx="161">
                  <c:v>37.735526354625136</c:v>
                </c:pt>
                <c:pt idx="162">
                  <c:v>10.992515000185307</c:v>
                </c:pt>
                <c:pt idx="163">
                  <c:v>30.066347529886585</c:v>
                </c:pt>
                <c:pt idx="164">
                  <c:v>28.691692229958321</c:v>
                </c:pt>
                <c:pt idx="165">
                  <c:v>9.1700833041698218</c:v>
                </c:pt>
                <c:pt idx="169">
                  <c:v>11.626233820891997</c:v>
                </c:pt>
                <c:pt idx="171">
                  <c:v>29.138664105500737</c:v>
                </c:pt>
                <c:pt idx="172">
                  <c:v>0</c:v>
                </c:pt>
                <c:pt idx="173">
                  <c:v>25.747886818759355</c:v>
                </c:pt>
                <c:pt idx="174">
                  <c:v>23.433766960586482</c:v>
                </c:pt>
                <c:pt idx="175">
                  <c:v>17.400789219790909</c:v>
                </c:pt>
                <c:pt idx="176">
                  <c:v>14.964220268212387</c:v>
                </c:pt>
                <c:pt idx="177">
                  <c:v>16.483434081932529</c:v>
                </c:pt>
                <c:pt idx="178">
                  <c:v>7.4419005561881306</c:v>
                </c:pt>
                <c:pt idx="179">
                  <c:v>7.388619990465731</c:v>
                </c:pt>
                <c:pt idx="180">
                  <c:v>35.605209662056936</c:v>
                </c:pt>
                <c:pt idx="181">
                  <c:v>3.2355794226997698</c:v>
                </c:pt>
                <c:pt idx="182">
                  <c:v>6.1705619063733366</c:v>
                </c:pt>
                <c:pt idx="183">
                  <c:v>3.0573277369710157</c:v>
                </c:pt>
                <c:pt idx="184">
                  <c:v>18.939412354852664</c:v>
                </c:pt>
                <c:pt idx="185">
                  <c:v>36.588178942843754</c:v>
                </c:pt>
                <c:pt idx="186">
                  <c:v>10.739584747362926</c:v>
                </c:pt>
                <c:pt idx="187">
                  <c:v>19.779876744439044</c:v>
                </c:pt>
                <c:pt idx="188">
                  <c:v>16.494238164891904</c:v>
                </c:pt>
                <c:pt idx="189">
                  <c:v>5.8636146091481613</c:v>
                </c:pt>
                <c:pt idx="190">
                  <c:v>9.2992506999361488</c:v>
                </c:pt>
                <c:pt idx="191">
                  <c:v>7.0165972980662126</c:v>
                </c:pt>
                <c:pt idx="192">
                  <c:v>11.166493696607866</c:v>
                </c:pt>
                <c:pt idx="193">
                  <c:v>8.7052734225682862</c:v>
                </c:pt>
                <c:pt idx="194">
                  <c:v>25.074207675598309</c:v>
                </c:pt>
                <c:pt idx="195">
                  <c:v>21.658312031409523</c:v>
                </c:pt>
                <c:pt idx="196">
                  <c:v>37.492014453244153</c:v>
                </c:pt>
                <c:pt idx="197">
                  <c:v>34.280034478126112</c:v>
                </c:pt>
                <c:pt idx="198">
                  <c:v>27.356685634353866</c:v>
                </c:pt>
                <c:pt idx="199">
                  <c:v>24.812416871584304</c:v>
                </c:pt>
                <c:pt idx="200">
                  <c:v>16.294618912022457</c:v>
                </c:pt>
                <c:pt idx="201">
                  <c:v>12.613507794381647</c:v>
                </c:pt>
                <c:pt idx="202">
                  <c:v>12.242169249398401</c:v>
                </c:pt>
                <c:pt idx="203">
                  <c:v>10.756023701285983</c:v>
                </c:pt>
                <c:pt idx="204">
                  <c:v>14.044585984102476</c:v>
                </c:pt>
                <c:pt idx="205">
                  <c:v>5.3981136563959211</c:v>
                </c:pt>
                <c:pt idx="206">
                  <c:v>13.820065697467044</c:v>
                </c:pt>
                <c:pt idx="207">
                  <c:v>7.1014393255361554</c:v>
                </c:pt>
                <c:pt idx="208">
                  <c:v>7.694468410739649</c:v>
                </c:pt>
                <c:pt idx="209">
                  <c:v>14.541769451391509</c:v>
                </c:pt>
                <c:pt idx="210">
                  <c:v>38.783451677048873</c:v>
                </c:pt>
                <c:pt idx="211">
                  <c:v>32.224031985155065</c:v>
                </c:pt>
                <c:pt idx="212">
                  <c:v>38.270290695144396</c:v>
                </c:pt>
                <c:pt idx="213">
                  <c:v>23.873935851962145</c:v>
                </c:pt>
                <c:pt idx="214">
                  <c:v>28.321049115169359</c:v>
                </c:pt>
                <c:pt idx="215">
                  <c:v>4.3285886139335972</c:v>
                </c:pt>
                <c:pt idx="216">
                  <c:v>31.853182160199623</c:v>
                </c:pt>
                <c:pt idx="217">
                  <c:v>14.831354444023567</c:v>
                </c:pt>
                <c:pt idx="218">
                  <c:v>8.5288566335191476</c:v>
                </c:pt>
                <c:pt idx="219">
                  <c:v>13.43281057397688</c:v>
                </c:pt>
                <c:pt idx="220">
                  <c:v>19.08784346219435</c:v>
                </c:pt>
                <c:pt idx="221">
                  <c:v>33.463160073242236</c:v>
                </c:pt>
                <c:pt idx="222">
                  <c:v>19.121807627072265</c:v>
                </c:pt>
                <c:pt idx="223">
                  <c:v>9.8793366858122837</c:v>
                </c:pt>
                <c:pt idx="224">
                  <c:v>21.49638667409549</c:v>
                </c:pt>
                <c:pt idx="225">
                  <c:v>27.611631967544852</c:v>
                </c:pt>
                <c:pt idx="226">
                  <c:v>34.550372049358288</c:v>
                </c:pt>
                <c:pt idx="227">
                  <c:v>19.622760487865676</c:v>
                </c:pt>
                <c:pt idx="228">
                  <c:v>15.944790336750074</c:v>
                </c:pt>
                <c:pt idx="229">
                  <c:v>22.54486949199363</c:v>
                </c:pt>
                <c:pt idx="230">
                  <c:v>12.332024236391057</c:v>
                </c:pt>
                <c:pt idx="231">
                  <c:v>15.135604852429715</c:v>
                </c:pt>
                <c:pt idx="232">
                  <c:v>10.911600490434761</c:v>
                </c:pt>
                <c:pt idx="233">
                  <c:v>4.8041214065718449</c:v>
                </c:pt>
                <c:pt idx="234">
                  <c:v>3.803003525900726</c:v>
                </c:pt>
                <c:pt idx="235">
                  <c:v>2.4561915161106675</c:v>
                </c:pt>
                <c:pt idx="236">
                  <c:v>39.163746403615633</c:v>
                </c:pt>
                <c:pt idx="237">
                  <c:v>19.585052686158804</c:v>
                </c:pt>
                <c:pt idx="238">
                  <c:v>12.951381871669582</c:v>
                </c:pt>
                <c:pt idx="239">
                  <c:v>21.763616862091055</c:v>
                </c:pt>
                <c:pt idx="240">
                  <c:v>16.163424820326085</c:v>
                </c:pt>
                <c:pt idx="241">
                  <c:v>9.6038310673316296</c:v>
                </c:pt>
                <c:pt idx="242">
                  <c:v>7.9985647071533137</c:v>
                </c:pt>
                <c:pt idx="243">
                  <c:v>15.398529943102176</c:v>
                </c:pt>
                <c:pt idx="244">
                  <c:v>13.729538635602303</c:v>
                </c:pt>
                <c:pt idx="245">
                  <c:v>12.109042748761944</c:v>
                </c:pt>
                <c:pt idx="246">
                  <c:v>12.000316306649452</c:v>
                </c:pt>
                <c:pt idx="247">
                  <c:v>15.879703130820175</c:v>
                </c:pt>
                <c:pt idx="248">
                  <c:v>17.316866486579144</c:v>
                </c:pt>
                <c:pt idx="262">
                  <c:v>8.3968148443805219</c:v>
                </c:pt>
                <c:pt idx="263">
                  <c:v>17.130897790318649</c:v>
                </c:pt>
                <c:pt idx="264">
                  <c:v>17.950210575044579</c:v>
                </c:pt>
                <c:pt idx="265">
                  <c:v>10.697500030166857</c:v>
                </c:pt>
                <c:pt idx="266">
                  <c:v>18.422103391063033</c:v>
                </c:pt>
                <c:pt idx="267">
                  <c:v>13.346509896075865</c:v>
                </c:pt>
                <c:pt idx="268">
                  <c:v>14.671467217073833</c:v>
                </c:pt>
                <c:pt idx="269">
                  <c:v>12.050720143795893</c:v>
                </c:pt>
                <c:pt idx="270">
                  <c:v>16.718744068851123</c:v>
                </c:pt>
                <c:pt idx="272">
                  <c:v>15.043641054043515</c:v>
                </c:pt>
                <c:pt idx="273">
                  <c:v>10.005711536888306</c:v>
                </c:pt>
                <c:pt idx="274">
                  <c:v>13.626516942653133</c:v>
                </c:pt>
                <c:pt idx="275">
                  <c:v>30.51858857142858</c:v>
                </c:pt>
                <c:pt idx="276">
                  <c:v>34.518439999999984</c:v>
                </c:pt>
                <c:pt idx="277">
                  <c:v>26.372251428571431</c:v>
                </c:pt>
                <c:pt idx="278">
                  <c:v>30.786488522263692</c:v>
                </c:pt>
                <c:pt idx="279">
                  <c:v>12.289085714285719</c:v>
                </c:pt>
                <c:pt idx="280">
                  <c:v>7.982908834174955</c:v>
                </c:pt>
                <c:pt idx="281">
                  <c:v>10.770763516794073</c:v>
                </c:pt>
                <c:pt idx="282">
                  <c:v>17.174559999999992</c:v>
                </c:pt>
                <c:pt idx="283">
                  <c:v>12.007180311209591</c:v>
                </c:pt>
                <c:pt idx="284">
                  <c:v>11.717468571428576</c:v>
                </c:pt>
                <c:pt idx="285">
                  <c:v>29.309051428571429</c:v>
                </c:pt>
                <c:pt idx="288">
                  <c:v>-40.380956501710671</c:v>
                </c:pt>
                <c:pt idx="289">
                  <c:v>31.955335393600024</c:v>
                </c:pt>
                <c:pt idx="290">
                  <c:v>37.215822573388792</c:v>
                </c:pt>
                <c:pt idx="291">
                  <c:v>8.2181648102920235</c:v>
                </c:pt>
                <c:pt idx="292">
                  <c:v>27.279928698077683</c:v>
                </c:pt>
                <c:pt idx="293">
                  <c:v>46.550184808719251</c:v>
                </c:pt>
                <c:pt idx="294">
                  <c:v>22.450882325379297</c:v>
                </c:pt>
                <c:pt idx="295">
                  <c:v>14.479938994176095</c:v>
                </c:pt>
                <c:pt idx="296">
                  <c:v>19.616568594104763</c:v>
                </c:pt>
                <c:pt idx="297">
                  <c:v>12.254102344694331</c:v>
                </c:pt>
                <c:pt idx="298">
                  <c:v>18.959177156901902</c:v>
                </c:pt>
                <c:pt idx="299">
                  <c:v>10.982526465135521</c:v>
                </c:pt>
                <c:pt idx="300">
                  <c:v>4.0156484608450924</c:v>
                </c:pt>
                <c:pt idx="301">
                  <c:v>22.544142857142852</c:v>
                </c:pt>
                <c:pt idx="302">
                  <c:v>63.958885714285699</c:v>
                </c:pt>
                <c:pt idx="303">
                  <c:v>43.273400000000009</c:v>
                </c:pt>
                <c:pt idx="304">
                  <c:v>98.987369458955044</c:v>
                </c:pt>
                <c:pt idx="305">
                  <c:v>0.29514239144691601</c:v>
                </c:pt>
                <c:pt idx="306">
                  <c:v>19.494589864086919</c:v>
                </c:pt>
                <c:pt idx="307">
                  <c:v>3.4908171428571553</c:v>
                </c:pt>
                <c:pt idx="314">
                  <c:v>32.315887808957967</c:v>
                </c:pt>
                <c:pt idx="315">
                  <c:v>-1.0296190294978445</c:v>
                </c:pt>
                <c:pt idx="316">
                  <c:v>19.268647119168119</c:v>
                </c:pt>
                <c:pt idx="317">
                  <c:v>19.346507269108479</c:v>
                </c:pt>
                <c:pt idx="318">
                  <c:v>29.113763499554167</c:v>
                </c:pt>
                <c:pt idx="319">
                  <c:v>9.0654103607743579</c:v>
                </c:pt>
                <c:pt idx="327">
                  <c:v>100.75923856622438</c:v>
                </c:pt>
                <c:pt idx="328">
                  <c:v>113.51667260962518</c:v>
                </c:pt>
                <c:pt idx="329">
                  <c:v>63.375244679062746</c:v>
                </c:pt>
                <c:pt idx="330">
                  <c:v>41.10888234773202</c:v>
                </c:pt>
                <c:pt idx="331">
                  <c:v>2.9270974135277275</c:v>
                </c:pt>
                <c:pt idx="332">
                  <c:v>17.347856186702188</c:v>
                </c:pt>
                <c:pt idx="333">
                  <c:v>41.838520363346966</c:v>
                </c:pt>
                <c:pt idx="334">
                  <c:v>18.390449986152717</c:v>
                </c:pt>
                <c:pt idx="335">
                  <c:v>33.437199324499403</c:v>
                </c:pt>
                <c:pt idx="336">
                  <c:v>14.435913742741725</c:v>
                </c:pt>
                <c:pt idx="337">
                  <c:v>14.416940265844083</c:v>
                </c:pt>
                <c:pt idx="340">
                  <c:v>31.851696000000018</c:v>
                </c:pt>
                <c:pt idx="341">
                  <c:v>31.912908571428574</c:v>
                </c:pt>
                <c:pt idx="342">
                  <c:v>27.730903470486339</c:v>
                </c:pt>
                <c:pt idx="343">
                  <c:v>22.729767899933279</c:v>
                </c:pt>
                <c:pt idx="344">
                  <c:v>27.959031027727448</c:v>
                </c:pt>
                <c:pt idx="345">
                  <c:v>10.113428571428571</c:v>
                </c:pt>
                <c:pt idx="346">
                  <c:v>4.206867428571428</c:v>
                </c:pt>
                <c:pt idx="347">
                  <c:v>35.408803852557114</c:v>
                </c:pt>
                <c:pt idx="348">
                  <c:v>16.039491765081372</c:v>
                </c:pt>
                <c:pt idx="349">
                  <c:v>29.205660000000101</c:v>
                </c:pt>
                <c:pt idx="350">
                  <c:v>12.018400000000028</c:v>
                </c:pt>
                <c:pt idx="351">
                  <c:v>18.538004719061117</c:v>
                </c:pt>
                <c:pt idx="352">
                  <c:v>20.013621357113237</c:v>
                </c:pt>
              </c:numCache>
            </c:numRef>
          </c:yVal>
          <c:smooth val="0"/>
          <c:extLst>
            <c:ext xmlns:c16="http://schemas.microsoft.com/office/drawing/2014/chart" uri="{C3380CC4-5D6E-409C-BE32-E72D297353CC}">
              <c16:uniqueId val="{00000001-EADF-42C1-92B3-2C0B0C4A2B67}"/>
            </c:ext>
          </c:extLst>
        </c:ser>
        <c:dLbls>
          <c:showLegendKey val="0"/>
          <c:showVal val="0"/>
          <c:showCatName val="0"/>
          <c:showSerName val="0"/>
          <c:showPercent val="0"/>
          <c:showBubbleSize val="0"/>
        </c:dLbls>
        <c:axId val="1132415648"/>
        <c:axId val="1131943184"/>
      </c:scatterChart>
      <c:valAx>
        <c:axId val="1911728256"/>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1728736"/>
        <c:crosses val="autoZero"/>
        <c:crossBetween val="midCat"/>
      </c:valAx>
      <c:valAx>
        <c:axId val="191172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POC </a:t>
                </a:r>
                <a:r>
                  <a:rPr lang="en-US" sz="2000" b="0" i="0" u="none" strike="noStrike" kern="1200" baseline="0">
                    <a:solidFill>
                      <a:sysClr val="windowText" lastClr="000000">
                        <a:lumMod val="65000"/>
                        <a:lumOff val="35000"/>
                      </a:sysClr>
                    </a:solidFill>
                  </a:rPr>
                  <a:t>(µmol/m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endParaRPr lang="en-US" sz="2000"/>
              </a:p>
            </c:rich>
          </c:tx>
          <c:layout>
            <c:manualLayout>
              <c:xMode val="edge"/>
              <c:yMode val="edge"/>
              <c:x val="9.9127714114544772E-3"/>
              <c:y val="0.32108793735493807"/>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1728256"/>
        <c:crosses val="autoZero"/>
        <c:crossBetween val="midCat"/>
      </c:valAx>
      <c:valAx>
        <c:axId val="1131943184"/>
        <c:scaling>
          <c:orientation val="minMax"/>
        </c:scaling>
        <c:delete val="0"/>
        <c:axPos val="r"/>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rPr>
                  <a:t>POP Flux (µmol P/m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/day)</a:t>
                </a:r>
              </a:p>
            </c:rich>
          </c:tx>
          <c:layout>
            <c:manualLayout>
              <c:xMode val="edge"/>
              <c:yMode val="edge"/>
              <c:x val="0.94150505705175658"/>
              <c:y val="0.274863162765811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2415648"/>
        <c:crosses val="max"/>
        <c:crossBetween val="midCat"/>
      </c:valAx>
      <c:valAx>
        <c:axId val="1132415648"/>
        <c:scaling>
          <c:orientation val="minMax"/>
        </c:scaling>
        <c:delete val="1"/>
        <c:axPos val="b"/>
        <c:numFmt formatCode="[$-409]d\-mmm\-yy;@" sourceLinked="1"/>
        <c:majorTickMark val="out"/>
        <c:minorTickMark val="none"/>
        <c:tickLblPos val="nextTo"/>
        <c:crossAx val="1131943184"/>
        <c:crosses val="autoZero"/>
        <c:crossBetween val="midCat"/>
      </c:valAx>
      <c:spPr>
        <a:noFill/>
        <a:ln>
          <a:noFill/>
        </a:ln>
        <a:effectLst/>
      </c:spPr>
    </c:plotArea>
    <c:legend>
      <c:legendPos val="r"/>
      <c:layout>
        <c:manualLayout>
          <c:xMode val="edge"/>
          <c:yMode val="edge"/>
          <c:x val="0.95629222852879525"/>
          <c:y val="0.45734980441494394"/>
          <c:w val="3.7915175755994172E-2"/>
          <c:h val="0.1496921614137075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SBB</a:t>
            </a:r>
            <a:r>
              <a:rPr lang="en-US" sz="2400" baseline="0"/>
              <a:t> PON vs. POP Flux Top Cup </a:t>
            </a:r>
            <a:r>
              <a:rPr lang="en-US" sz="2400" b="0" i="0" u="none" strike="noStrike" kern="1200" spc="0" baseline="0">
                <a:solidFill>
                  <a:sysClr val="windowText" lastClr="000000">
                    <a:lumMod val="65000"/>
                    <a:lumOff val="35000"/>
                  </a:sysClr>
                </a:solidFill>
              </a:rPr>
              <a:t>(Sept '09 - May '24)</a:t>
            </a:r>
            <a:r>
              <a:rPr lang="en-US" sz="2400" baseline="0"/>
              <a:t> </a:t>
            </a:r>
            <a:endParaRPr lang="en-US" sz="2400"/>
          </a:p>
        </c:rich>
      </c:tx>
      <c:layout>
        <c:manualLayout>
          <c:xMode val="edge"/>
          <c:yMode val="edge"/>
          <c:x val="0.346145262753911"/>
          <c:y val="3.2253418263706708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916002897005874E-2"/>
          <c:y val="0.13219438979181125"/>
          <c:w val="0.8565769011065455"/>
          <c:h val="0.78876605097346186"/>
        </c:manualLayout>
      </c:layout>
      <c:scatterChart>
        <c:scatterStyle val="lineMarker"/>
        <c:varyColors val="0"/>
        <c:ser>
          <c:idx val="1"/>
          <c:order val="1"/>
          <c:tx>
            <c:v>PON</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NEW'!$AF$8:$AF$360</c:f>
              <c:numCache>
                <c:formatCode>0</c:formatCode>
                <c:ptCount val="353"/>
                <c:pt idx="0">
                  <c:v>363.31115679733216</c:v>
                </c:pt>
                <c:pt idx="1">
                  <c:v>406.35296213742936</c:v>
                </c:pt>
                <c:pt idx="2">
                  <c:v>530.96374222722886</c:v>
                </c:pt>
                <c:pt idx="3">
                  <c:v>351.74489927404835</c:v>
                </c:pt>
                <c:pt idx="4">
                  <c:v>186.28721220445365</c:v>
                </c:pt>
                <c:pt idx="5">
                  <c:v>111.03320228366779</c:v>
                </c:pt>
                <c:pt idx="6">
                  <c:v>186.1535096116354</c:v>
                </c:pt>
                <c:pt idx="7">
                  <c:v>153.88624288027839</c:v>
                </c:pt>
                <c:pt idx="8">
                  <c:v>209.8026800427252</c:v>
                </c:pt>
                <c:pt idx="9">
                  <c:v>292.84156752952856</c:v>
                </c:pt>
                <c:pt idx="10">
                  <c:v>242.41571919380007</c:v>
                </c:pt>
                <c:pt idx="11">
                  <c:v>195.56999472428814</c:v>
                </c:pt>
                <c:pt idx="13">
                  <c:v>802.95510204081609</c:v>
                </c:pt>
                <c:pt idx="14">
                  <c:v>243.54539024207423</c:v>
                </c:pt>
                <c:pt idx="15">
                  <c:v>476.51797494269448</c:v>
                </c:pt>
                <c:pt idx="16">
                  <c:v>254.6828816729581</c:v>
                </c:pt>
                <c:pt idx="17">
                  <c:v>316.90661658952649</c:v>
                </c:pt>
                <c:pt idx="18">
                  <c:v>262.23950580233372</c:v>
                </c:pt>
                <c:pt idx="19">
                  <c:v>186.51099245025887</c:v>
                </c:pt>
                <c:pt idx="20">
                  <c:v>310.51185810988551</c:v>
                </c:pt>
                <c:pt idx="21">
                  <c:v>557.81312725047712</c:v>
                </c:pt>
                <c:pt idx="22">
                  <c:v>407.02363171641679</c:v>
                </c:pt>
                <c:pt idx="23">
                  <c:v>292.71065072383277</c:v>
                </c:pt>
                <c:pt idx="24">
                  <c:v>381.62610221460289</c:v>
                </c:pt>
                <c:pt idx="25">
                  <c:v>367.4457326865313</c:v>
                </c:pt>
                <c:pt idx="26">
                  <c:v>261.4552380952386</c:v>
                </c:pt>
                <c:pt idx="27">
                  <c:v>102.65446757661215</c:v>
                </c:pt>
                <c:pt idx="28">
                  <c:v>247.34292129889428</c:v>
                </c:pt>
                <c:pt idx="29">
                  <c:v>93.96598819634643</c:v>
                </c:pt>
                <c:pt idx="30">
                  <c:v>115.57088250628858</c:v>
                </c:pt>
                <c:pt idx="31">
                  <c:v>84.392259298417144</c:v>
                </c:pt>
                <c:pt idx="32">
                  <c:v>185.23593766054071</c:v>
                </c:pt>
                <c:pt idx="33">
                  <c:v>101.09381761941071</c:v>
                </c:pt>
                <c:pt idx="34">
                  <c:v>143.66905404388643</c:v>
                </c:pt>
                <c:pt idx="35">
                  <c:v>125.61650224862214</c:v>
                </c:pt>
                <c:pt idx="36">
                  <c:v>303.31265242791073</c:v>
                </c:pt>
                <c:pt idx="37">
                  <c:v>248.85951643389714</c:v>
                </c:pt>
                <c:pt idx="38">
                  <c:v>376.50946402971283</c:v>
                </c:pt>
                <c:pt idx="39">
                  <c:v>569.53397464445754</c:v>
                </c:pt>
                <c:pt idx="40">
                  <c:v>724.35847180887652</c:v>
                </c:pt>
                <c:pt idx="41">
                  <c:v>1208.8373629369221</c:v>
                </c:pt>
                <c:pt idx="42">
                  <c:v>1282.2285531777684</c:v>
                </c:pt>
                <c:pt idx="43">
                  <c:v>652.90810152100983</c:v>
                </c:pt>
                <c:pt idx="44">
                  <c:v>605.47056381190896</c:v>
                </c:pt>
                <c:pt idx="45">
                  <c:v>718.35868981793772</c:v>
                </c:pt>
                <c:pt idx="46">
                  <c:v>445.83262882779297</c:v>
                </c:pt>
                <c:pt idx="47">
                  <c:v>556.67331244206082</c:v>
                </c:pt>
                <c:pt idx="48">
                  <c:v>542.06058721487602</c:v>
                </c:pt>
                <c:pt idx="49">
                  <c:v>551.16415206078273</c:v>
                </c:pt>
                <c:pt idx="50">
                  <c:v>668.99871837658293</c:v>
                </c:pt>
                <c:pt idx="51">
                  <c:v>741.6779062252258</c:v>
                </c:pt>
                <c:pt idx="52">
                  <c:v>464.37588020824171</c:v>
                </c:pt>
                <c:pt idx="53">
                  <c:v>375.52696566566493</c:v>
                </c:pt>
                <c:pt idx="54">
                  <c:v>354.16050192368687</c:v>
                </c:pt>
                <c:pt idx="55">
                  <c:v>427.59527532418093</c:v>
                </c:pt>
                <c:pt idx="56">
                  <c:v>252.79372347076145</c:v>
                </c:pt>
                <c:pt idx="57">
                  <c:v>213.57758200563083</c:v>
                </c:pt>
                <c:pt idx="58">
                  <c:v>290.48255422154728</c:v>
                </c:pt>
                <c:pt idx="59">
                  <c:v>157.0993770768938</c:v>
                </c:pt>
                <c:pt idx="60">
                  <c:v>139.99228871462225</c:v>
                </c:pt>
                <c:pt idx="61">
                  <c:v>382.31718615564972</c:v>
                </c:pt>
                <c:pt idx="62">
                  <c:v>366.4261141149949</c:v>
                </c:pt>
                <c:pt idx="63">
                  <c:v>184.89717928016117</c:v>
                </c:pt>
                <c:pt idx="64">
                  <c:v>596.98759305901376</c:v>
                </c:pt>
                <c:pt idx="65">
                  <c:v>114.04861578465777</c:v>
                </c:pt>
                <c:pt idx="66">
                  <c:v>109.44012785213532</c:v>
                </c:pt>
                <c:pt idx="67">
                  <c:v>135.27835135189255</c:v>
                </c:pt>
                <c:pt idx="68">
                  <c:v>232.2949521568398</c:v>
                </c:pt>
                <c:pt idx="69">
                  <c:v>270.63421751908714</c:v>
                </c:pt>
                <c:pt idx="70">
                  <c:v>481.74431044548959</c:v>
                </c:pt>
                <c:pt idx="71">
                  <c:v>255.99134533076761</c:v>
                </c:pt>
                <c:pt idx="72">
                  <c:v>275.07856668042479</c:v>
                </c:pt>
                <c:pt idx="73">
                  <c:v>224.74166470517079</c:v>
                </c:pt>
                <c:pt idx="74">
                  <c:v>333.4592767229712</c:v>
                </c:pt>
                <c:pt idx="75">
                  <c:v>225.36224746777154</c:v>
                </c:pt>
                <c:pt idx="76">
                  <c:v>392.53610664064831</c:v>
                </c:pt>
                <c:pt idx="77">
                  <c:v>279.48326873956989</c:v>
                </c:pt>
                <c:pt idx="79">
                  <c:v>348.24892638199964</c:v>
                </c:pt>
                <c:pt idx="80">
                  <c:v>1112.5640184460565</c:v>
                </c:pt>
                <c:pt idx="81">
                  <c:v>124.72712987919172</c:v>
                </c:pt>
                <c:pt idx="82">
                  <c:v>468.57753408150717</c:v>
                </c:pt>
                <c:pt idx="83">
                  <c:v>279.42965191488082</c:v>
                </c:pt>
                <c:pt idx="85">
                  <c:v>86.25260715331288</c:v>
                </c:pt>
                <c:pt idx="86">
                  <c:v>673.70585385897778</c:v>
                </c:pt>
                <c:pt idx="87">
                  <c:v>260.89263076679777</c:v>
                </c:pt>
                <c:pt idx="88">
                  <c:v>78.199393328941909</c:v>
                </c:pt>
                <c:pt idx="89">
                  <c:v>83.256788227949073</c:v>
                </c:pt>
                <c:pt idx="90">
                  <c:v>199.46380038185694</c:v>
                </c:pt>
                <c:pt idx="91">
                  <c:v>319.05471350258762</c:v>
                </c:pt>
                <c:pt idx="92">
                  <c:v>148.87138271696404</c:v>
                </c:pt>
                <c:pt idx="93">
                  <c:v>216.32063179860327</c:v>
                </c:pt>
                <c:pt idx="94">
                  <c:v>80.134845507473202</c:v>
                </c:pt>
                <c:pt idx="95">
                  <c:v>159.88374631729909</c:v>
                </c:pt>
                <c:pt idx="96">
                  <c:v>149.12062584757476</c:v>
                </c:pt>
                <c:pt idx="97">
                  <c:v>107.62905524629346</c:v>
                </c:pt>
                <c:pt idx="98">
                  <c:v>130.41019861621081</c:v>
                </c:pt>
                <c:pt idx="99">
                  <c:v>388.85679777046749</c:v>
                </c:pt>
                <c:pt idx="100">
                  <c:v>309.29576875954376</c:v>
                </c:pt>
                <c:pt idx="101">
                  <c:v>175.58374021690042</c:v>
                </c:pt>
                <c:pt idx="102">
                  <c:v>215.57154779680494</c:v>
                </c:pt>
                <c:pt idx="103">
                  <c:v>522.3894920490759</c:v>
                </c:pt>
                <c:pt idx="104">
                  <c:v>794.51092400698155</c:v>
                </c:pt>
                <c:pt idx="105">
                  <c:v>260.65296399044138</c:v>
                </c:pt>
                <c:pt idx="106">
                  <c:v>714.94031004687599</c:v>
                </c:pt>
                <c:pt idx="107">
                  <c:v>425.56696067815</c:v>
                </c:pt>
                <c:pt idx="108">
                  <c:v>185.19329019490127</c:v>
                </c:pt>
                <c:pt idx="109">
                  <c:v>151.03036440066992</c:v>
                </c:pt>
                <c:pt idx="110">
                  <c:v>238.8048151550598</c:v>
                </c:pt>
                <c:pt idx="111">
                  <c:v>185.18344325423328</c:v>
                </c:pt>
                <c:pt idx="112">
                  <c:v>164.20077306263488</c:v>
                </c:pt>
                <c:pt idx="113">
                  <c:v>102.85483685378341</c:v>
                </c:pt>
                <c:pt idx="114">
                  <c:v>138.04337860414711</c:v>
                </c:pt>
                <c:pt idx="115">
                  <c:v>280.89070933136475</c:v>
                </c:pt>
                <c:pt idx="116">
                  <c:v>518.53565703457161</c:v>
                </c:pt>
                <c:pt idx="117">
                  <c:v>483.03083350390267</c:v>
                </c:pt>
                <c:pt idx="119">
                  <c:v>397.45059887739245</c:v>
                </c:pt>
                <c:pt idx="120">
                  <c:v>381.46444469059253</c:v>
                </c:pt>
                <c:pt idx="121">
                  <c:v>204.56751016821414</c:v>
                </c:pt>
                <c:pt idx="122">
                  <c:v>236.03279669128196</c:v>
                </c:pt>
                <c:pt idx="123">
                  <c:v>105.6445954573187</c:v>
                </c:pt>
                <c:pt idx="124">
                  <c:v>114.33228807804663</c:v>
                </c:pt>
                <c:pt idx="125">
                  <c:v>102.23404664622657</c:v>
                </c:pt>
                <c:pt idx="126">
                  <c:v>165.15329916901823</c:v>
                </c:pt>
                <c:pt idx="127">
                  <c:v>155.24078715408291</c:v>
                </c:pt>
                <c:pt idx="128">
                  <c:v>430.67085521380619</c:v>
                </c:pt>
                <c:pt idx="129">
                  <c:v>146.02949947119805</c:v>
                </c:pt>
                <c:pt idx="130">
                  <c:v>154.54417908631083</c:v>
                </c:pt>
                <c:pt idx="131">
                  <c:v>153.82342210456648</c:v>
                </c:pt>
                <c:pt idx="132">
                  <c:v>1916.8175031532767</c:v>
                </c:pt>
                <c:pt idx="133">
                  <c:v>1168.5472409953968</c:v>
                </c:pt>
                <c:pt idx="134">
                  <c:v>992.7701498464736</c:v>
                </c:pt>
                <c:pt idx="135">
                  <c:v>55.177579075637112</c:v>
                </c:pt>
                <c:pt idx="141">
                  <c:v>156.48242154267862</c:v>
                </c:pt>
                <c:pt idx="143">
                  <c:v>59.497837964891524</c:v>
                </c:pt>
                <c:pt idx="144">
                  <c:v>70.171166870348102</c:v>
                </c:pt>
                <c:pt idx="145">
                  <c:v>826.33187321472678</c:v>
                </c:pt>
                <c:pt idx="146">
                  <c:v>621.82999728548907</c:v>
                </c:pt>
                <c:pt idx="147">
                  <c:v>561.15413780210451</c:v>
                </c:pt>
                <c:pt idx="148">
                  <c:v>573.08114265039205</c:v>
                </c:pt>
                <c:pt idx="149">
                  <c:v>561.07645709096516</c:v>
                </c:pt>
                <c:pt idx="150">
                  <c:v>459.17946201521869</c:v>
                </c:pt>
                <c:pt idx="151">
                  <c:v>330.97706308150805</c:v>
                </c:pt>
                <c:pt idx="152">
                  <c:v>449.89929356558196</c:v>
                </c:pt>
                <c:pt idx="153">
                  <c:v>535.26847731246517</c:v>
                </c:pt>
                <c:pt idx="154">
                  <c:v>470.06079350664839</c:v>
                </c:pt>
                <c:pt idx="155">
                  <c:v>354.7624160871768</c:v>
                </c:pt>
                <c:pt idx="156">
                  <c:v>270.21606682734779</c:v>
                </c:pt>
                <c:pt idx="157">
                  <c:v>506.74094115679463</c:v>
                </c:pt>
                <c:pt idx="158">
                  <c:v>1038.1094384980029</c:v>
                </c:pt>
                <c:pt idx="159">
                  <c:v>1381.0340629618561</c:v>
                </c:pt>
                <c:pt idx="160">
                  <c:v>1367.3173982137064</c:v>
                </c:pt>
                <c:pt idx="161">
                  <c:v>1104.6199560595117</c:v>
                </c:pt>
                <c:pt idx="162">
                  <c:v>792.17733547932698</c:v>
                </c:pt>
                <c:pt idx="163">
                  <c:v>1116.73967375659</c:v>
                </c:pt>
                <c:pt idx="164">
                  <c:v>922.62631722548758</c:v>
                </c:pt>
                <c:pt idx="165">
                  <c:v>400.94989496832602</c:v>
                </c:pt>
                <c:pt idx="169">
                  <c:v>460.92918918582632</c:v>
                </c:pt>
                <c:pt idx="171">
                  <c:v>806.50800566113469</c:v>
                </c:pt>
                <c:pt idx="172">
                  <c:v>752.02389938112583</c:v>
                </c:pt>
                <c:pt idx="173">
                  <c:v>777.4037939973125</c:v>
                </c:pt>
                <c:pt idx="174">
                  <c:v>813.71045671354989</c:v>
                </c:pt>
                <c:pt idx="175">
                  <c:v>554.32443601098078</c:v>
                </c:pt>
                <c:pt idx="176">
                  <c:v>415.00574925145065</c:v>
                </c:pt>
                <c:pt idx="177">
                  <c:v>393.54171600514928</c:v>
                </c:pt>
                <c:pt idx="178">
                  <c:v>198.99675556803578</c:v>
                </c:pt>
                <c:pt idx="179">
                  <c:v>186.61280882821532</c:v>
                </c:pt>
                <c:pt idx="180">
                  <c:v>901.88410510649248</c:v>
                </c:pt>
                <c:pt idx="181">
                  <c:v>75.19889584449146</c:v>
                </c:pt>
                <c:pt idx="182">
                  <c:v>373.38203179288848</c:v>
                </c:pt>
                <c:pt idx="183">
                  <c:v>104.60044011939453</c:v>
                </c:pt>
                <c:pt idx="184">
                  <c:v>732.28139688080296</c:v>
                </c:pt>
                <c:pt idx="185">
                  <c:v>1552.5371520272977</c:v>
                </c:pt>
                <c:pt idx="186">
                  <c:v>380.49364047654564</c:v>
                </c:pt>
                <c:pt idx="187">
                  <c:v>734.939189319055</c:v>
                </c:pt>
                <c:pt idx="188">
                  <c:v>735.30682482785232</c:v>
                </c:pt>
                <c:pt idx="189">
                  <c:v>173.7563244032329</c:v>
                </c:pt>
                <c:pt idx="190">
                  <c:v>478.22848119855422</c:v>
                </c:pt>
                <c:pt idx="191">
                  <c:v>338.02601111295007</c:v>
                </c:pt>
                <c:pt idx="192">
                  <c:v>521.67991527876802</c:v>
                </c:pt>
                <c:pt idx="193">
                  <c:v>278.02488806772038</c:v>
                </c:pt>
                <c:pt idx="194">
                  <c:v>792.45809440853793</c:v>
                </c:pt>
                <c:pt idx="195">
                  <c:v>781.89103973376734</c:v>
                </c:pt>
                <c:pt idx="196">
                  <c:v>865.12731568604602</c:v>
                </c:pt>
                <c:pt idx="197">
                  <c:v>489.64794825969403</c:v>
                </c:pt>
                <c:pt idx="198">
                  <c:v>819.9750713144125</c:v>
                </c:pt>
                <c:pt idx="199">
                  <c:v>865.61247567042676</c:v>
                </c:pt>
                <c:pt idx="200">
                  <c:v>526.10937713030876</c:v>
                </c:pt>
                <c:pt idx="201">
                  <c:v>412.18475832843831</c:v>
                </c:pt>
                <c:pt idx="202">
                  <c:v>382.86166522430869</c:v>
                </c:pt>
                <c:pt idx="203">
                  <c:v>406.17924702192494</c:v>
                </c:pt>
                <c:pt idx="204">
                  <c:v>337.01184321165329</c:v>
                </c:pt>
                <c:pt idx="205">
                  <c:v>187.69125977224473</c:v>
                </c:pt>
                <c:pt idx="206">
                  <c:v>376.76077414469506</c:v>
                </c:pt>
                <c:pt idx="207">
                  <c:v>192.45962874711236</c:v>
                </c:pt>
                <c:pt idx="208">
                  <c:v>298.4880945287465</c:v>
                </c:pt>
                <c:pt idx="209">
                  <c:v>646.89203927668814</c:v>
                </c:pt>
                <c:pt idx="210">
                  <c:v>1508.4421442853536</c:v>
                </c:pt>
                <c:pt idx="211">
                  <c:v>1204.0920775010845</c:v>
                </c:pt>
                <c:pt idx="212">
                  <c:v>1422.8971692972013</c:v>
                </c:pt>
                <c:pt idx="213">
                  <c:v>867.8120057230841</c:v>
                </c:pt>
                <c:pt idx="214">
                  <c:v>942.90525520946096</c:v>
                </c:pt>
                <c:pt idx="215">
                  <c:v>249.69730363930213</c:v>
                </c:pt>
                <c:pt idx="216">
                  <c:v>699.14349321047598</c:v>
                </c:pt>
                <c:pt idx="217">
                  <c:v>763.93779813452568</c:v>
                </c:pt>
                <c:pt idx="218">
                  <c:v>385.32972171289498</c:v>
                </c:pt>
                <c:pt idx="219">
                  <c:v>407.00830160892946</c:v>
                </c:pt>
                <c:pt idx="220">
                  <c:v>405.20583036230948</c:v>
                </c:pt>
                <c:pt idx="221">
                  <c:v>800.43495531455471</c:v>
                </c:pt>
                <c:pt idx="222">
                  <c:v>518.33330571352519</c:v>
                </c:pt>
                <c:pt idx="223">
                  <c:v>407.73550671857129</c:v>
                </c:pt>
                <c:pt idx="224">
                  <c:v>764.31172189230244</c:v>
                </c:pt>
                <c:pt idx="225">
                  <c:v>815.04493940631903</c:v>
                </c:pt>
                <c:pt idx="226">
                  <c:v>812.09779507723283</c:v>
                </c:pt>
                <c:pt idx="227">
                  <c:v>441.4187549100613</c:v>
                </c:pt>
                <c:pt idx="228">
                  <c:v>438.6931925318608</c:v>
                </c:pt>
                <c:pt idx="229">
                  <c:v>437.06579843788205</c:v>
                </c:pt>
                <c:pt idx="230">
                  <c:v>265.15489685581565</c:v>
                </c:pt>
                <c:pt idx="231">
                  <c:v>495.37974629312504</c:v>
                </c:pt>
                <c:pt idx="232">
                  <c:v>379.68262634554964</c:v>
                </c:pt>
                <c:pt idx="233">
                  <c:v>192.18436284937656</c:v>
                </c:pt>
                <c:pt idx="234">
                  <c:v>176.09789002593712</c:v>
                </c:pt>
                <c:pt idx="235">
                  <c:v>79.207922009010161</c:v>
                </c:pt>
                <c:pt idx="236">
                  <c:v>941.09410658011882</c:v>
                </c:pt>
                <c:pt idx="237">
                  <c:v>807.05150483876798</c:v>
                </c:pt>
                <c:pt idx="238">
                  <c:v>410.37975678113241</c:v>
                </c:pt>
                <c:pt idx="239">
                  <c:v>681.25327261811367</c:v>
                </c:pt>
                <c:pt idx="240">
                  <c:v>901.22965925763367</c:v>
                </c:pt>
                <c:pt idx="241">
                  <c:v>413.45008385026011</c:v>
                </c:pt>
                <c:pt idx="242">
                  <c:v>487.918375812867</c:v>
                </c:pt>
                <c:pt idx="243">
                  <c:v>762.19581664670557</c:v>
                </c:pt>
                <c:pt idx="244">
                  <c:v>538.36299218230602</c:v>
                </c:pt>
                <c:pt idx="245">
                  <c:v>438.13614163280278</c:v>
                </c:pt>
                <c:pt idx="246">
                  <c:v>405.55608679035464</c:v>
                </c:pt>
                <c:pt idx="247">
                  <c:v>718.51555118485362</c:v>
                </c:pt>
                <c:pt idx="248">
                  <c:v>604.96036001952905</c:v>
                </c:pt>
                <c:pt idx="262">
                  <c:v>403.62041000992889</c:v>
                </c:pt>
                <c:pt idx="263">
                  <c:v>702.31089683566506</c:v>
                </c:pt>
                <c:pt idx="264">
                  <c:v>613.34432444593472</c:v>
                </c:pt>
                <c:pt idx="265">
                  <c:v>366.37426269159857</c:v>
                </c:pt>
                <c:pt idx="266">
                  <c:v>544.80831289668458</c:v>
                </c:pt>
                <c:pt idx="267">
                  <c:v>379.92471101399315</c:v>
                </c:pt>
                <c:pt idx="268">
                  <c:v>444.90324509735609</c:v>
                </c:pt>
                <c:pt idx="269">
                  <c:v>317.78423835789175</c:v>
                </c:pt>
                <c:pt idx="270">
                  <c:v>744.23787338076647</c:v>
                </c:pt>
                <c:pt idx="272">
                  <c:v>374.3138452672743</c:v>
                </c:pt>
                <c:pt idx="273">
                  <c:v>512.3839216528695</c:v>
                </c:pt>
                <c:pt idx="274">
                  <c:v>498.61615016091855</c:v>
                </c:pt>
                <c:pt idx="275">
                  <c:v>857.24234832671721</c:v>
                </c:pt>
                <c:pt idx="276">
                  <c:v>1448.8324504269769</c:v>
                </c:pt>
                <c:pt idx="277">
                  <c:v>847.51154260433771</c:v>
                </c:pt>
                <c:pt idx="278">
                  <c:v>644.66814785893121</c:v>
                </c:pt>
                <c:pt idx="279">
                  <c:v>525.3329939721491</c:v>
                </c:pt>
                <c:pt idx="280">
                  <c:v>193.62009769412481</c:v>
                </c:pt>
                <c:pt idx="281">
                  <c:v>304.67109139015696</c:v>
                </c:pt>
                <c:pt idx="282">
                  <c:v>611.33522012421702</c:v>
                </c:pt>
                <c:pt idx="283">
                  <c:v>441.52676154428849</c:v>
                </c:pt>
                <c:pt idx="284">
                  <c:v>445.75880508375377</c:v>
                </c:pt>
                <c:pt idx="285">
                  <c:v>803.39500119230672</c:v>
                </c:pt>
                <c:pt idx="288">
                  <c:v>928.08668291343827</c:v>
                </c:pt>
                <c:pt idx="289">
                  <c:v>1023.4084084380565</c:v>
                </c:pt>
                <c:pt idx="290">
                  <c:v>819.00877159513561</c:v>
                </c:pt>
                <c:pt idx="291">
                  <c:v>875.79589832507872</c:v>
                </c:pt>
                <c:pt idx="292">
                  <c:v>897.55526581805407</c:v>
                </c:pt>
                <c:pt idx="293">
                  <c:v>999.23416789637099</c:v>
                </c:pt>
                <c:pt idx="294">
                  <c:v>1010.6945738830781</c:v>
                </c:pt>
                <c:pt idx="295">
                  <c:v>428.54427563543965</c:v>
                </c:pt>
                <c:pt idx="296">
                  <c:v>524.46625178345903</c:v>
                </c:pt>
                <c:pt idx="297">
                  <c:v>390.38647761062305</c:v>
                </c:pt>
                <c:pt idx="298">
                  <c:v>524.31862296266991</c:v>
                </c:pt>
                <c:pt idx="299">
                  <c:v>513.92760202065267</c:v>
                </c:pt>
                <c:pt idx="300">
                  <c:v>88.984950312895322</c:v>
                </c:pt>
                <c:pt idx="301">
                  <c:v>569.8859149268701</c:v>
                </c:pt>
                <c:pt idx="302">
                  <c:v>1614.6609442266231</c:v>
                </c:pt>
                <c:pt idx="303">
                  <c:v>1221.1643352238223</c:v>
                </c:pt>
                <c:pt idx="304">
                  <c:v>2205.2522487289498</c:v>
                </c:pt>
                <c:pt idx="305">
                  <c:v>1803.0843379738244</c:v>
                </c:pt>
                <c:pt idx="306">
                  <c:v>657.81332104100886</c:v>
                </c:pt>
                <c:pt idx="307">
                  <c:v>128.54335527312259</c:v>
                </c:pt>
                <c:pt idx="314">
                  <c:v>1237.0976503107331</c:v>
                </c:pt>
                <c:pt idx="315">
                  <c:v>1954.3204616720702</c:v>
                </c:pt>
                <c:pt idx="316">
                  <c:v>567.21918164952604</c:v>
                </c:pt>
                <c:pt idx="317">
                  <c:v>596.26082627152016</c:v>
                </c:pt>
                <c:pt idx="318">
                  <c:v>804.25302809947652</c:v>
                </c:pt>
                <c:pt idx="319">
                  <c:v>338.46915580106258</c:v>
                </c:pt>
                <c:pt idx="327">
                  <c:v>1978.8391645408658</c:v>
                </c:pt>
                <c:pt idx="328">
                  <c:v>3771.651312029172</c:v>
                </c:pt>
                <c:pt idx="329">
                  <c:v>2130.2532305086156</c:v>
                </c:pt>
                <c:pt idx="330">
                  <c:v>1414.4176683727626</c:v>
                </c:pt>
                <c:pt idx="331">
                  <c:v>110.73159039015901</c:v>
                </c:pt>
                <c:pt idx="332">
                  <c:v>1731.289030156752</c:v>
                </c:pt>
                <c:pt idx="333">
                  <c:v>775.79895342780367</c:v>
                </c:pt>
                <c:pt idx="334">
                  <c:v>398.47178035883701</c:v>
                </c:pt>
                <c:pt idx="335">
                  <c:v>1042.9656311766696</c:v>
                </c:pt>
                <c:pt idx="336">
                  <c:v>388.03773440527232</c:v>
                </c:pt>
                <c:pt idx="337">
                  <c:v>525.69130539288244</c:v>
                </c:pt>
                <c:pt idx="340">
                  <c:v>1041.3313356791045</c:v>
                </c:pt>
                <c:pt idx="341">
                  <c:v>908.01208336024956</c:v>
                </c:pt>
                <c:pt idx="342">
                  <c:v>1255.4194057529446</c:v>
                </c:pt>
                <c:pt idx="343">
                  <c:v>654.02392073243425</c:v>
                </c:pt>
                <c:pt idx="344">
                  <c:v>897.24869206532935</c:v>
                </c:pt>
                <c:pt idx="345">
                  <c:v>521.36785603049327</c:v>
                </c:pt>
                <c:pt idx="346">
                  <c:v>550.90716317202293</c:v>
                </c:pt>
                <c:pt idx="347">
                  <c:v>740.7494719251456</c:v>
                </c:pt>
                <c:pt idx="348">
                  <c:v>318.92201516774952</c:v>
                </c:pt>
                <c:pt idx="349">
                  <c:v>286.42884076157839</c:v>
                </c:pt>
                <c:pt idx="350">
                  <c:v>305.42285324920908</c:v>
                </c:pt>
                <c:pt idx="351">
                  <c:v>519.95673163298545</c:v>
                </c:pt>
                <c:pt idx="352">
                  <c:v>594.98094193343047</c:v>
                </c:pt>
              </c:numCache>
            </c:numRef>
          </c:yVal>
          <c:smooth val="0"/>
          <c:extLst>
            <c:ext xmlns:c16="http://schemas.microsoft.com/office/drawing/2014/chart" uri="{C3380CC4-5D6E-409C-BE32-E72D297353CC}">
              <c16:uniqueId val="{00000002-B6FE-429C-9E62-9D19F4DD4AE5}"/>
            </c:ext>
          </c:extLst>
        </c:ser>
        <c:dLbls>
          <c:showLegendKey val="0"/>
          <c:showVal val="0"/>
          <c:showCatName val="0"/>
          <c:showSerName val="0"/>
          <c:showPercent val="0"/>
          <c:showBubbleSize val="0"/>
        </c:dLbls>
        <c:axId val="1131921104"/>
        <c:axId val="1131935504"/>
      </c:scatterChart>
      <c:scatterChart>
        <c:scatterStyle val="lineMarker"/>
        <c:varyColors val="0"/>
        <c:ser>
          <c:idx val="0"/>
          <c:order val="0"/>
          <c:tx>
            <c:v>POP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NEW'!$AL$8:$AL$360</c:f>
              <c:numCache>
                <c:formatCode>0.00</c:formatCode>
                <c:ptCount val="353"/>
                <c:pt idx="0">
                  <c:v>11.346557128490268</c:v>
                </c:pt>
                <c:pt idx="1">
                  <c:v>13.978233144775079</c:v>
                </c:pt>
                <c:pt idx="2">
                  <c:v>-1.1015304032359232</c:v>
                </c:pt>
                <c:pt idx="3">
                  <c:v>4.8369267753344474</c:v>
                </c:pt>
                <c:pt idx="4">
                  <c:v>3.6414423189361802</c:v>
                </c:pt>
                <c:pt idx="5">
                  <c:v>3.2228911077928579</c:v>
                </c:pt>
                <c:pt idx="6">
                  <c:v>4.0397430687707612</c:v>
                </c:pt>
                <c:pt idx="7">
                  <c:v>3.0047475907515864</c:v>
                </c:pt>
                <c:pt idx="8">
                  <c:v>2.6079176608960353</c:v>
                </c:pt>
                <c:pt idx="9">
                  <c:v>24.769142194994412</c:v>
                </c:pt>
                <c:pt idx="10">
                  <c:v>12.911115375026142</c:v>
                </c:pt>
                <c:pt idx="11">
                  <c:v>7.5379934293521806</c:v>
                </c:pt>
                <c:pt idx="13">
                  <c:v>25.200774944138431</c:v>
                </c:pt>
                <c:pt idx="14">
                  <c:v>6.6674368981723084</c:v>
                </c:pt>
                <c:pt idx="15">
                  <c:v>17.561159789185069</c:v>
                </c:pt>
                <c:pt idx="16">
                  <c:v>7.1449265562131359</c:v>
                </c:pt>
                <c:pt idx="17">
                  <c:v>10.801270444916279</c:v>
                </c:pt>
                <c:pt idx="18">
                  <c:v>7.9505364608651909</c:v>
                </c:pt>
                <c:pt idx="19">
                  <c:v>5.0052216518299613</c:v>
                </c:pt>
                <c:pt idx="20">
                  <c:v>16.265339365892348</c:v>
                </c:pt>
                <c:pt idx="21">
                  <c:v>21.937170274727976</c:v>
                </c:pt>
                <c:pt idx="22">
                  <c:v>13.960665411108959</c:v>
                </c:pt>
                <c:pt idx="23">
                  <c:v>10.461743220858242</c:v>
                </c:pt>
                <c:pt idx="24">
                  <c:v>12.907884036948065</c:v>
                </c:pt>
                <c:pt idx="25">
                  <c:v>12.486073071539202</c:v>
                </c:pt>
                <c:pt idx="26">
                  <c:v>1.564988951715911</c:v>
                </c:pt>
                <c:pt idx="27">
                  <c:v>2.7596877505960311</c:v>
                </c:pt>
                <c:pt idx="28">
                  <c:v>5.8237639203193492</c:v>
                </c:pt>
                <c:pt idx="29">
                  <c:v>2.3275294258358574</c:v>
                </c:pt>
                <c:pt idx="30">
                  <c:v>4.5498511837163917</c:v>
                </c:pt>
                <c:pt idx="31">
                  <c:v>1.2419733333333252</c:v>
                </c:pt>
                <c:pt idx="32">
                  <c:v>5.125240283114838</c:v>
                </c:pt>
                <c:pt idx="33">
                  <c:v>3.8310791046029609</c:v>
                </c:pt>
                <c:pt idx="34">
                  <c:v>4.592233131052577</c:v>
                </c:pt>
                <c:pt idx="35">
                  <c:v>5.2272047051641604</c:v>
                </c:pt>
                <c:pt idx="39">
                  <c:v>21.336704370181337</c:v>
                </c:pt>
                <c:pt idx="40">
                  <c:v>22.149542648806822</c:v>
                </c:pt>
                <c:pt idx="41">
                  <c:v>25.633317749150052</c:v>
                </c:pt>
                <c:pt idx="42">
                  <c:v>49.087023480163055</c:v>
                </c:pt>
                <c:pt idx="43">
                  <c:v>4.6520000000015216E-2</c:v>
                </c:pt>
                <c:pt idx="44">
                  <c:v>20.790824086388078</c:v>
                </c:pt>
                <c:pt idx="45">
                  <c:v>21.561194465484519</c:v>
                </c:pt>
                <c:pt idx="46">
                  <c:v>17.588102785588113</c:v>
                </c:pt>
                <c:pt idx="47">
                  <c:v>23.117736496719765</c:v>
                </c:pt>
                <c:pt idx="48">
                  <c:v>23.886747560735046</c:v>
                </c:pt>
                <c:pt idx="49">
                  <c:v>43.47174124980215</c:v>
                </c:pt>
                <c:pt idx="50">
                  <c:v>23.986763412323221</c:v>
                </c:pt>
                <c:pt idx="51">
                  <c:v>24.765831641674339</c:v>
                </c:pt>
                <c:pt idx="53">
                  <c:v>14.032323051434766</c:v>
                </c:pt>
                <c:pt idx="54">
                  <c:v>20.841281722000808</c:v>
                </c:pt>
                <c:pt idx="55">
                  <c:v>15.385888097093051</c:v>
                </c:pt>
                <c:pt idx="56">
                  <c:v>11.740811452552006</c:v>
                </c:pt>
                <c:pt idx="57">
                  <c:v>10.204467219471582</c:v>
                </c:pt>
                <c:pt idx="59">
                  <c:v>4.7464862776397361</c:v>
                </c:pt>
                <c:pt idx="60">
                  <c:v>4.5548318809916104</c:v>
                </c:pt>
                <c:pt idx="61">
                  <c:v>11.630971616415177</c:v>
                </c:pt>
                <c:pt idx="62">
                  <c:v>17.044401574147571</c:v>
                </c:pt>
                <c:pt idx="63">
                  <c:v>6.0996827215048661</c:v>
                </c:pt>
                <c:pt idx="65">
                  <c:v>3.4496935481343698</c:v>
                </c:pt>
                <c:pt idx="66">
                  <c:v>4.091683875911122</c:v>
                </c:pt>
                <c:pt idx="67">
                  <c:v>4.1872254116300764</c:v>
                </c:pt>
                <c:pt idx="68">
                  <c:v>6.3458826331833773</c:v>
                </c:pt>
                <c:pt idx="69">
                  <c:v>6.0745480959832925</c:v>
                </c:pt>
                <c:pt idx="70">
                  <c:v>12.791770227422042</c:v>
                </c:pt>
                <c:pt idx="71">
                  <c:v>5.8144553746530931</c:v>
                </c:pt>
                <c:pt idx="72">
                  <c:v>7.1274298834654957</c:v>
                </c:pt>
                <c:pt idx="73">
                  <c:v>7.7938164393127778</c:v>
                </c:pt>
                <c:pt idx="74">
                  <c:v>10.204755171254501</c:v>
                </c:pt>
                <c:pt idx="75">
                  <c:v>7.5692114063852642</c:v>
                </c:pt>
                <c:pt idx="76">
                  <c:v>11.419841965892758</c:v>
                </c:pt>
                <c:pt idx="77">
                  <c:v>10.404617093869049</c:v>
                </c:pt>
                <c:pt idx="79">
                  <c:v>11.277703394741991</c:v>
                </c:pt>
                <c:pt idx="80">
                  <c:v>32.983753351148302</c:v>
                </c:pt>
                <c:pt idx="81">
                  <c:v>2.1511827543668121</c:v>
                </c:pt>
                <c:pt idx="82">
                  <c:v>12.659940130601811</c:v>
                </c:pt>
                <c:pt idx="83">
                  <c:v>7.746921655592983</c:v>
                </c:pt>
                <c:pt idx="84">
                  <c:v>4.7616960962662462</c:v>
                </c:pt>
                <c:pt idx="85">
                  <c:v>6.7065869183611238</c:v>
                </c:pt>
                <c:pt idx="86">
                  <c:v>6.555493812258856</c:v>
                </c:pt>
                <c:pt idx="87">
                  <c:v>2.3782773293987889</c:v>
                </c:pt>
                <c:pt idx="88">
                  <c:v>1.9487724600943457</c:v>
                </c:pt>
                <c:pt idx="89">
                  <c:v>2.5688745126763819</c:v>
                </c:pt>
                <c:pt idx="90">
                  <c:v>4.9056796943462464</c:v>
                </c:pt>
                <c:pt idx="91">
                  <c:v>7.6051951577344408</c:v>
                </c:pt>
                <c:pt idx="92">
                  <c:v>4.8811989155758031</c:v>
                </c:pt>
                <c:pt idx="93">
                  <c:v>6.4496542006980562</c:v>
                </c:pt>
                <c:pt idx="94">
                  <c:v>1.9737973218408813</c:v>
                </c:pt>
                <c:pt idx="95">
                  <c:v>5.6165267354213633</c:v>
                </c:pt>
                <c:pt idx="96">
                  <c:v>4.7021383800480088</c:v>
                </c:pt>
                <c:pt idx="97">
                  <c:v>5.1690318963531876</c:v>
                </c:pt>
                <c:pt idx="98">
                  <c:v>6.2699920585077926</c:v>
                </c:pt>
                <c:pt idx="99">
                  <c:v>14.808137054433018</c:v>
                </c:pt>
                <c:pt idx="100">
                  <c:v>-29.512976383722759</c:v>
                </c:pt>
                <c:pt idx="101">
                  <c:v>-5.0961823913609976</c:v>
                </c:pt>
                <c:pt idx="102">
                  <c:v>12.075644407886307</c:v>
                </c:pt>
                <c:pt idx="103">
                  <c:v>16.406448323647616</c:v>
                </c:pt>
                <c:pt idx="104">
                  <c:v>17.263023824990881</c:v>
                </c:pt>
                <c:pt idx="105">
                  <c:v>0</c:v>
                </c:pt>
                <c:pt idx="106">
                  <c:v>13.351048451047504</c:v>
                </c:pt>
                <c:pt idx="107">
                  <c:v>9.0737570366316902</c:v>
                </c:pt>
                <c:pt idx="108">
                  <c:v>3.5801253856141004</c:v>
                </c:pt>
                <c:pt idx="109">
                  <c:v>4.9553279439740869</c:v>
                </c:pt>
                <c:pt idx="110">
                  <c:v>7.1162021539482208</c:v>
                </c:pt>
                <c:pt idx="111">
                  <c:v>4.1127645846147196</c:v>
                </c:pt>
                <c:pt idx="112">
                  <c:v>3.3579323295051484</c:v>
                </c:pt>
                <c:pt idx="113">
                  <c:v>1.8096578111304753</c:v>
                </c:pt>
                <c:pt idx="114">
                  <c:v>3.0135240043613036</c:v>
                </c:pt>
                <c:pt idx="115">
                  <c:v>6.0490035923880292</c:v>
                </c:pt>
                <c:pt idx="116">
                  <c:v>13.583566794727496</c:v>
                </c:pt>
                <c:pt idx="117">
                  <c:v>14.002758996623534</c:v>
                </c:pt>
                <c:pt idx="119">
                  <c:v>9.2165961454709517</c:v>
                </c:pt>
                <c:pt idx="120">
                  <c:v>7.7513673972935067</c:v>
                </c:pt>
                <c:pt idx="121">
                  <c:v>5.1704347017204917</c:v>
                </c:pt>
                <c:pt idx="122">
                  <c:v>5.1157409970686558</c:v>
                </c:pt>
                <c:pt idx="123">
                  <c:v>3.2917842156799537</c:v>
                </c:pt>
                <c:pt idx="124">
                  <c:v>2.8373622206409213</c:v>
                </c:pt>
                <c:pt idx="125">
                  <c:v>2.7140034795897243</c:v>
                </c:pt>
                <c:pt idx="126">
                  <c:v>4.2108654082442278</c:v>
                </c:pt>
                <c:pt idx="127">
                  <c:v>3.7839987340997379</c:v>
                </c:pt>
                <c:pt idx="128">
                  <c:v>11.319473022635263</c:v>
                </c:pt>
                <c:pt idx="129">
                  <c:v>3.7562799861310845</c:v>
                </c:pt>
                <c:pt idx="130">
                  <c:v>3.9465929079044191</c:v>
                </c:pt>
                <c:pt idx="131">
                  <c:v>3.8613055983581575</c:v>
                </c:pt>
                <c:pt idx="132">
                  <c:v>47.522179005959316</c:v>
                </c:pt>
                <c:pt idx="133">
                  <c:v>38.790302851666297</c:v>
                </c:pt>
                <c:pt idx="134">
                  <c:v>20.412260291908538</c:v>
                </c:pt>
                <c:pt idx="135">
                  <c:v>1.0193575934990544</c:v>
                </c:pt>
                <c:pt idx="141">
                  <c:v>3.0560657163594396</c:v>
                </c:pt>
                <c:pt idx="143">
                  <c:v>1.2283260691822666</c:v>
                </c:pt>
                <c:pt idx="144">
                  <c:v>1.5345289156090813</c:v>
                </c:pt>
                <c:pt idx="145">
                  <c:v>20.58584237278103</c:v>
                </c:pt>
                <c:pt idx="146">
                  <c:v>25.080501864682489</c:v>
                </c:pt>
                <c:pt idx="147">
                  <c:v>39.671861552211823</c:v>
                </c:pt>
                <c:pt idx="148">
                  <c:v>36.288236699670051</c:v>
                </c:pt>
                <c:pt idx="149">
                  <c:v>31.508736719510253</c:v>
                </c:pt>
                <c:pt idx="150">
                  <c:v>18.318271187226067</c:v>
                </c:pt>
                <c:pt idx="151">
                  <c:v>11.129666271595788</c:v>
                </c:pt>
                <c:pt idx="152">
                  <c:v>25.253521062393858</c:v>
                </c:pt>
                <c:pt idx="153">
                  <c:v>19.885919103176391</c:v>
                </c:pt>
                <c:pt idx="154">
                  <c:v>15.798275580577368</c:v>
                </c:pt>
                <c:pt idx="155">
                  <c:v>11.900857232715552</c:v>
                </c:pt>
                <c:pt idx="156">
                  <c:v>8.9722449996862821</c:v>
                </c:pt>
                <c:pt idx="157">
                  <c:v>18.003537884917918</c:v>
                </c:pt>
                <c:pt idx="158">
                  <c:v>39.488865828824302</c:v>
                </c:pt>
                <c:pt idx="159">
                  <c:v>58.252511780950215</c:v>
                </c:pt>
                <c:pt idx="160">
                  <c:v>46.147842368161477</c:v>
                </c:pt>
                <c:pt idx="161">
                  <c:v>37.735526354625136</c:v>
                </c:pt>
                <c:pt idx="162">
                  <c:v>10.992515000185307</c:v>
                </c:pt>
                <c:pt idx="163">
                  <c:v>30.066347529886585</c:v>
                </c:pt>
                <c:pt idx="164">
                  <c:v>28.691692229958321</c:v>
                </c:pt>
                <c:pt idx="165">
                  <c:v>9.1700833041698218</c:v>
                </c:pt>
                <c:pt idx="169">
                  <c:v>11.626233820891997</c:v>
                </c:pt>
                <c:pt idx="171">
                  <c:v>29.138664105500737</c:v>
                </c:pt>
                <c:pt idx="172">
                  <c:v>0</c:v>
                </c:pt>
                <c:pt idx="173">
                  <c:v>25.747886818759355</c:v>
                </c:pt>
                <c:pt idx="174">
                  <c:v>23.433766960586482</c:v>
                </c:pt>
                <c:pt idx="175">
                  <c:v>17.400789219790909</c:v>
                </c:pt>
                <c:pt idx="176">
                  <c:v>14.964220268212387</c:v>
                </c:pt>
                <c:pt idx="177">
                  <c:v>16.483434081932529</c:v>
                </c:pt>
                <c:pt idx="178">
                  <c:v>7.4419005561881306</c:v>
                </c:pt>
                <c:pt idx="179">
                  <c:v>7.388619990465731</c:v>
                </c:pt>
                <c:pt idx="180">
                  <c:v>35.605209662056936</c:v>
                </c:pt>
                <c:pt idx="181">
                  <c:v>3.2355794226997698</c:v>
                </c:pt>
                <c:pt idx="182">
                  <c:v>6.1705619063733366</c:v>
                </c:pt>
                <c:pt idx="183">
                  <c:v>3.0573277369710157</c:v>
                </c:pt>
                <c:pt idx="184">
                  <c:v>18.939412354852664</c:v>
                </c:pt>
                <c:pt idx="185">
                  <c:v>36.588178942843754</c:v>
                </c:pt>
                <c:pt idx="186">
                  <c:v>10.739584747362926</c:v>
                </c:pt>
                <c:pt idx="187">
                  <c:v>19.779876744439044</c:v>
                </c:pt>
                <c:pt idx="188">
                  <c:v>16.494238164891904</c:v>
                </c:pt>
                <c:pt idx="189">
                  <c:v>5.8636146091481613</c:v>
                </c:pt>
                <c:pt idx="190">
                  <c:v>9.2992506999361488</c:v>
                </c:pt>
                <c:pt idx="191">
                  <c:v>7.0165972980662126</c:v>
                </c:pt>
                <c:pt idx="192">
                  <c:v>11.166493696607866</c:v>
                </c:pt>
                <c:pt idx="193">
                  <c:v>8.7052734225682862</c:v>
                </c:pt>
                <c:pt idx="194">
                  <c:v>25.074207675598309</c:v>
                </c:pt>
                <c:pt idx="195">
                  <c:v>21.658312031409523</c:v>
                </c:pt>
                <c:pt idx="196">
                  <c:v>37.492014453244153</c:v>
                </c:pt>
                <c:pt idx="197">
                  <c:v>34.280034478126112</c:v>
                </c:pt>
                <c:pt idx="198">
                  <c:v>27.356685634353866</c:v>
                </c:pt>
                <c:pt idx="199">
                  <c:v>24.812416871584304</c:v>
                </c:pt>
                <c:pt idx="200">
                  <c:v>16.294618912022457</c:v>
                </c:pt>
                <c:pt idx="201">
                  <c:v>12.613507794381647</c:v>
                </c:pt>
                <c:pt idx="202">
                  <c:v>12.242169249398401</c:v>
                </c:pt>
                <c:pt idx="203">
                  <c:v>10.756023701285983</c:v>
                </c:pt>
                <c:pt idx="204">
                  <c:v>14.044585984102476</c:v>
                </c:pt>
                <c:pt idx="205">
                  <c:v>5.3981136563959211</c:v>
                </c:pt>
                <c:pt idx="206">
                  <c:v>13.820065697467044</c:v>
                </c:pt>
                <c:pt idx="207">
                  <c:v>7.1014393255361554</c:v>
                </c:pt>
                <c:pt idx="208">
                  <c:v>7.694468410739649</c:v>
                </c:pt>
                <c:pt idx="209">
                  <c:v>14.541769451391509</c:v>
                </c:pt>
                <c:pt idx="210">
                  <c:v>38.783451677048873</c:v>
                </c:pt>
                <c:pt idx="211">
                  <c:v>32.224031985155065</c:v>
                </c:pt>
                <c:pt idx="212">
                  <c:v>38.270290695144396</c:v>
                </c:pt>
                <c:pt idx="213">
                  <c:v>23.873935851962145</c:v>
                </c:pt>
                <c:pt idx="214">
                  <c:v>28.321049115169359</c:v>
                </c:pt>
                <c:pt idx="215">
                  <c:v>4.3285886139335972</c:v>
                </c:pt>
                <c:pt idx="216">
                  <c:v>31.853182160199623</c:v>
                </c:pt>
                <c:pt idx="217">
                  <c:v>14.831354444023567</c:v>
                </c:pt>
                <c:pt idx="218">
                  <c:v>8.5288566335191476</c:v>
                </c:pt>
                <c:pt idx="219">
                  <c:v>13.43281057397688</c:v>
                </c:pt>
                <c:pt idx="220">
                  <c:v>19.08784346219435</c:v>
                </c:pt>
                <c:pt idx="221">
                  <c:v>33.463160073242236</c:v>
                </c:pt>
                <c:pt idx="222">
                  <c:v>19.121807627072265</c:v>
                </c:pt>
                <c:pt idx="223">
                  <c:v>9.8793366858122837</c:v>
                </c:pt>
                <c:pt idx="224">
                  <c:v>21.49638667409549</c:v>
                </c:pt>
                <c:pt idx="225">
                  <c:v>27.611631967544852</c:v>
                </c:pt>
                <c:pt idx="226">
                  <c:v>34.550372049358288</c:v>
                </c:pt>
                <c:pt idx="227">
                  <c:v>19.622760487865676</c:v>
                </c:pt>
                <c:pt idx="228">
                  <c:v>15.944790336750074</c:v>
                </c:pt>
                <c:pt idx="229">
                  <c:v>22.54486949199363</c:v>
                </c:pt>
                <c:pt idx="230">
                  <c:v>12.332024236391057</c:v>
                </c:pt>
                <c:pt idx="231">
                  <c:v>15.135604852429715</c:v>
                </c:pt>
                <c:pt idx="232">
                  <c:v>10.911600490434761</c:v>
                </c:pt>
                <c:pt idx="233">
                  <c:v>4.8041214065718449</c:v>
                </c:pt>
                <c:pt idx="234">
                  <c:v>3.803003525900726</c:v>
                </c:pt>
                <c:pt idx="235">
                  <c:v>2.4561915161106675</c:v>
                </c:pt>
                <c:pt idx="236">
                  <c:v>39.163746403615633</c:v>
                </c:pt>
                <c:pt idx="237">
                  <c:v>19.585052686158804</c:v>
                </c:pt>
                <c:pt idx="238">
                  <c:v>12.951381871669582</c:v>
                </c:pt>
                <c:pt idx="239">
                  <c:v>21.763616862091055</c:v>
                </c:pt>
                <c:pt idx="240">
                  <c:v>16.163424820326085</c:v>
                </c:pt>
                <c:pt idx="241">
                  <c:v>9.6038310673316296</c:v>
                </c:pt>
                <c:pt idx="242">
                  <c:v>7.9985647071533137</c:v>
                </c:pt>
                <c:pt idx="243">
                  <c:v>15.398529943102176</c:v>
                </c:pt>
                <c:pt idx="244">
                  <c:v>13.729538635602303</c:v>
                </c:pt>
                <c:pt idx="245">
                  <c:v>12.109042748761944</c:v>
                </c:pt>
                <c:pt idx="246">
                  <c:v>12.000316306649452</c:v>
                </c:pt>
                <c:pt idx="247">
                  <c:v>15.879703130820175</c:v>
                </c:pt>
                <c:pt idx="248">
                  <c:v>17.316866486579144</c:v>
                </c:pt>
                <c:pt idx="262">
                  <c:v>8.3968148443805219</c:v>
                </c:pt>
                <c:pt idx="263">
                  <c:v>17.130897790318649</c:v>
                </c:pt>
                <c:pt idx="264">
                  <c:v>17.950210575044579</c:v>
                </c:pt>
                <c:pt idx="265">
                  <c:v>10.697500030166857</c:v>
                </c:pt>
                <c:pt idx="266">
                  <c:v>18.422103391063033</c:v>
                </c:pt>
                <c:pt idx="267">
                  <c:v>13.346509896075865</c:v>
                </c:pt>
                <c:pt idx="268">
                  <c:v>14.671467217073833</c:v>
                </c:pt>
                <c:pt idx="269">
                  <c:v>12.050720143795893</c:v>
                </c:pt>
                <c:pt idx="270">
                  <c:v>16.718744068851123</c:v>
                </c:pt>
                <c:pt idx="272">
                  <c:v>15.043641054043515</c:v>
                </c:pt>
                <c:pt idx="273">
                  <c:v>10.005711536888306</c:v>
                </c:pt>
                <c:pt idx="274">
                  <c:v>13.626516942653133</c:v>
                </c:pt>
                <c:pt idx="275">
                  <c:v>30.51858857142858</c:v>
                </c:pt>
                <c:pt idx="276">
                  <c:v>34.518439999999984</c:v>
                </c:pt>
                <c:pt idx="277">
                  <c:v>26.372251428571431</c:v>
                </c:pt>
                <c:pt idx="278">
                  <c:v>30.786488522263692</c:v>
                </c:pt>
                <c:pt idx="279">
                  <c:v>12.289085714285719</c:v>
                </c:pt>
                <c:pt idx="280">
                  <c:v>7.982908834174955</c:v>
                </c:pt>
                <c:pt idx="281">
                  <c:v>10.770763516794073</c:v>
                </c:pt>
                <c:pt idx="282">
                  <c:v>17.174559999999992</c:v>
                </c:pt>
                <c:pt idx="283">
                  <c:v>12.007180311209591</c:v>
                </c:pt>
                <c:pt idx="284">
                  <c:v>11.717468571428576</c:v>
                </c:pt>
                <c:pt idx="285">
                  <c:v>29.309051428571429</c:v>
                </c:pt>
                <c:pt idx="288">
                  <c:v>-40.380956501710671</c:v>
                </c:pt>
                <c:pt idx="289">
                  <c:v>31.955335393600024</c:v>
                </c:pt>
                <c:pt idx="290">
                  <c:v>37.215822573388792</c:v>
                </c:pt>
                <c:pt idx="291">
                  <c:v>8.2181648102920235</c:v>
                </c:pt>
                <c:pt idx="292">
                  <c:v>27.279928698077683</c:v>
                </c:pt>
                <c:pt idx="293">
                  <c:v>46.550184808719251</c:v>
                </c:pt>
                <c:pt idx="294">
                  <c:v>22.450882325379297</c:v>
                </c:pt>
                <c:pt idx="295">
                  <c:v>14.479938994176095</c:v>
                </c:pt>
                <c:pt idx="296">
                  <c:v>19.616568594104763</c:v>
                </c:pt>
                <c:pt idx="297">
                  <c:v>12.254102344694331</c:v>
                </c:pt>
                <c:pt idx="298">
                  <c:v>18.959177156901902</c:v>
                </c:pt>
                <c:pt idx="299">
                  <c:v>10.982526465135521</c:v>
                </c:pt>
                <c:pt idx="300">
                  <c:v>4.0156484608450924</c:v>
                </c:pt>
                <c:pt idx="301">
                  <c:v>22.544142857142852</c:v>
                </c:pt>
                <c:pt idx="302">
                  <c:v>63.958885714285699</c:v>
                </c:pt>
                <c:pt idx="303">
                  <c:v>43.273400000000009</c:v>
                </c:pt>
                <c:pt idx="304">
                  <c:v>98.987369458955044</c:v>
                </c:pt>
                <c:pt idx="305">
                  <c:v>0.29514239144691601</c:v>
                </c:pt>
                <c:pt idx="306">
                  <c:v>19.494589864086919</c:v>
                </c:pt>
                <c:pt idx="307">
                  <c:v>3.4908171428571553</c:v>
                </c:pt>
                <c:pt idx="314">
                  <c:v>32.315887808957967</c:v>
                </c:pt>
                <c:pt idx="315">
                  <c:v>-1.0296190294978445</c:v>
                </c:pt>
                <c:pt idx="316">
                  <c:v>19.268647119168119</c:v>
                </c:pt>
                <c:pt idx="317">
                  <c:v>19.346507269108479</c:v>
                </c:pt>
                <c:pt idx="318">
                  <c:v>29.113763499554167</c:v>
                </c:pt>
                <c:pt idx="319">
                  <c:v>9.0654103607743579</c:v>
                </c:pt>
                <c:pt idx="327">
                  <c:v>100.75923856622438</c:v>
                </c:pt>
                <c:pt idx="328">
                  <c:v>113.51667260962518</c:v>
                </c:pt>
                <c:pt idx="329">
                  <c:v>63.375244679062746</c:v>
                </c:pt>
                <c:pt idx="330">
                  <c:v>41.10888234773202</c:v>
                </c:pt>
                <c:pt idx="331">
                  <c:v>2.9270974135277275</c:v>
                </c:pt>
                <c:pt idx="332">
                  <c:v>17.347856186702188</c:v>
                </c:pt>
                <c:pt idx="333">
                  <c:v>41.838520363346966</c:v>
                </c:pt>
                <c:pt idx="334">
                  <c:v>18.390449986152717</c:v>
                </c:pt>
                <c:pt idx="335">
                  <c:v>33.437199324499403</c:v>
                </c:pt>
                <c:pt idx="336">
                  <c:v>14.435913742741725</c:v>
                </c:pt>
                <c:pt idx="337">
                  <c:v>14.416940265844083</c:v>
                </c:pt>
                <c:pt idx="340">
                  <c:v>31.851696000000018</c:v>
                </c:pt>
                <c:pt idx="341">
                  <c:v>31.912908571428574</c:v>
                </c:pt>
                <c:pt idx="342">
                  <c:v>27.730903470486339</c:v>
                </c:pt>
                <c:pt idx="343">
                  <c:v>22.729767899933279</c:v>
                </c:pt>
                <c:pt idx="344">
                  <c:v>27.959031027727448</c:v>
                </c:pt>
                <c:pt idx="345">
                  <c:v>10.113428571428571</c:v>
                </c:pt>
                <c:pt idx="346">
                  <c:v>4.206867428571428</c:v>
                </c:pt>
                <c:pt idx="347">
                  <c:v>35.408803852557114</c:v>
                </c:pt>
                <c:pt idx="348">
                  <c:v>16.039491765081372</c:v>
                </c:pt>
                <c:pt idx="349">
                  <c:v>29.205660000000101</c:v>
                </c:pt>
                <c:pt idx="350">
                  <c:v>12.018400000000028</c:v>
                </c:pt>
                <c:pt idx="351">
                  <c:v>18.538004719061117</c:v>
                </c:pt>
                <c:pt idx="352">
                  <c:v>20.013621357113237</c:v>
                </c:pt>
              </c:numCache>
            </c:numRef>
          </c:yVal>
          <c:smooth val="0"/>
          <c:extLst>
            <c:ext xmlns:c16="http://schemas.microsoft.com/office/drawing/2014/chart" uri="{C3380CC4-5D6E-409C-BE32-E72D297353CC}">
              <c16:uniqueId val="{00000001-B6FE-429C-9E62-9D19F4DD4AE5}"/>
            </c:ext>
          </c:extLst>
        </c:ser>
        <c:dLbls>
          <c:showLegendKey val="0"/>
          <c:showVal val="0"/>
          <c:showCatName val="0"/>
          <c:showSerName val="0"/>
          <c:showPercent val="0"/>
          <c:showBubbleSize val="0"/>
        </c:dLbls>
        <c:axId val="1131921105"/>
        <c:axId val="1131938384"/>
      </c:scatterChart>
      <c:valAx>
        <c:axId val="1131921104"/>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1935504"/>
        <c:crosses val="autoZero"/>
        <c:crossBetween val="midCat"/>
      </c:valAx>
      <c:valAx>
        <c:axId val="113193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PON Flux (µmol/m</a:t>
                </a:r>
                <a:r>
                  <a:rPr lang="en-US" sz="2000" strike="noStrike" baseline="30000"/>
                  <a:t>2</a:t>
                </a:r>
                <a:r>
                  <a:rPr lang="en-US" sz="2000"/>
                  <a:t>/day)</a:t>
                </a:r>
              </a:p>
            </c:rich>
          </c:tx>
          <c:layout>
            <c:manualLayout>
              <c:xMode val="edge"/>
              <c:yMode val="edge"/>
              <c:x val="9.8532552984128743E-3"/>
              <c:y val="0.2694689257465737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1921104"/>
        <c:crosses val="autoZero"/>
        <c:crossBetween val="midCat"/>
      </c:valAx>
      <c:valAx>
        <c:axId val="1131938384"/>
        <c:scaling>
          <c:orientation val="minMax"/>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lumMod val="65000"/>
                        <a:lumOff val="35000"/>
                      </a:sysClr>
                    </a:solidFill>
                    <a:latin typeface="+mn-lt"/>
                    <a:ea typeface="+mn-ea"/>
                    <a:cs typeface="+mn-cs"/>
                  </a:defRPr>
                </a:pPr>
                <a:r>
                  <a:rPr lang="en-US" sz="1800" b="0" i="0" u="none" strike="noStrike" kern="1200" baseline="0">
                    <a:solidFill>
                      <a:sysClr val="windowText" lastClr="000000">
                        <a:lumMod val="65000"/>
                        <a:lumOff val="35000"/>
                      </a:sysClr>
                    </a:solidFill>
                  </a:rPr>
                  <a:t>POP Flux (µmol P/m</a:t>
                </a:r>
                <a:r>
                  <a:rPr lang="en-US" sz="1800" b="0" i="0" u="none" strike="noStrike" kern="1200" baseline="30000">
                    <a:solidFill>
                      <a:sysClr val="windowText" lastClr="000000">
                        <a:lumMod val="65000"/>
                        <a:lumOff val="35000"/>
                      </a:sysClr>
                    </a:solidFill>
                  </a:rPr>
                  <a:t>2</a:t>
                </a:r>
                <a:r>
                  <a:rPr lang="en-US" sz="1800" b="0" i="0" u="none" strike="noStrike" kern="1200" baseline="0">
                    <a:solidFill>
                      <a:sysClr val="windowText" lastClr="000000">
                        <a:lumMod val="65000"/>
                        <a:lumOff val="35000"/>
                      </a:sysClr>
                    </a:solidFill>
                  </a:rPr>
                  <a:t>/day)</a:t>
                </a:r>
              </a:p>
            </c:rich>
          </c:tx>
          <c:layout>
            <c:manualLayout>
              <c:xMode val="edge"/>
              <c:yMode val="edge"/>
              <c:x val="0.94097683359339346"/>
              <c:y val="0.2945869491616834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1921105"/>
        <c:crosses val="max"/>
        <c:crossBetween val="midCat"/>
      </c:valAx>
      <c:valAx>
        <c:axId val="1131921105"/>
        <c:scaling>
          <c:orientation val="minMax"/>
        </c:scaling>
        <c:delete val="1"/>
        <c:axPos val="b"/>
        <c:numFmt formatCode="[$-409]d\-mmm\-yy;@" sourceLinked="1"/>
        <c:majorTickMark val="out"/>
        <c:minorTickMark val="none"/>
        <c:tickLblPos val="nextTo"/>
        <c:crossAx val="1131938384"/>
        <c:crosses val="autoZero"/>
        <c:crossBetween val="midCat"/>
      </c:valAx>
      <c:spPr>
        <a:noFill/>
        <a:ln>
          <a:noFill/>
        </a:ln>
        <a:effectLst/>
      </c:spPr>
    </c:plotArea>
    <c:legend>
      <c:legendPos val="r"/>
      <c:layout>
        <c:manualLayout>
          <c:xMode val="edge"/>
          <c:yMode val="edge"/>
          <c:x val="0.95710501392603398"/>
          <c:y val="0.43627631699677322"/>
          <c:w val="3.4531401037150133E-2"/>
          <c:h val="0.11952220859026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SBB Opal Flux Top</a:t>
            </a:r>
            <a:r>
              <a:rPr lang="en-US" sz="2400" baseline="0"/>
              <a:t> Trap (Sept '09 - May '24)</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SBB Opal Flux</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5400" cap="rnd">
                <a:solidFill>
                  <a:schemeClr val="accent1"/>
                </a:solidFill>
                <a:prstDash val="sysDot"/>
              </a:ln>
              <a:effectLst/>
            </c:spPr>
            <c:trendlineType val="linear"/>
            <c:dispRSqr val="0"/>
            <c:dispEq val="1"/>
            <c:trendlineLbl>
              <c:layout>
                <c:manualLayout>
                  <c:x val="8.0750672939045559E-2"/>
                  <c:y val="-0.6141324268188384"/>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'SBB Sediment Trap 150m - NEW'!$F$8:$F$360</c:f>
              <c:numCache>
                <c:formatCode>[$-409]d\-mmm\-yy;@</c:formatCode>
                <c:ptCount val="353"/>
                <c:pt idx="0">
                  <c:v>40081</c:v>
                </c:pt>
                <c:pt idx="1">
                  <c:v>40098</c:v>
                </c:pt>
                <c:pt idx="2">
                  <c:v>40115</c:v>
                </c:pt>
                <c:pt idx="3">
                  <c:v>40132</c:v>
                </c:pt>
                <c:pt idx="4">
                  <c:v>40149</c:v>
                </c:pt>
                <c:pt idx="5">
                  <c:v>40166</c:v>
                </c:pt>
                <c:pt idx="6">
                  <c:v>40183</c:v>
                </c:pt>
                <c:pt idx="7">
                  <c:v>40200</c:v>
                </c:pt>
                <c:pt idx="8">
                  <c:v>40217</c:v>
                </c:pt>
                <c:pt idx="9">
                  <c:v>40234</c:v>
                </c:pt>
                <c:pt idx="10">
                  <c:v>40251</c:v>
                </c:pt>
                <c:pt idx="11">
                  <c:v>40268</c:v>
                </c:pt>
                <c:pt idx="12">
                  <c:v>40285</c:v>
                </c:pt>
                <c:pt idx="13">
                  <c:v>40271</c:v>
                </c:pt>
                <c:pt idx="14">
                  <c:v>40285</c:v>
                </c:pt>
                <c:pt idx="15">
                  <c:v>40299</c:v>
                </c:pt>
                <c:pt idx="16">
                  <c:v>40313</c:v>
                </c:pt>
                <c:pt idx="17">
                  <c:v>40327</c:v>
                </c:pt>
                <c:pt idx="18">
                  <c:v>40341</c:v>
                </c:pt>
                <c:pt idx="19">
                  <c:v>40355</c:v>
                </c:pt>
                <c:pt idx="20">
                  <c:v>40369</c:v>
                </c:pt>
                <c:pt idx="21">
                  <c:v>40383</c:v>
                </c:pt>
                <c:pt idx="22">
                  <c:v>40397</c:v>
                </c:pt>
                <c:pt idx="23">
                  <c:v>40411</c:v>
                </c:pt>
                <c:pt idx="24">
                  <c:v>40425</c:v>
                </c:pt>
                <c:pt idx="25">
                  <c:v>40439</c:v>
                </c:pt>
                <c:pt idx="26">
                  <c:v>40459</c:v>
                </c:pt>
                <c:pt idx="27">
                  <c:v>40474</c:v>
                </c:pt>
                <c:pt idx="28">
                  <c:v>40489</c:v>
                </c:pt>
                <c:pt idx="29">
                  <c:v>40504</c:v>
                </c:pt>
                <c:pt idx="30">
                  <c:v>40519</c:v>
                </c:pt>
                <c:pt idx="31">
                  <c:v>40534</c:v>
                </c:pt>
                <c:pt idx="32">
                  <c:v>40549</c:v>
                </c:pt>
                <c:pt idx="33">
                  <c:v>40564</c:v>
                </c:pt>
                <c:pt idx="34">
                  <c:v>40579</c:v>
                </c:pt>
                <c:pt idx="35">
                  <c:v>40594</c:v>
                </c:pt>
                <c:pt idx="36">
                  <c:v>40609</c:v>
                </c:pt>
                <c:pt idx="37">
                  <c:v>40624</c:v>
                </c:pt>
                <c:pt idx="38">
                  <c:v>40639</c:v>
                </c:pt>
                <c:pt idx="39">
                  <c:v>40669</c:v>
                </c:pt>
                <c:pt idx="40">
                  <c:v>40681</c:v>
                </c:pt>
                <c:pt idx="41">
                  <c:v>40693</c:v>
                </c:pt>
                <c:pt idx="42">
                  <c:v>40705</c:v>
                </c:pt>
                <c:pt idx="43">
                  <c:v>40717</c:v>
                </c:pt>
                <c:pt idx="44">
                  <c:v>40729</c:v>
                </c:pt>
                <c:pt idx="45">
                  <c:v>40741</c:v>
                </c:pt>
                <c:pt idx="46">
                  <c:v>40753</c:v>
                </c:pt>
                <c:pt idx="47">
                  <c:v>40765</c:v>
                </c:pt>
                <c:pt idx="48">
                  <c:v>40777</c:v>
                </c:pt>
                <c:pt idx="49">
                  <c:v>40789</c:v>
                </c:pt>
                <c:pt idx="50">
                  <c:v>40801</c:v>
                </c:pt>
                <c:pt idx="51">
                  <c:v>40813</c:v>
                </c:pt>
                <c:pt idx="52">
                  <c:v>40844</c:v>
                </c:pt>
                <c:pt idx="53">
                  <c:v>40860</c:v>
                </c:pt>
                <c:pt idx="54">
                  <c:v>40876</c:v>
                </c:pt>
                <c:pt idx="55">
                  <c:v>40892</c:v>
                </c:pt>
                <c:pt idx="56">
                  <c:v>40908</c:v>
                </c:pt>
                <c:pt idx="57">
                  <c:v>40924</c:v>
                </c:pt>
                <c:pt idx="58">
                  <c:v>40940</c:v>
                </c:pt>
                <c:pt idx="59">
                  <c:v>40956</c:v>
                </c:pt>
                <c:pt idx="60">
                  <c:v>40972</c:v>
                </c:pt>
                <c:pt idx="61">
                  <c:v>40988</c:v>
                </c:pt>
                <c:pt idx="62">
                  <c:v>41004</c:v>
                </c:pt>
                <c:pt idx="63">
                  <c:v>41020</c:v>
                </c:pt>
                <c:pt idx="64">
                  <c:v>41036</c:v>
                </c:pt>
                <c:pt idx="65">
                  <c:v>41082</c:v>
                </c:pt>
                <c:pt idx="66">
                  <c:v>41091.5</c:v>
                </c:pt>
                <c:pt idx="67">
                  <c:v>41101</c:v>
                </c:pt>
                <c:pt idx="68">
                  <c:v>41110.5</c:v>
                </c:pt>
                <c:pt idx="69">
                  <c:v>41120</c:v>
                </c:pt>
                <c:pt idx="70">
                  <c:v>41129.5</c:v>
                </c:pt>
                <c:pt idx="71">
                  <c:v>41139</c:v>
                </c:pt>
                <c:pt idx="72">
                  <c:v>41148.5</c:v>
                </c:pt>
                <c:pt idx="73">
                  <c:v>41158</c:v>
                </c:pt>
                <c:pt idx="74">
                  <c:v>41167.5</c:v>
                </c:pt>
                <c:pt idx="75">
                  <c:v>41177</c:v>
                </c:pt>
                <c:pt idx="76">
                  <c:v>41186.5</c:v>
                </c:pt>
                <c:pt idx="77">
                  <c:v>41196</c:v>
                </c:pt>
                <c:pt idx="79">
                  <c:v>41443</c:v>
                </c:pt>
                <c:pt idx="80">
                  <c:v>41452.615380000003</c:v>
                </c:pt>
                <c:pt idx="81">
                  <c:v>41462.230760000006</c:v>
                </c:pt>
                <c:pt idx="82">
                  <c:v>41471.846140000009</c:v>
                </c:pt>
                <c:pt idx="83">
                  <c:v>41481.461520000012</c:v>
                </c:pt>
                <c:pt idx="84">
                  <c:v>41491.076900000015</c:v>
                </c:pt>
                <c:pt idx="85">
                  <c:v>41500.692280000017</c:v>
                </c:pt>
                <c:pt idx="86">
                  <c:v>41510.30766000002</c:v>
                </c:pt>
                <c:pt idx="87">
                  <c:v>41519.923040000023</c:v>
                </c:pt>
                <c:pt idx="88">
                  <c:v>41529.538420000026</c:v>
                </c:pt>
                <c:pt idx="89">
                  <c:v>41539.153800000029</c:v>
                </c:pt>
                <c:pt idx="90">
                  <c:v>41548.769180000032</c:v>
                </c:pt>
                <c:pt idx="91">
                  <c:v>41558.384560000035</c:v>
                </c:pt>
                <c:pt idx="92">
                  <c:v>41570</c:v>
                </c:pt>
                <c:pt idx="93">
                  <c:v>41586</c:v>
                </c:pt>
                <c:pt idx="94">
                  <c:v>41602</c:v>
                </c:pt>
                <c:pt idx="95">
                  <c:v>41618</c:v>
                </c:pt>
                <c:pt idx="96">
                  <c:v>41634</c:v>
                </c:pt>
                <c:pt idx="97">
                  <c:v>41650</c:v>
                </c:pt>
                <c:pt idx="98">
                  <c:v>41666</c:v>
                </c:pt>
                <c:pt idx="99">
                  <c:v>41682</c:v>
                </c:pt>
                <c:pt idx="100">
                  <c:v>41698</c:v>
                </c:pt>
                <c:pt idx="101">
                  <c:v>41714</c:v>
                </c:pt>
                <c:pt idx="102">
                  <c:v>41730</c:v>
                </c:pt>
                <c:pt idx="103">
                  <c:v>41746</c:v>
                </c:pt>
                <c:pt idx="104">
                  <c:v>41762</c:v>
                </c:pt>
                <c:pt idx="105">
                  <c:v>41783</c:v>
                </c:pt>
                <c:pt idx="106">
                  <c:v>41794.5</c:v>
                </c:pt>
                <c:pt idx="107">
                  <c:v>41806</c:v>
                </c:pt>
                <c:pt idx="108">
                  <c:v>41817.5</c:v>
                </c:pt>
                <c:pt idx="109">
                  <c:v>41829</c:v>
                </c:pt>
                <c:pt idx="110">
                  <c:v>41840.5</c:v>
                </c:pt>
                <c:pt idx="111">
                  <c:v>41852</c:v>
                </c:pt>
                <c:pt idx="112">
                  <c:v>41863.5</c:v>
                </c:pt>
                <c:pt idx="113">
                  <c:v>41875</c:v>
                </c:pt>
                <c:pt idx="114">
                  <c:v>41886.5</c:v>
                </c:pt>
                <c:pt idx="115">
                  <c:v>41898</c:v>
                </c:pt>
                <c:pt idx="116">
                  <c:v>41909.5</c:v>
                </c:pt>
                <c:pt idx="117">
                  <c:v>41921</c:v>
                </c:pt>
                <c:pt idx="119">
                  <c:v>41991</c:v>
                </c:pt>
                <c:pt idx="120">
                  <c:v>42004</c:v>
                </c:pt>
                <c:pt idx="121">
                  <c:v>42017</c:v>
                </c:pt>
                <c:pt idx="122">
                  <c:v>42030</c:v>
                </c:pt>
                <c:pt idx="123">
                  <c:v>42043</c:v>
                </c:pt>
                <c:pt idx="124">
                  <c:v>42056</c:v>
                </c:pt>
                <c:pt idx="125">
                  <c:v>42069</c:v>
                </c:pt>
                <c:pt idx="126">
                  <c:v>42082</c:v>
                </c:pt>
                <c:pt idx="127">
                  <c:v>42095</c:v>
                </c:pt>
                <c:pt idx="128">
                  <c:v>42108</c:v>
                </c:pt>
                <c:pt idx="129">
                  <c:v>42121</c:v>
                </c:pt>
                <c:pt idx="130">
                  <c:v>42134</c:v>
                </c:pt>
                <c:pt idx="131">
                  <c:v>42147</c:v>
                </c:pt>
                <c:pt idx="132">
                  <c:v>42159</c:v>
                </c:pt>
                <c:pt idx="133">
                  <c:v>42169</c:v>
                </c:pt>
                <c:pt idx="134">
                  <c:v>42179</c:v>
                </c:pt>
                <c:pt idx="135">
                  <c:v>42189</c:v>
                </c:pt>
                <c:pt idx="136">
                  <c:v>42199</c:v>
                </c:pt>
                <c:pt idx="137">
                  <c:v>42209</c:v>
                </c:pt>
                <c:pt idx="138">
                  <c:v>42219</c:v>
                </c:pt>
                <c:pt idx="139">
                  <c:v>42229</c:v>
                </c:pt>
                <c:pt idx="140">
                  <c:v>42239</c:v>
                </c:pt>
                <c:pt idx="141">
                  <c:v>42249</c:v>
                </c:pt>
                <c:pt idx="142">
                  <c:v>42259</c:v>
                </c:pt>
                <c:pt idx="143">
                  <c:v>42269</c:v>
                </c:pt>
                <c:pt idx="144">
                  <c:v>42279</c:v>
                </c:pt>
                <c:pt idx="145">
                  <c:v>42291</c:v>
                </c:pt>
                <c:pt idx="146">
                  <c:v>42307.5</c:v>
                </c:pt>
                <c:pt idx="147">
                  <c:v>42324</c:v>
                </c:pt>
                <c:pt idx="148">
                  <c:v>42340.5</c:v>
                </c:pt>
                <c:pt idx="149">
                  <c:v>42357</c:v>
                </c:pt>
                <c:pt idx="150">
                  <c:v>42373.5</c:v>
                </c:pt>
                <c:pt idx="151">
                  <c:v>42390</c:v>
                </c:pt>
                <c:pt idx="152">
                  <c:v>42406.5</c:v>
                </c:pt>
                <c:pt idx="153">
                  <c:v>42423</c:v>
                </c:pt>
                <c:pt idx="154">
                  <c:v>42439.5</c:v>
                </c:pt>
                <c:pt idx="155">
                  <c:v>42456</c:v>
                </c:pt>
                <c:pt idx="156">
                  <c:v>42472.5</c:v>
                </c:pt>
                <c:pt idx="157">
                  <c:v>42489</c:v>
                </c:pt>
                <c:pt idx="158">
                  <c:v>42508</c:v>
                </c:pt>
                <c:pt idx="159">
                  <c:v>42522</c:v>
                </c:pt>
                <c:pt idx="160">
                  <c:v>42536</c:v>
                </c:pt>
                <c:pt idx="161">
                  <c:v>42550</c:v>
                </c:pt>
                <c:pt idx="162">
                  <c:v>42564</c:v>
                </c:pt>
                <c:pt idx="163">
                  <c:v>42578</c:v>
                </c:pt>
                <c:pt idx="164">
                  <c:v>42592</c:v>
                </c:pt>
                <c:pt idx="165">
                  <c:v>42606</c:v>
                </c:pt>
                <c:pt idx="166">
                  <c:v>42620</c:v>
                </c:pt>
                <c:pt idx="167">
                  <c:v>42634</c:v>
                </c:pt>
                <c:pt idx="168">
                  <c:v>42648</c:v>
                </c:pt>
                <c:pt idx="169">
                  <c:v>42662</c:v>
                </c:pt>
                <c:pt idx="171">
                  <c:v>42670</c:v>
                </c:pt>
                <c:pt idx="172">
                  <c:v>42685</c:v>
                </c:pt>
                <c:pt idx="173">
                  <c:v>42700</c:v>
                </c:pt>
                <c:pt idx="174">
                  <c:v>42715</c:v>
                </c:pt>
                <c:pt idx="175">
                  <c:v>42730</c:v>
                </c:pt>
                <c:pt idx="176">
                  <c:v>42745</c:v>
                </c:pt>
                <c:pt idx="177">
                  <c:v>42760</c:v>
                </c:pt>
                <c:pt idx="178">
                  <c:v>42775</c:v>
                </c:pt>
                <c:pt idx="179">
                  <c:v>42790</c:v>
                </c:pt>
                <c:pt idx="180">
                  <c:v>42805</c:v>
                </c:pt>
                <c:pt idx="181">
                  <c:v>42820</c:v>
                </c:pt>
                <c:pt idx="182">
                  <c:v>42835</c:v>
                </c:pt>
                <c:pt idx="183">
                  <c:v>42850</c:v>
                </c:pt>
                <c:pt idx="184">
                  <c:v>42866</c:v>
                </c:pt>
                <c:pt idx="185">
                  <c:v>42879</c:v>
                </c:pt>
                <c:pt idx="186">
                  <c:v>42892</c:v>
                </c:pt>
                <c:pt idx="187">
                  <c:v>42905</c:v>
                </c:pt>
                <c:pt idx="188">
                  <c:v>42918</c:v>
                </c:pt>
                <c:pt idx="189">
                  <c:v>42931</c:v>
                </c:pt>
                <c:pt idx="190">
                  <c:v>42944</c:v>
                </c:pt>
                <c:pt idx="191">
                  <c:v>42957</c:v>
                </c:pt>
                <c:pt idx="192">
                  <c:v>42970</c:v>
                </c:pt>
                <c:pt idx="193">
                  <c:v>42983</c:v>
                </c:pt>
                <c:pt idx="194">
                  <c:v>42996</c:v>
                </c:pt>
                <c:pt idx="195">
                  <c:v>43009</c:v>
                </c:pt>
                <c:pt idx="196">
                  <c:v>43022</c:v>
                </c:pt>
                <c:pt idx="197">
                  <c:v>43043</c:v>
                </c:pt>
                <c:pt idx="198">
                  <c:v>43057</c:v>
                </c:pt>
                <c:pt idx="199">
                  <c:v>43071</c:v>
                </c:pt>
                <c:pt idx="200">
                  <c:v>43085</c:v>
                </c:pt>
                <c:pt idx="201">
                  <c:v>43099</c:v>
                </c:pt>
                <c:pt idx="202">
                  <c:v>43113</c:v>
                </c:pt>
                <c:pt idx="203">
                  <c:v>43127</c:v>
                </c:pt>
                <c:pt idx="204">
                  <c:v>43141</c:v>
                </c:pt>
                <c:pt idx="205">
                  <c:v>43155</c:v>
                </c:pt>
                <c:pt idx="206">
                  <c:v>43169</c:v>
                </c:pt>
                <c:pt idx="207">
                  <c:v>43183</c:v>
                </c:pt>
                <c:pt idx="208">
                  <c:v>43197</c:v>
                </c:pt>
                <c:pt idx="209">
                  <c:v>43211</c:v>
                </c:pt>
                <c:pt idx="210">
                  <c:v>43246</c:v>
                </c:pt>
                <c:pt idx="211">
                  <c:v>43259</c:v>
                </c:pt>
                <c:pt idx="212">
                  <c:v>43272</c:v>
                </c:pt>
                <c:pt idx="213">
                  <c:v>43285</c:v>
                </c:pt>
                <c:pt idx="214">
                  <c:v>43298</c:v>
                </c:pt>
                <c:pt idx="215">
                  <c:v>43311</c:v>
                </c:pt>
                <c:pt idx="216">
                  <c:v>43324</c:v>
                </c:pt>
                <c:pt idx="217">
                  <c:v>43337</c:v>
                </c:pt>
                <c:pt idx="218">
                  <c:v>43350</c:v>
                </c:pt>
                <c:pt idx="219">
                  <c:v>43363</c:v>
                </c:pt>
                <c:pt idx="220">
                  <c:v>43376</c:v>
                </c:pt>
                <c:pt idx="221">
                  <c:v>43389</c:v>
                </c:pt>
                <c:pt idx="222">
                  <c:v>43402</c:v>
                </c:pt>
                <c:pt idx="223">
                  <c:v>43421</c:v>
                </c:pt>
                <c:pt idx="224">
                  <c:v>43435</c:v>
                </c:pt>
                <c:pt idx="225">
                  <c:v>43449</c:v>
                </c:pt>
                <c:pt idx="226">
                  <c:v>43463</c:v>
                </c:pt>
                <c:pt idx="227">
                  <c:v>43477</c:v>
                </c:pt>
                <c:pt idx="228">
                  <c:v>43491</c:v>
                </c:pt>
                <c:pt idx="229">
                  <c:v>43505</c:v>
                </c:pt>
                <c:pt idx="230">
                  <c:v>43519</c:v>
                </c:pt>
                <c:pt idx="231">
                  <c:v>43533</c:v>
                </c:pt>
                <c:pt idx="232">
                  <c:v>43547</c:v>
                </c:pt>
                <c:pt idx="233">
                  <c:v>43561</c:v>
                </c:pt>
                <c:pt idx="234">
                  <c:v>43575</c:v>
                </c:pt>
                <c:pt idx="235">
                  <c:v>43589</c:v>
                </c:pt>
                <c:pt idx="236">
                  <c:v>43609</c:v>
                </c:pt>
                <c:pt idx="237">
                  <c:v>43623</c:v>
                </c:pt>
                <c:pt idx="238">
                  <c:v>43637</c:v>
                </c:pt>
                <c:pt idx="239">
                  <c:v>43651</c:v>
                </c:pt>
                <c:pt idx="240">
                  <c:v>43665</c:v>
                </c:pt>
                <c:pt idx="241">
                  <c:v>43679</c:v>
                </c:pt>
                <c:pt idx="242">
                  <c:v>43693</c:v>
                </c:pt>
                <c:pt idx="243">
                  <c:v>43707</c:v>
                </c:pt>
                <c:pt idx="244">
                  <c:v>43721</c:v>
                </c:pt>
                <c:pt idx="245">
                  <c:v>43735</c:v>
                </c:pt>
                <c:pt idx="246">
                  <c:v>43749</c:v>
                </c:pt>
                <c:pt idx="247">
                  <c:v>43763</c:v>
                </c:pt>
                <c:pt idx="248">
                  <c:v>43777</c:v>
                </c:pt>
                <c:pt idx="262">
                  <c:v>44152</c:v>
                </c:pt>
                <c:pt idx="263">
                  <c:v>44166</c:v>
                </c:pt>
                <c:pt idx="264">
                  <c:v>44180</c:v>
                </c:pt>
                <c:pt idx="265">
                  <c:v>44194</c:v>
                </c:pt>
                <c:pt idx="266">
                  <c:v>44208</c:v>
                </c:pt>
                <c:pt idx="267">
                  <c:v>44222</c:v>
                </c:pt>
                <c:pt idx="268">
                  <c:v>44236</c:v>
                </c:pt>
                <c:pt idx="269">
                  <c:v>44250</c:v>
                </c:pt>
                <c:pt idx="270">
                  <c:v>44264</c:v>
                </c:pt>
                <c:pt idx="271">
                  <c:v>44278</c:v>
                </c:pt>
                <c:pt idx="272">
                  <c:v>44292</c:v>
                </c:pt>
                <c:pt idx="273">
                  <c:v>44306</c:v>
                </c:pt>
                <c:pt idx="274">
                  <c:v>44320</c:v>
                </c:pt>
                <c:pt idx="275">
                  <c:v>44344</c:v>
                </c:pt>
                <c:pt idx="276">
                  <c:v>44358</c:v>
                </c:pt>
                <c:pt idx="277">
                  <c:v>44372</c:v>
                </c:pt>
                <c:pt idx="278">
                  <c:v>44386</c:v>
                </c:pt>
                <c:pt idx="279">
                  <c:v>44400</c:v>
                </c:pt>
                <c:pt idx="280">
                  <c:v>44414</c:v>
                </c:pt>
                <c:pt idx="281">
                  <c:v>44428</c:v>
                </c:pt>
                <c:pt idx="282">
                  <c:v>44442</c:v>
                </c:pt>
                <c:pt idx="283">
                  <c:v>44456</c:v>
                </c:pt>
                <c:pt idx="284">
                  <c:v>44470</c:v>
                </c:pt>
                <c:pt idx="285">
                  <c:v>44484</c:v>
                </c:pt>
                <c:pt idx="288">
                  <c:v>44517</c:v>
                </c:pt>
                <c:pt idx="289">
                  <c:v>44531</c:v>
                </c:pt>
                <c:pt idx="290">
                  <c:v>44545</c:v>
                </c:pt>
                <c:pt idx="291">
                  <c:v>44559</c:v>
                </c:pt>
                <c:pt idx="292">
                  <c:v>44573</c:v>
                </c:pt>
                <c:pt idx="293">
                  <c:v>44587</c:v>
                </c:pt>
                <c:pt idx="294">
                  <c:v>44601</c:v>
                </c:pt>
                <c:pt idx="295">
                  <c:v>44615</c:v>
                </c:pt>
                <c:pt idx="296">
                  <c:v>44629</c:v>
                </c:pt>
                <c:pt idx="297">
                  <c:v>44643</c:v>
                </c:pt>
                <c:pt idx="298">
                  <c:v>44657</c:v>
                </c:pt>
                <c:pt idx="299">
                  <c:v>44671</c:v>
                </c:pt>
                <c:pt idx="300">
                  <c:v>44685</c:v>
                </c:pt>
                <c:pt idx="301">
                  <c:v>44708</c:v>
                </c:pt>
                <c:pt idx="302">
                  <c:v>44722</c:v>
                </c:pt>
                <c:pt idx="303">
                  <c:v>44736</c:v>
                </c:pt>
                <c:pt idx="304">
                  <c:v>44750</c:v>
                </c:pt>
                <c:pt idx="305">
                  <c:v>44764</c:v>
                </c:pt>
                <c:pt idx="306">
                  <c:v>44778</c:v>
                </c:pt>
                <c:pt idx="307">
                  <c:v>44792</c:v>
                </c:pt>
                <c:pt idx="308">
                  <c:v>44806</c:v>
                </c:pt>
                <c:pt idx="309">
                  <c:v>44820</c:v>
                </c:pt>
                <c:pt idx="310">
                  <c:v>44834</c:v>
                </c:pt>
                <c:pt idx="311">
                  <c:v>44848</c:v>
                </c:pt>
                <c:pt idx="312">
                  <c:v>44862</c:v>
                </c:pt>
                <c:pt idx="314">
                  <c:v>44876</c:v>
                </c:pt>
                <c:pt idx="315">
                  <c:v>44890</c:v>
                </c:pt>
                <c:pt idx="316">
                  <c:v>44904</c:v>
                </c:pt>
                <c:pt idx="317">
                  <c:v>44918</c:v>
                </c:pt>
                <c:pt idx="318">
                  <c:v>44932</c:v>
                </c:pt>
                <c:pt idx="319">
                  <c:v>44946</c:v>
                </c:pt>
                <c:pt idx="320">
                  <c:v>44960</c:v>
                </c:pt>
                <c:pt idx="321">
                  <c:v>44974</c:v>
                </c:pt>
                <c:pt idx="322">
                  <c:v>44988</c:v>
                </c:pt>
                <c:pt idx="323">
                  <c:v>45002</c:v>
                </c:pt>
                <c:pt idx="324">
                  <c:v>45016</c:v>
                </c:pt>
                <c:pt idx="325">
                  <c:v>45030</c:v>
                </c:pt>
                <c:pt idx="326">
                  <c:v>45044</c:v>
                </c:pt>
                <c:pt idx="327">
                  <c:v>45092</c:v>
                </c:pt>
                <c:pt idx="328">
                  <c:v>45106</c:v>
                </c:pt>
                <c:pt idx="329">
                  <c:v>45120</c:v>
                </c:pt>
                <c:pt idx="330">
                  <c:v>45134</c:v>
                </c:pt>
                <c:pt idx="331">
                  <c:v>45148</c:v>
                </c:pt>
                <c:pt idx="332">
                  <c:v>45162</c:v>
                </c:pt>
                <c:pt idx="333">
                  <c:v>45176</c:v>
                </c:pt>
                <c:pt idx="334">
                  <c:v>45190</c:v>
                </c:pt>
                <c:pt idx="335">
                  <c:v>45204</c:v>
                </c:pt>
                <c:pt idx="336">
                  <c:v>45218</c:v>
                </c:pt>
                <c:pt idx="337">
                  <c:v>45232</c:v>
                </c:pt>
                <c:pt idx="340">
                  <c:v>45267</c:v>
                </c:pt>
                <c:pt idx="341">
                  <c:v>45281</c:v>
                </c:pt>
                <c:pt idx="342">
                  <c:v>45295</c:v>
                </c:pt>
                <c:pt idx="343">
                  <c:v>45309</c:v>
                </c:pt>
                <c:pt idx="344">
                  <c:v>45323</c:v>
                </c:pt>
                <c:pt idx="345">
                  <c:v>45337</c:v>
                </c:pt>
                <c:pt idx="346">
                  <c:v>45351</c:v>
                </c:pt>
                <c:pt idx="347">
                  <c:v>45365</c:v>
                </c:pt>
                <c:pt idx="348">
                  <c:v>45379</c:v>
                </c:pt>
                <c:pt idx="349">
                  <c:v>45393</c:v>
                </c:pt>
                <c:pt idx="350">
                  <c:v>45407</c:v>
                </c:pt>
                <c:pt idx="351">
                  <c:v>45421</c:v>
                </c:pt>
                <c:pt idx="352">
                  <c:v>45435</c:v>
                </c:pt>
              </c:numCache>
            </c:numRef>
          </c:xVal>
          <c:yVal>
            <c:numRef>
              <c:f>'SBB Sediment Trap 150m - NEW'!$V$8:$V$360</c:f>
              <c:numCache>
                <c:formatCode>0.000</c:formatCode>
                <c:ptCount val="353"/>
                <c:pt idx="0">
                  <c:v>8.8715102562104742E-2</c:v>
                </c:pt>
                <c:pt idx="1">
                  <c:v>0.11452494744541583</c:v>
                </c:pt>
                <c:pt idx="2">
                  <c:v>6.2429236043431535E-2</c:v>
                </c:pt>
                <c:pt idx="3">
                  <c:v>5.7797323313271545E-2</c:v>
                </c:pt>
                <c:pt idx="4">
                  <c:v>5.1670792964527631E-2</c:v>
                </c:pt>
                <c:pt idx="5">
                  <c:v>2.2487875941824137E-2</c:v>
                </c:pt>
                <c:pt idx="6">
                  <c:v>2.010374317870987E-2</c:v>
                </c:pt>
                <c:pt idx="7">
                  <c:v>2.73172117211554E-2</c:v>
                </c:pt>
                <c:pt idx="8">
                  <c:v>5.9342792997287265E-2</c:v>
                </c:pt>
                <c:pt idx="9">
                  <c:v>0.1067909481426125</c:v>
                </c:pt>
                <c:pt idx="10">
                  <c:v>6.9975644891127967E-2</c:v>
                </c:pt>
                <c:pt idx="11">
                  <c:v>6.7601965205934603E-2</c:v>
                </c:pt>
                <c:pt idx="13">
                  <c:v>0.49283878547996635</c:v>
                </c:pt>
                <c:pt idx="14">
                  <c:v>6.4393279700557651E-2</c:v>
                </c:pt>
                <c:pt idx="15">
                  <c:v>0.293658078299387</c:v>
                </c:pt>
                <c:pt idx="16">
                  <c:v>0.17077447563744122</c:v>
                </c:pt>
                <c:pt idx="17">
                  <c:v>0.32577171102061314</c:v>
                </c:pt>
                <c:pt idx="18">
                  <c:v>0.22256993529092145</c:v>
                </c:pt>
                <c:pt idx="19">
                  <c:v>0.15290401139612908</c:v>
                </c:pt>
                <c:pt idx="20">
                  <c:v>0.24742566631521551</c:v>
                </c:pt>
                <c:pt idx="21">
                  <c:v>0.37622828974243594</c:v>
                </c:pt>
                <c:pt idx="22">
                  <c:v>0.20072793242543457</c:v>
                </c:pt>
                <c:pt idx="23">
                  <c:v>0.12795475382886271</c:v>
                </c:pt>
                <c:pt idx="24">
                  <c:v>0.15207726109305184</c:v>
                </c:pt>
                <c:pt idx="25">
                  <c:v>0.12295327314895604</c:v>
                </c:pt>
                <c:pt idx="26">
                  <c:v>2.8662151809458122E-2</c:v>
                </c:pt>
                <c:pt idx="27">
                  <c:v>8.6874900708685306E-3</c:v>
                </c:pt>
                <c:pt idx="28">
                  <c:v>3.6666337910147832E-2</c:v>
                </c:pt>
                <c:pt idx="29">
                  <c:v>1.1997414316575795E-2</c:v>
                </c:pt>
                <c:pt idx="30">
                  <c:v>3.9542791046438409E-2</c:v>
                </c:pt>
                <c:pt idx="31">
                  <c:v>6.8003495625654454E-3</c:v>
                </c:pt>
                <c:pt idx="32">
                  <c:v>3.3779073262514621E-2</c:v>
                </c:pt>
                <c:pt idx="33">
                  <c:v>1.9451050777476789E-2</c:v>
                </c:pt>
                <c:pt idx="34">
                  <c:v>3.6318468979028101E-2</c:v>
                </c:pt>
                <c:pt idx="35">
                  <c:v>3.3081104121002701E-2</c:v>
                </c:pt>
                <c:pt idx="36">
                  <c:v>7.8450137710324275E-2</c:v>
                </c:pt>
                <c:pt idx="37">
                  <c:v>9.0023408765716934E-2</c:v>
                </c:pt>
                <c:pt idx="38">
                  <c:v>0.15196626468609356</c:v>
                </c:pt>
                <c:pt idx="39">
                  <c:v>0.25481515335545563</c:v>
                </c:pt>
                <c:pt idx="40">
                  <c:v>0.22249447844622786</c:v>
                </c:pt>
                <c:pt idx="41">
                  <c:v>0.22914041394198473</c:v>
                </c:pt>
                <c:pt idx="42">
                  <c:v>0.44400781422803176</c:v>
                </c:pt>
                <c:pt idx="43">
                  <c:v>9.2846302729514163E-2</c:v>
                </c:pt>
                <c:pt idx="44">
                  <c:v>0.12053696384755408</c:v>
                </c:pt>
                <c:pt idx="45">
                  <c:v>0.12131447298831385</c:v>
                </c:pt>
                <c:pt idx="46">
                  <c:v>8.6439944992278667E-2</c:v>
                </c:pt>
                <c:pt idx="47">
                  <c:v>9.1076188622415122E-2</c:v>
                </c:pt>
                <c:pt idx="48">
                  <c:v>7.6698288543891199E-2</c:v>
                </c:pt>
                <c:pt idx="49">
                  <c:v>6.938974615506506E-2</c:v>
                </c:pt>
                <c:pt idx="50">
                  <c:v>8.7183407589049203E-2</c:v>
                </c:pt>
                <c:pt idx="51">
                  <c:v>0.10718867483793521</c:v>
                </c:pt>
                <c:pt idx="53">
                  <c:v>0.12269442635168851</c:v>
                </c:pt>
                <c:pt idx="54">
                  <c:v>0.10937908446724869</c:v>
                </c:pt>
                <c:pt idx="55">
                  <c:v>0.12443141041526888</c:v>
                </c:pt>
                <c:pt idx="56">
                  <c:v>6.0066607891418239E-2</c:v>
                </c:pt>
                <c:pt idx="57">
                  <c:v>4.2534290409383849E-2</c:v>
                </c:pt>
                <c:pt idx="59">
                  <c:v>2.8775392171225284E-2</c:v>
                </c:pt>
                <c:pt idx="60">
                  <c:v>2.2590084257868955E-2</c:v>
                </c:pt>
                <c:pt idx="61">
                  <c:v>0.1338368119551594</c:v>
                </c:pt>
                <c:pt idx="62">
                  <c:v>0.2696203408132295</c:v>
                </c:pt>
                <c:pt idx="63">
                  <c:v>7.4243139720665721E-2</c:v>
                </c:pt>
                <c:pt idx="65">
                  <c:v>1.3815918862797311E-2</c:v>
                </c:pt>
                <c:pt idx="66">
                  <c:v>2.4612160555620686E-2</c:v>
                </c:pt>
                <c:pt idx="67">
                  <c:v>4.0933947628684623E-2</c:v>
                </c:pt>
                <c:pt idx="68">
                  <c:v>9.4248675108891178E-2</c:v>
                </c:pt>
                <c:pt idx="69">
                  <c:v>8.2858959501983534E-2</c:v>
                </c:pt>
                <c:pt idx="70">
                  <c:v>0.18719533965485602</c:v>
                </c:pt>
                <c:pt idx="71">
                  <c:v>8.058372831343362E-2</c:v>
                </c:pt>
                <c:pt idx="72">
                  <c:v>8.2843746734705001E-2</c:v>
                </c:pt>
                <c:pt idx="73">
                  <c:v>5.1413063101220458E-2</c:v>
                </c:pt>
                <c:pt idx="74">
                  <c:v>5.926631091223758E-2</c:v>
                </c:pt>
                <c:pt idx="75">
                  <c:v>6.50227969543241E-2</c:v>
                </c:pt>
                <c:pt idx="76">
                  <c:v>9.3913515065046305E-2</c:v>
                </c:pt>
                <c:pt idx="77">
                  <c:v>5.0149901769536875E-2</c:v>
                </c:pt>
                <c:pt idx="79">
                  <c:v>0.1730471127679522</c:v>
                </c:pt>
                <c:pt idx="80">
                  <c:v>0.51328639820098199</c:v>
                </c:pt>
                <c:pt idx="81">
                  <c:v>8.8895945865868492E-3</c:v>
                </c:pt>
                <c:pt idx="82">
                  <c:v>0.16891958321733339</c:v>
                </c:pt>
                <c:pt idx="83">
                  <c:v>0.11921037239056026</c:v>
                </c:pt>
                <c:pt idx="84">
                  <c:v>2.9575334523168094E-2</c:v>
                </c:pt>
                <c:pt idx="85">
                  <c:v>1.357977167536804E-2</c:v>
                </c:pt>
                <c:pt idx="86">
                  <c:v>9.2004782335164528E-2</c:v>
                </c:pt>
                <c:pt idx="87">
                  <c:v>7.3169365486878768E-3</c:v>
                </c:pt>
                <c:pt idx="88">
                  <c:v>7.5076022994328929E-3</c:v>
                </c:pt>
                <c:pt idx="90">
                  <c:v>4.2477538982741515E-2</c:v>
                </c:pt>
                <c:pt idx="91">
                  <c:v>4.3522657443190144E-2</c:v>
                </c:pt>
                <c:pt idx="92">
                  <c:v>1.3720342826948471E-2</c:v>
                </c:pt>
                <c:pt idx="93">
                  <c:v>2.9619165856708526E-2</c:v>
                </c:pt>
                <c:pt idx="94">
                  <c:v>5.4598794981624409E-3</c:v>
                </c:pt>
                <c:pt idx="95">
                  <c:v>1.6042380225911909E-2</c:v>
                </c:pt>
                <c:pt idx="96">
                  <c:v>1.3821497093317306E-2</c:v>
                </c:pt>
                <c:pt idx="97">
                  <c:v>1.065862066975172E-2</c:v>
                </c:pt>
                <c:pt idx="98">
                  <c:v>1.7982698651606059E-2</c:v>
                </c:pt>
                <c:pt idx="99">
                  <c:v>5.8208099819175879E-2</c:v>
                </c:pt>
                <c:pt idx="100">
                  <c:v>8.7195526590739703E-2</c:v>
                </c:pt>
                <c:pt idx="101">
                  <c:v>2.4251912262246142E-2</c:v>
                </c:pt>
                <c:pt idx="102">
                  <c:v>2.5983478173670586E-2</c:v>
                </c:pt>
                <c:pt idx="103">
                  <c:v>0.10091810724951374</c:v>
                </c:pt>
                <c:pt idx="104">
                  <c:v>0.1493105326599326</c:v>
                </c:pt>
                <c:pt idx="105">
                  <c:v>1.4677842260839305E-2</c:v>
                </c:pt>
                <c:pt idx="106">
                  <c:v>0.33706265931823121</c:v>
                </c:pt>
                <c:pt idx="107">
                  <c:v>0.11855490621210391</c:v>
                </c:pt>
                <c:pt idx="108">
                  <c:v>5.5818597339080601E-2</c:v>
                </c:pt>
                <c:pt idx="109">
                  <c:v>3.1549250835247539E-2</c:v>
                </c:pt>
                <c:pt idx="110">
                  <c:v>8.2385198092291223E-2</c:v>
                </c:pt>
                <c:pt idx="111">
                  <c:v>4.9182953963519953E-2</c:v>
                </c:pt>
                <c:pt idx="112">
                  <c:v>2.1718584033285193E-2</c:v>
                </c:pt>
                <c:pt idx="113">
                  <c:v>1.5236947597211106E-2</c:v>
                </c:pt>
                <c:pt idx="114">
                  <c:v>1.6261907154907978E-2</c:v>
                </c:pt>
                <c:pt idx="115">
                  <c:v>5.251342204216268E-2</c:v>
                </c:pt>
                <c:pt idx="116">
                  <c:v>0.10001045870607751</c:v>
                </c:pt>
                <c:pt idx="117">
                  <c:v>8.9827097937704894E-2</c:v>
                </c:pt>
                <c:pt idx="124">
                  <c:v>7.7323254473652368E-3</c:v>
                </c:pt>
                <c:pt idx="125">
                  <c:v>1.4937392822153339E-2</c:v>
                </c:pt>
                <c:pt idx="126">
                  <c:v>2.2279745611204129E-2</c:v>
                </c:pt>
                <c:pt idx="127">
                  <c:v>3.2813217756973476E-2</c:v>
                </c:pt>
                <c:pt idx="128">
                  <c:v>9.1727366167383764E-2</c:v>
                </c:pt>
                <c:pt idx="129">
                  <c:v>3.0498828352602619E-2</c:v>
                </c:pt>
                <c:pt idx="130">
                  <c:v>1.910603726296357E-2</c:v>
                </c:pt>
                <c:pt idx="131">
                  <c:v>3.3491624408103805E-2</c:v>
                </c:pt>
                <c:pt idx="132">
                  <c:v>0.46162090867213812</c:v>
                </c:pt>
                <c:pt idx="133">
                  <c:v>0.39306337437885475</c:v>
                </c:pt>
                <c:pt idx="134">
                  <c:v>0.43695889539952842</c:v>
                </c:pt>
                <c:pt idx="135">
                  <c:v>1.7353893655360803E-2</c:v>
                </c:pt>
                <c:pt idx="141">
                  <c:v>6.1573781218017813E-2</c:v>
                </c:pt>
                <c:pt idx="143">
                  <c:v>2.3513540644467111E-2</c:v>
                </c:pt>
                <c:pt idx="144">
                  <c:v>3.0909468948958328E-2</c:v>
                </c:pt>
                <c:pt idx="145">
                  <c:v>0.21832232430177595</c:v>
                </c:pt>
                <c:pt idx="146">
                  <c:v>0.15874006594273621</c:v>
                </c:pt>
                <c:pt idx="147">
                  <c:v>0.233377584911308</c:v>
                </c:pt>
                <c:pt idx="148">
                  <c:v>0.21222707673055627</c:v>
                </c:pt>
                <c:pt idx="149">
                  <c:v>0.20750494388575336</c:v>
                </c:pt>
                <c:pt idx="150">
                  <c:v>0.14660079771911094</c:v>
                </c:pt>
                <c:pt idx="151">
                  <c:v>9.9860400388790377E-2</c:v>
                </c:pt>
                <c:pt idx="152">
                  <c:v>0.1239844427955006</c:v>
                </c:pt>
                <c:pt idx="153">
                  <c:v>0.1528597429275676</c:v>
                </c:pt>
                <c:pt idx="154">
                  <c:v>0.12052819054383022</c:v>
                </c:pt>
                <c:pt idx="155">
                  <c:v>0.19189143493411323</c:v>
                </c:pt>
                <c:pt idx="156">
                  <c:v>0.13484912247217326</c:v>
                </c:pt>
                <c:pt idx="157">
                  <c:v>0.2017725056278466</c:v>
                </c:pt>
                <c:pt idx="158">
                  <c:v>0.38073044761888236</c:v>
                </c:pt>
                <c:pt idx="159">
                  <c:v>0.41675493159529475</c:v>
                </c:pt>
                <c:pt idx="160">
                  <c:v>0.62300543970547728</c:v>
                </c:pt>
                <c:pt idx="161">
                  <c:v>0.55747326385930451</c:v>
                </c:pt>
                <c:pt idx="162">
                  <c:v>0.21853497055497983</c:v>
                </c:pt>
                <c:pt idx="163">
                  <c:v>0.27982474939002211</c:v>
                </c:pt>
                <c:pt idx="164">
                  <c:v>0.3234892728337348</c:v>
                </c:pt>
                <c:pt idx="165">
                  <c:v>0.12522130019296676</c:v>
                </c:pt>
                <c:pt idx="169">
                  <c:v>0.14561429411461987</c:v>
                </c:pt>
                <c:pt idx="171">
                  <c:v>0.32391018479360667</c:v>
                </c:pt>
                <c:pt idx="172">
                  <c:v>0.34449912624880424</c:v>
                </c:pt>
                <c:pt idx="173">
                  <c:v>0.23775463651387796</c:v>
                </c:pt>
                <c:pt idx="174">
                  <c:v>0.28228031918716079</c:v>
                </c:pt>
                <c:pt idx="175">
                  <c:v>0.12561922147883917</c:v>
                </c:pt>
                <c:pt idx="176">
                  <c:v>7.0390255119175849E-2</c:v>
                </c:pt>
                <c:pt idx="177">
                  <c:v>8.5998573977016532E-2</c:v>
                </c:pt>
                <c:pt idx="178">
                  <c:v>3.9458466616337562E-2</c:v>
                </c:pt>
                <c:pt idx="179">
                  <c:v>4.5940436376718977E-2</c:v>
                </c:pt>
                <c:pt idx="180">
                  <c:v>0.40555737594272512</c:v>
                </c:pt>
                <c:pt idx="181">
                  <c:v>2.0251147965877632E-2</c:v>
                </c:pt>
                <c:pt idx="182">
                  <c:v>0.15542999964820112</c:v>
                </c:pt>
                <c:pt idx="183">
                  <c:v>3.3988332591735414E-2</c:v>
                </c:pt>
                <c:pt idx="184">
                  <c:v>0.61769453254437889</c:v>
                </c:pt>
                <c:pt idx="185">
                  <c:v>1.3030158961487424</c:v>
                </c:pt>
                <c:pt idx="186">
                  <c:v>0.25761521884300725</c:v>
                </c:pt>
                <c:pt idx="187">
                  <c:v>0.36015161066832341</c:v>
                </c:pt>
                <c:pt idx="188">
                  <c:v>0.45379269964541258</c:v>
                </c:pt>
                <c:pt idx="189">
                  <c:v>7.6403676336757403E-2</c:v>
                </c:pt>
                <c:pt idx="190">
                  <c:v>0.18270861349693251</c:v>
                </c:pt>
                <c:pt idx="191">
                  <c:v>9.7575475497621966E-2</c:v>
                </c:pt>
                <c:pt idx="192">
                  <c:v>0.14676194795511516</c:v>
                </c:pt>
                <c:pt idx="193">
                  <c:v>8.9758578708343251E-2</c:v>
                </c:pt>
                <c:pt idx="194">
                  <c:v>0.33031346422322039</c:v>
                </c:pt>
                <c:pt idx="195">
                  <c:v>0.24829239917362017</c:v>
                </c:pt>
                <c:pt idx="196">
                  <c:v>0.19491079359867108</c:v>
                </c:pt>
                <c:pt idx="197">
                  <c:v>0.24977216314252171</c:v>
                </c:pt>
                <c:pt idx="198">
                  <c:v>0.31642666702579791</c:v>
                </c:pt>
                <c:pt idx="199">
                  <c:v>0.29755816563943893</c:v>
                </c:pt>
                <c:pt idx="200">
                  <c:v>0.13594218389248608</c:v>
                </c:pt>
                <c:pt idx="201">
                  <c:v>0.1057834474368666</c:v>
                </c:pt>
                <c:pt idx="202">
                  <c:v>5.9062749309839742E-2</c:v>
                </c:pt>
                <c:pt idx="203">
                  <c:v>0.16361941861433404</c:v>
                </c:pt>
                <c:pt idx="204">
                  <c:v>0.17114430442100342</c:v>
                </c:pt>
                <c:pt idx="205">
                  <c:v>5.7553172091315642E-2</c:v>
                </c:pt>
                <c:pt idx="206">
                  <c:v>0.24535812365713561</c:v>
                </c:pt>
                <c:pt idx="207">
                  <c:v>8.1952080895999854E-2</c:v>
                </c:pt>
                <c:pt idx="208">
                  <c:v>0.10827834959833937</c:v>
                </c:pt>
                <c:pt idx="209">
                  <c:v>0.25348112954655916</c:v>
                </c:pt>
                <c:pt idx="210">
                  <c:v>0.85303241675577202</c:v>
                </c:pt>
                <c:pt idx="211">
                  <c:v>0.82353248603881257</c:v>
                </c:pt>
                <c:pt idx="212">
                  <c:v>1.1470395265290561</c:v>
                </c:pt>
                <c:pt idx="213">
                  <c:v>0.31616492127820134</c:v>
                </c:pt>
                <c:pt idx="214">
                  <c:v>0.24564801013344692</c:v>
                </c:pt>
                <c:pt idx="215">
                  <c:v>4.4648253460389725E-2</c:v>
                </c:pt>
                <c:pt idx="216">
                  <c:v>0.19394206978588074</c:v>
                </c:pt>
                <c:pt idx="217">
                  <c:v>0.23806495839851721</c:v>
                </c:pt>
                <c:pt idx="218">
                  <c:v>7.8635438555387668E-2</c:v>
                </c:pt>
                <c:pt idx="219">
                  <c:v>0.13947227195358289</c:v>
                </c:pt>
                <c:pt idx="220">
                  <c:v>0.1536019316966111</c:v>
                </c:pt>
                <c:pt idx="221">
                  <c:v>0.16987927979169654</c:v>
                </c:pt>
                <c:pt idx="222">
                  <c:v>0.11543364387275727</c:v>
                </c:pt>
                <c:pt idx="223">
                  <c:v>8.888762135273709E-2</c:v>
                </c:pt>
                <c:pt idx="224">
                  <c:v>0.1868456141869565</c:v>
                </c:pt>
                <c:pt idx="225">
                  <c:v>0.31344015967596439</c:v>
                </c:pt>
                <c:pt idx="226">
                  <c:v>0.28605296795828555</c:v>
                </c:pt>
                <c:pt idx="227">
                  <c:v>0.12661579063185258</c:v>
                </c:pt>
                <c:pt idx="228">
                  <c:v>5.7833554651038878E-2</c:v>
                </c:pt>
                <c:pt idx="229">
                  <c:v>6.5094625238297066E-2</c:v>
                </c:pt>
                <c:pt idx="230">
                  <c:v>6.0159830535259348E-2</c:v>
                </c:pt>
                <c:pt idx="231">
                  <c:v>0.22553328637588316</c:v>
                </c:pt>
                <c:pt idx="232">
                  <c:v>0.15780292912307392</c:v>
                </c:pt>
                <c:pt idx="233">
                  <c:v>6.6084023673355502E-2</c:v>
                </c:pt>
                <c:pt idx="234">
                  <c:v>0.10849859975232368</c:v>
                </c:pt>
                <c:pt idx="235">
                  <c:v>3.977718066226052E-2</c:v>
                </c:pt>
                <c:pt idx="236" formatCode="General">
                  <c:v>0.40783356736288184</c:v>
                </c:pt>
                <c:pt idx="237" formatCode="General">
                  <c:v>0.332877052822867</c:v>
                </c:pt>
                <c:pt idx="238" formatCode="General">
                  <c:v>8.466429662341543E-2</c:v>
                </c:pt>
                <c:pt idx="239" formatCode="General">
                  <c:v>0.27358977123918471</c:v>
                </c:pt>
                <c:pt idx="240" formatCode="General">
                  <c:v>0.45251775215344625</c:v>
                </c:pt>
                <c:pt idx="241" formatCode="General">
                  <c:v>0.19145403394987859</c:v>
                </c:pt>
                <c:pt idx="242" formatCode="General">
                  <c:v>0.1908990474477556</c:v>
                </c:pt>
                <c:pt idx="243" formatCode="General">
                  <c:v>0.23170961410568822</c:v>
                </c:pt>
                <c:pt idx="244" formatCode="General">
                  <c:v>0.15864729207074491</c:v>
                </c:pt>
                <c:pt idx="245" formatCode="General">
                  <c:v>0.11881097811690586</c:v>
                </c:pt>
                <c:pt idx="246" formatCode="General">
                  <c:v>8.7442438215906776E-2</c:v>
                </c:pt>
                <c:pt idx="247" formatCode="General">
                  <c:v>0.15918322517980049</c:v>
                </c:pt>
                <c:pt idx="248" formatCode="General">
                  <c:v>0.11798693654806085</c:v>
                </c:pt>
                <c:pt idx="262">
                  <c:v>0.15017923887796972</c:v>
                </c:pt>
                <c:pt idx="263">
                  <c:v>0.1553958804798255</c:v>
                </c:pt>
                <c:pt idx="264">
                  <c:v>0.10896552188706038</c:v>
                </c:pt>
                <c:pt idx="265">
                  <c:v>8.6649649077073093E-2</c:v>
                </c:pt>
                <c:pt idx="266">
                  <c:v>0.1136298645903327</c:v>
                </c:pt>
                <c:pt idx="267">
                  <c:v>9.4021249741936722E-2</c:v>
                </c:pt>
                <c:pt idx="268">
                  <c:v>0.1683411850621474</c:v>
                </c:pt>
                <c:pt idx="269">
                  <c:v>0.11895095825107614</c:v>
                </c:pt>
                <c:pt idx="270">
                  <c:v>0.61807291434473888</c:v>
                </c:pt>
                <c:pt idx="272">
                  <c:v>0.2738378111827926</c:v>
                </c:pt>
                <c:pt idx="273">
                  <c:v>0.19804957600008291</c:v>
                </c:pt>
                <c:pt idx="274">
                  <c:v>0.24490426060413953</c:v>
                </c:pt>
                <c:pt idx="275">
                  <c:v>0.13734904495013234</c:v>
                </c:pt>
                <c:pt idx="276">
                  <c:v>0.15152379552167647</c:v>
                </c:pt>
                <c:pt idx="277">
                  <c:v>0.10221745626010349</c:v>
                </c:pt>
                <c:pt idx="278">
                  <c:v>0.10441401561118033</c:v>
                </c:pt>
                <c:pt idx="279">
                  <c:v>8.2789975116435655E-2</c:v>
                </c:pt>
                <c:pt idx="280">
                  <c:v>1.1092346577612832E-2</c:v>
                </c:pt>
                <c:pt idx="281">
                  <c:v>3.1258223878372397E-2</c:v>
                </c:pt>
                <c:pt idx="282">
                  <c:v>0.12482986335214362</c:v>
                </c:pt>
                <c:pt idx="283">
                  <c:v>5.5486160780309352E-2</c:v>
                </c:pt>
                <c:pt idx="284">
                  <c:v>6.6930802166527054E-2</c:v>
                </c:pt>
                <c:pt idx="285">
                  <c:v>8.511642703068828E-2</c:v>
                </c:pt>
                <c:pt idx="288">
                  <c:v>7.5343971445944249E-2</c:v>
                </c:pt>
                <c:pt idx="289">
                  <c:v>0.13289849738000467</c:v>
                </c:pt>
                <c:pt idx="290">
                  <c:v>0.16445105690498577</c:v>
                </c:pt>
                <c:pt idx="291">
                  <c:v>0.26830713786231358</c:v>
                </c:pt>
                <c:pt idx="292">
                  <c:v>0.10892781514349995</c:v>
                </c:pt>
                <c:pt idx="293">
                  <c:v>6.3931006510182187E-2</c:v>
                </c:pt>
                <c:pt idx="294">
                  <c:v>0.22429759155872531</c:v>
                </c:pt>
                <c:pt idx="295">
                  <c:v>7.7964318169005203E-2</c:v>
                </c:pt>
                <c:pt idx="296">
                  <c:v>0.11027410183882443</c:v>
                </c:pt>
                <c:pt idx="297">
                  <c:v>0.12061047147552383</c:v>
                </c:pt>
                <c:pt idx="298">
                  <c:v>0.12655644375474889</c:v>
                </c:pt>
                <c:pt idx="299">
                  <c:v>9.0772847926712183E-2</c:v>
                </c:pt>
                <c:pt idx="300">
                  <c:v>1.9126555280346059E-2</c:v>
                </c:pt>
                <c:pt idx="301">
                  <c:v>0.16870495845358743</c:v>
                </c:pt>
                <c:pt idx="302">
                  <c:v>0.43046496547396507</c:v>
                </c:pt>
                <c:pt idx="303">
                  <c:v>0.46661724125489568</c:v>
                </c:pt>
                <c:pt idx="304">
                  <c:v>0.26377378792091244</c:v>
                </c:pt>
                <c:pt idx="305">
                  <c:v>0.15508174334524505</c:v>
                </c:pt>
                <c:pt idx="306">
                  <c:v>8.5616359168558254E-2</c:v>
                </c:pt>
                <c:pt idx="307">
                  <c:v>2.4506815667236267E-2</c:v>
                </c:pt>
                <c:pt idx="314">
                  <c:v>0.41015363922353304</c:v>
                </c:pt>
                <c:pt idx="315">
                  <c:v>0.15970846243445583</c:v>
                </c:pt>
                <c:pt idx="316">
                  <c:v>8.9541392134483977E-2</c:v>
                </c:pt>
                <c:pt idx="317">
                  <c:v>0.1278843097453054</c:v>
                </c:pt>
                <c:pt idx="318">
                  <c:v>0.14601364769664393</c:v>
                </c:pt>
                <c:pt idx="319">
                  <c:v>9.3914558886362923E-2</c:v>
                </c:pt>
                <c:pt idx="327">
                  <c:v>0.21160737070366917</c:v>
                </c:pt>
                <c:pt idx="328">
                  <c:v>1.1965706008506725</c:v>
                </c:pt>
                <c:pt idx="329">
                  <c:v>0.53991214818866518</c:v>
                </c:pt>
                <c:pt idx="330">
                  <c:v>0.38159499284881193</c:v>
                </c:pt>
                <c:pt idx="331">
                  <c:v>2.336777471423197E-2</c:v>
                </c:pt>
                <c:pt idx="332">
                  <c:v>0.28286985268173354</c:v>
                </c:pt>
                <c:pt idx="333">
                  <c:v>8.001780969649927E-2</c:v>
                </c:pt>
                <c:pt idx="334">
                  <c:v>2.093228186402012E-2</c:v>
                </c:pt>
                <c:pt idx="335">
                  <c:v>4.0745736320838777E-2</c:v>
                </c:pt>
                <c:pt idx="336">
                  <c:v>3.117218154954474E-2</c:v>
                </c:pt>
                <c:pt idx="337">
                  <c:v>7.288289317753735E-2</c:v>
                </c:pt>
                <c:pt idx="340">
                  <c:v>0.17442183775181494</c:v>
                </c:pt>
                <c:pt idx="341">
                  <c:v>0.15526858642066943</c:v>
                </c:pt>
                <c:pt idx="342">
                  <c:v>0.19916070558364615</c:v>
                </c:pt>
                <c:pt idx="343">
                  <c:v>0.11236639702756283</c:v>
                </c:pt>
                <c:pt idx="344">
                  <c:v>0.14276708227994056</c:v>
                </c:pt>
                <c:pt idx="345">
                  <c:v>3.5045547079903171E-2</c:v>
                </c:pt>
                <c:pt idx="346">
                  <c:v>0.10602167156924963</c:v>
                </c:pt>
                <c:pt idx="347">
                  <c:v>0.28495967178269171</c:v>
                </c:pt>
                <c:pt idx="348">
                  <c:v>4.2817178410385813E-2</c:v>
                </c:pt>
                <c:pt idx="349">
                  <c:v>2.9497889839718339E-2</c:v>
                </c:pt>
                <c:pt idx="350">
                  <c:v>3.0787392445528718E-2</c:v>
                </c:pt>
                <c:pt idx="351">
                  <c:v>8.925425207923729E-2</c:v>
                </c:pt>
                <c:pt idx="352">
                  <c:v>9.8756967929470724E-2</c:v>
                </c:pt>
              </c:numCache>
            </c:numRef>
          </c:yVal>
          <c:smooth val="0"/>
          <c:extLst>
            <c:ext xmlns:c16="http://schemas.microsoft.com/office/drawing/2014/chart" uri="{C3380CC4-5D6E-409C-BE32-E72D297353CC}">
              <c16:uniqueId val="{00000000-780A-4452-9386-E3C24A67B18B}"/>
            </c:ext>
          </c:extLst>
        </c:ser>
        <c:dLbls>
          <c:showLegendKey val="0"/>
          <c:showVal val="0"/>
          <c:showCatName val="0"/>
          <c:showSerName val="0"/>
          <c:showPercent val="0"/>
          <c:showBubbleSize val="0"/>
        </c:dLbls>
        <c:axId val="855757311"/>
        <c:axId val="855760191"/>
      </c:scatterChart>
      <c:valAx>
        <c:axId val="855757311"/>
        <c:scaling>
          <c:orientation val="minMax"/>
          <c:max val="46000"/>
          <c:min val="40000"/>
        </c:scaling>
        <c:delete val="0"/>
        <c:axPos val="b"/>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55760191"/>
        <c:crosses val="autoZero"/>
        <c:crossBetween val="midCat"/>
      </c:valAx>
      <c:valAx>
        <c:axId val="85576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2000" b="0" i="0" u="none" strike="noStrike" kern="1200" baseline="0">
                    <a:solidFill>
                      <a:sysClr val="windowText" lastClr="000000">
                        <a:lumMod val="65000"/>
                        <a:lumOff val="35000"/>
                      </a:sysClr>
                    </a:solidFill>
                  </a:rPr>
                  <a:t>Opal Flux (g/m</a:t>
                </a:r>
                <a:r>
                  <a:rPr lang="en-US" sz="2000" b="0" i="0" u="none" strike="noStrike" kern="1200" baseline="30000">
                    <a:solidFill>
                      <a:sysClr val="windowText" lastClr="000000">
                        <a:lumMod val="65000"/>
                        <a:lumOff val="35000"/>
                      </a:sysClr>
                    </a:solidFill>
                  </a:rPr>
                  <a:t>2</a:t>
                </a:r>
                <a:r>
                  <a:rPr lang="en-US" sz="2000" b="0" i="0" u="none" strike="noStrike" kern="1200" baseline="0">
                    <a:solidFill>
                      <a:sysClr val="windowText" lastClr="000000">
                        <a:lumMod val="65000"/>
                        <a:lumOff val="35000"/>
                      </a:sysClr>
                    </a:solidFill>
                  </a:rPr>
                  <a:t>/d)</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55757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3" Type="http://schemas.openxmlformats.org/officeDocument/2006/relationships/chart" Target="../charts/chart26.xml"/><Relationship Id="rId7" Type="http://schemas.openxmlformats.org/officeDocument/2006/relationships/chart" Target="../charts/chart30.xml"/><Relationship Id="rId12" Type="http://schemas.openxmlformats.org/officeDocument/2006/relationships/chart" Target="../charts/chart35.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5" Type="http://schemas.openxmlformats.org/officeDocument/2006/relationships/chart" Target="../charts/chart28.xml"/><Relationship Id="rId10" Type="http://schemas.openxmlformats.org/officeDocument/2006/relationships/chart" Target="../charts/chart33.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0</xdr:col>
      <xdr:colOff>324186</xdr:colOff>
      <xdr:row>2</xdr:row>
      <xdr:rowOff>161109</xdr:rowOff>
    </xdr:from>
    <xdr:to>
      <xdr:col>38</xdr:col>
      <xdr:colOff>411479</xdr:colOff>
      <xdr:row>34</xdr:row>
      <xdr:rowOff>113484</xdr:rowOff>
    </xdr:to>
    <xdr:graphicFrame macro="">
      <xdr:nvGraphicFramePr>
        <xdr:cNvPr id="3" name="Chart 2">
          <a:extLst>
            <a:ext uri="{FF2B5EF4-FFF2-40B4-BE49-F238E27FC236}">
              <a16:creationId xmlns:a16="http://schemas.microsoft.com/office/drawing/2014/main" id="{61D43898-1F59-3527-F892-563E6287D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313576</xdr:colOff>
      <xdr:row>101</xdr:row>
      <xdr:rowOff>113756</xdr:rowOff>
    </xdr:from>
    <xdr:to>
      <xdr:col>38</xdr:col>
      <xdr:colOff>502920</xdr:colOff>
      <xdr:row>133</xdr:row>
      <xdr:rowOff>60960</xdr:rowOff>
    </xdr:to>
    <xdr:graphicFrame macro="">
      <xdr:nvGraphicFramePr>
        <xdr:cNvPr id="7" name="Chart 6">
          <a:extLst>
            <a:ext uri="{FF2B5EF4-FFF2-40B4-BE49-F238E27FC236}">
              <a16:creationId xmlns:a16="http://schemas.microsoft.com/office/drawing/2014/main" id="{124917FB-2C2A-0345-DB67-D3E2E1030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340186</xdr:colOff>
      <xdr:row>68</xdr:row>
      <xdr:rowOff>133348</xdr:rowOff>
    </xdr:from>
    <xdr:to>
      <xdr:col>38</xdr:col>
      <xdr:colOff>533399</xdr:colOff>
      <xdr:row>100</xdr:row>
      <xdr:rowOff>60960</xdr:rowOff>
    </xdr:to>
    <xdr:graphicFrame macro="">
      <xdr:nvGraphicFramePr>
        <xdr:cNvPr id="8" name="Chart 7">
          <a:extLst>
            <a:ext uri="{FF2B5EF4-FFF2-40B4-BE49-F238E27FC236}">
              <a16:creationId xmlns:a16="http://schemas.microsoft.com/office/drawing/2014/main" id="{213151AF-D7E3-76B7-67A6-FFEB6744D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303758</xdr:colOff>
      <xdr:row>36</xdr:row>
      <xdr:rowOff>27072</xdr:rowOff>
    </xdr:from>
    <xdr:to>
      <xdr:col>38</xdr:col>
      <xdr:colOff>380999</xdr:colOff>
      <xdr:row>67</xdr:row>
      <xdr:rowOff>152400</xdr:rowOff>
    </xdr:to>
    <xdr:graphicFrame macro="">
      <xdr:nvGraphicFramePr>
        <xdr:cNvPr id="9" name="Chart 8">
          <a:extLst>
            <a:ext uri="{FF2B5EF4-FFF2-40B4-BE49-F238E27FC236}">
              <a16:creationId xmlns:a16="http://schemas.microsoft.com/office/drawing/2014/main" id="{A8BA5B23-5382-77A5-EEFC-49405319F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335048</xdr:colOff>
      <xdr:row>134</xdr:row>
      <xdr:rowOff>118282</xdr:rowOff>
    </xdr:from>
    <xdr:to>
      <xdr:col>38</xdr:col>
      <xdr:colOff>563880</xdr:colOff>
      <xdr:row>166</xdr:row>
      <xdr:rowOff>45719</xdr:rowOff>
    </xdr:to>
    <xdr:graphicFrame macro="">
      <xdr:nvGraphicFramePr>
        <xdr:cNvPr id="10" name="Chart 9">
          <a:extLst>
            <a:ext uri="{FF2B5EF4-FFF2-40B4-BE49-F238E27FC236}">
              <a16:creationId xmlns:a16="http://schemas.microsoft.com/office/drawing/2014/main" id="{790FE57A-0197-7758-7485-F5F66BCF6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299718</xdr:colOff>
      <xdr:row>201</xdr:row>
      <xdr:rowOff>90591</xdr:rowOff>
    </xdr:from>
    <xdr:to>
      <xdr:col>38</xdr:col>
      <xdr:colOff>579119</xdr:colOff>
      <xdr:row>235</xdr:row>
      <xdr:rowOff>133984</xdr:rowOff>
    </xdr:to>
    <xdr:graphicFrame macro="">
      <xdr:nvGraphicFramePr>
        <xdr:cNvPr id="12" name="Chart 11">
          <a:extLst>
            <a:ext uri="{FF2B5EF4-FFF2-40B4-BE49-F238E27FC236}">
              <a16:creationId xmlns:a16="http://schemas.microsoft.com/office/drawing/2014/main" id="{2622A9B7-6A2F-C2C3-B139-04989DE81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274320</xdr:colOff>
      <xdr:row>237</xdr:row>
      <xdr:rowOff>20319</xdr:rowOff>
    </xdr:from>
    <xdr:to>
      <xdr:col>42</xdr:col>
      <xdr:colOff>320040</xdr:colOff>
      <xdr:row>270</xdr:row>
      <xdr:rowOff>20319</xdr:rowOff>
    </xdr:to>
    <xdr:graphicFrame macro="">
      <xdr:nvGraphicFramePr>
        <xdr:cNvPr id="13" name="Chart 12">
          <a:extLst>
            <a:ext uri="{FF2B5EF4-FFF2-40B4-BE49-F238E27FC236}">
              <a16:creationId xmlns:a16="http://schemas.microsoft.com/office/drawing/2014/main" id="{277B3F01-1554-3E86-11F9-82073CCB5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270828</xdr:colOff>
      <xdr:row>271</xdr:row>
      <xdr:rowOff>85407</xdr:rowOff>
    </xdr:from>
    <xdr:to>
      <xdr:col>42</xdr:col>
      <xdr:colOff>350520</xdr:colOff>
      <xdr:row>304</xdr:row>
      <xdr:rowOff>97314</xdr:rowOff>
    </xdr:to>
    <xdr:graphicFrame macro="">
      <xdr:nvGraphicFramePr>
        <xdr:cNvPr id="14" name="Chart 13">
          <a:extLst>
            <a:ext uri="{FF2B5EF4-FFF2-40B4-BE49-F238E27FC236}">
              <a16:creationId xmlns:a16="http://schemas.microsoft.com/office/drawing/2014/main" id="{F7BA82DD-4950-7C60-2776-045575869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320040</xdr:colOff>
      <xdr:row>168</xdr:row>
      <xdr:rowOff>20320</xdr:rowOff>
    </xdr:from>
    <xdr:to>
      <xdr:col>38</xdr:col>
      <xdr:colOff>548640</xdr:colOff>
      <xdr:row>199</xdr:row>
      <xdr:rowOff>106680</xdr:rowOff>
    </xdr:to>
    <xdr:graphicFrame macro="">
      <xdr:nvGraphicFramePr>
        <xdr:cNvPr id="2" name="Chart 1">
          <a:extLst>
            <a:ext uri="{FF2B5EF4-FFF2-40B4-BE49-F238E27FC236}">
              <a16:creationId xmlns:a16="http://schemas.microsoft.com/office/drawing/2014/main" id="{9A87CA9D-0841-79F1-AF19-FA93590AF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243840</xdr:colOff>
      <xdr:row>306</xdr:row>
      <xdr:rowOff>38100</xdr:rowOff>
    </xdr:from>
    <xdr:to>
      <xdr:col>33</xdr:col>
      <xdr:colOff>579120</xdr:colOff>
      <xdr:row>366</xdr:row>
      <xdr:rowOff>0</xdr:rowOff>
    </xdr:to>
    <xdr:graphicFrame macro="">
      <xdr:nvGraphicFramePr>
        <xdr:cNvPr id="4" name="Chart 3">
          <a:extLst>
            <a:ext uri="{FF2B5EF4-FFF2-40B4-BE49-F238E27FC236}">
              <a16:creationId xmlns:a16="http://schemas.microsoft.com/office/drawing/2014/main" id="{269F0259-70D1-306C-4863-A002FFE72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311150</xdr:colOff>
      <xdr:row>367</xdr:row>
      <xdr:rowOff>82550</xdr:rowOff>
    </xdr:from>
    <xdr:to>
      <xdr:col>33</xdr:col>
      <xdr:colOff>571500</xdr:colOff>
      <xdr:row>419</xdr:row>
      <xdr:rowOff>63500</xdr:rowOff>
    </xdr:to>
    <xdr:graphicFrame macro="">
      <xdr:nvGraphicFramePr>
        <xdr:cNvPr id="5" name="Chart 4">
          <a:extLst>
            <a:ext uri="{FF2B5EF4-FFF2-40B4-BE49-F238E27FC236}">
              <a16:creationId xmlns:a16="http://schemas.microsoft.com/office/drawing/2014/main" id="{0040B485-938D-4E89-D209-7DFD85733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247650</xdr:colOff>
      <xdr:row>420</xdr:row>
      <xdr:rowOff>120650</xdr:rowOff>
    </xdr:from>
    <xdr:to>
      <xdr:col>33</xdr:col>
      <xdr:colOff>419100</xdr:colOff>
      <xdr:row>463</xdr:row>
      <xdr:rowOff>152400</xdr:rowOff>
    </xdr:to>
    <xdr:graphicFrame macro="">
      <xdr:nvGraphicFramePr>
        <xdr:cNvPr id="6" name="Chart 5">
          <a:extLst>
            <a:ext uri="{FF2B5EF4-FFF2-40B4-BE49-F238E27FC236}">
              <a16:creationId xmlns:a16="http://schemas.microsoft.com/office/drawing/2014/main" id="{57BCEFFE-E1B2-84AC-CBDA-98AABB922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260350</xdr:colOff>
      <xdr:row>465</xdr:row>
      <xdr:rowOff>19050</xdr:rowOff>
    </xdr:from>
    <xdr:to>
      <xdr:col>33</xdr:col>
      <xdr:colOff>419100</xdr:colOff>
      <xdr:row>507</xdr:row>
      <xdr:rowOff>139700</xdr:rowOff>
    </xdr:to>
    <xdr:graphicFrame macro="">
      <xdr:nvGraphicFramePr>
        <xdr:cNvPr id="11" name="Chart 10">
          <a:extLst>
            <a:ext uri="{FF2B5EF4-FFF2-40B4-BE49-F238E27FC236}">
              <a16:creationId xmlns:a16="http://schemas.microsoft.com/office/drawing/2014/main" id="{F4D912D3-0CBB-5530-C86A-2F65236DE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247650</xdr:colOff>
      <xdr:row>509</xdr:row>
      <xdr:rowOff>44450</xdr:rowOff>
    </xdr:from>
    <xdr:to>
      <xdr:col>33</xdr:col>
      <xdr:colOff>431800</xdr:colOff>
      <xdr:row>551</xdr:row>
      <xdr:rowOff>114300</xdr:rowOff>
    </xdr:to>
    <xdr:graphicFrame macro="">
      <xdr:nvGraphicFramePr>
        <xdr:cNvPr id="15" name="Chart 14">
          <a:extLst>
            <a:ext uri="{FF2B5EF4-FFF2-40B4-BE49-F238E27FC236}">
              <a16:creationId xmlns:a16="http://schemas.microsoft.com/office/drawing/2014/main" id="{96584B23-5E08-1507-11E9-3C298D085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248600</xdr:colOff>
      <xdr:row>22</xdr:row>
      <xdr:rowOff>72390</xdr:rowOff>
    </xdr:from>
    <xdr:to>
      <xdr:col>38</xdr:col>
      <xdr:colOff>304800</xdr:colOff>
      <xdr:row>56</xdr:row>
      <xdr:rowOff>15240</xdr:rowOff>
    </xdr:to>
    <xdr:graphicFrame macro="">
      <xdr:nvGraphicFramePr>
        <xdr:cNvPr id="7" name="Chart 6">
          <a:extLst>
            <a:ext uri="{FF2B5EF4-FFF2-40B4-BE49-F238E27FC236}">
              <a16:creationId xmlns:a16="http://schemas.microsoft.com/office/drawing/2014/main" id="{E44DA1C3-E55E-DEF5-4E30-780D1E8C8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187642</xdr:colOff>
      <xdr:row>127</xdr:row>
      <xdr:rowOff>15240</xdr:rowOff>
    </xdr:from>
    <xdr:to>
      <xdr:col>38</xdr:col>
      <xdr:colOff>335280</xdr:colOff>
      <xdr:row>160</xdr:row>
      <xdr:rowOff>121920</xdr:rowOff>
    </xdr:to>
    <xdr:graphicFrame macro="">
      <xdr:nvGraphicFramePr>
        <xdr:cNvPr id="8" name="Chart 7">
          <a:extLst>
            <a:ext uri="{FF2B5EF4-FFF2-40B4-BE49-F238E27FC236}">
              <a16:creationId xmlns:a16="http://schemas.microsoft.com/office/drawing/2014/main" id="{805B1A90-7316-516F-DC41-F44D12141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201520</xdr:colOff>
      <xdr:row>92</xdr:row>
      <xdr:rowOff>50164</xdr:rowOff>
    </xdr:from>
    <xdr:to>
      <xdr:col>38</xdr:col>
      <xdr:colOff>320040</xdr:colOff>
      <xdr:row>125</xdr:row>
      <xdr:rowOff>152399</xdr:rowOff>
    </xdr:to>
    <xdr:graphicFrame macro="">
      <xdr:nvGraphicFramePr>
        <xdr:cNvPr id="9" name="Chart 8">
          <a:extLst>
            <a:ext uri="{FF2B5EF4-FFF2-40B4-BE49-F238E27FC236}">
              <a16:creationId xmlns:a16="http://schemas.microsoft.com/office/drawing/2014/main" id="{09D753AF-0E58-41AA-F494-219F8D06D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222067</xdr:colOff>
      <xdr:row>57</xdr:row>
      <xdr:rowOff>85723</xdr:rowOff>
    </xdr:from>
    <xdr:to>
      <xdr:col>38</xdr:col>
      <xdr:colOff>320040</xdr:colOff>
      <xdr:row>91</xdr:row>
      <xdr:rowOff>45720</xdr:rowOff>
    </xdr:to>
    <xdr:graphicFrame macro="">
      <xdr:nvGraphicFramePr>
        <xdr:cNvPr id="10" name="Chart 9">
          <a:extLst>
            <a:ext uri="{FF2B5EF4-FFF2-40B4-BE49-F238E27FC236}">
              <a16:creationId xmlns:a16="http://schemas.microsoft.com/office/drawing/2014/main" id="{9A2332E3-D6CD-3D48-C595-046B17605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127634</xdr:colOff>
      <xdr:row>233</xdr:row>
      <xdr:rowOff>121920</xdr:rowOff>
    </xdr:from>
    <xdr:to>
      <xdr:col>38</xdr:col>
      <xdr:colOff>228600</xdr:colOff>
      <xdr:row>267</xdr:row>
      <xdr:rowOff>133349</xdr:rowOff>
    </xdr:to>
    <xdr:graphicFrame macro="">
      <xdr:nvGraphicFramePr>
        <xdr:cNvPr id="12" name="Chart 11">
          <a:extLst>
            <a:ext uri="{FF2B5EF4-FFF2-40B4-BE49-F238E27FC236}">
              <a16:creationId xmlns:a16="http://schemas.microsoft.com/office/drawing/2014/main" id="{DFB33F4E-CBD9-FD4E-A390-32092ECDA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186848</xdr:colOff>
      <xdr:row>269</xdr:row>
      <xdr:rowOff>102870</xdr:rowOff>
    </xdr:from>
    <xdr:to>
      <xdr:col>38</xdr:col>
      <xdr:colOff>322580</xdr:colOff>
      <xdr:row>319</xdr:row>
      <xdr:rowOff>160020</xdr:rowOff>
    </xdr:to>
    <xdr:graphicFrame macro="">
      <xdr:nvGraphicFramePr>
        <xdr:cNvPr id="13" name="Chart 12">
          <a:extLst>
            <a:ext uri="{FF2B5EF4-FFF2-40B4-BE49-F238E27FC236}">
              <a16:creationId xmlns:a16="http://schemas.microsoft.com/office/drawing/2014/main" id="{87B2E72E-FD95-8450-B709-8DC7634DA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152400</xdr:colOff>
      <xdr:row>320</xdr:row>
      <xdr:rowOff>144144</xdr:rowOff>
    </xdr:from>
    <xdr:to>
      <xdr:col>38</xdr:col>
      <xdr:colOff>270510</xdr:colOff>
      <xdr:row>370</xdr:row>
      <xdr:rowOff>137160</xdr:rowOff>
    </xdr:to>
    <xdr:graphicFrame macro="">
      <xdr:nvGraphicFramePr>
        <xdr:cNvPr id="14" name="Chart 13">
          <a:extLst>
            <a:ext uri="{FF2B5EF4-FFF2-40B4-BE49-F238E27FC236}">
              <a16:creationId xmlns:a16="http://schemas.microsoft.com/office/drawing/2014/main" id="{D287CECC-6FBE-C4D1-2F92-11B2AD022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152400</xdr:colOff>
      <xdr:row>198</xdr:row>
      <xdr:rowOff>35560</xdr:rowOff>
    </xdr:from>
    <xdr:to>
      <xdr:col>38</xdr:col>
      <xdr:colOff>299720</xdr:colOff>
      <xdr:row>232</xdr:row>
      <xdr:rowOff>76200</xdr:rowOff>
    </xdr:to>
    <xdr:graphicFrame macro="">
      <xdr:nvGraphicFramePr>
        <xdr:cNvPr id="3" name="Chart 2">
          <a:extLst>
            <a:ext uri="{FF2B5EF4-FFF2-40B4-BE49-F238E27FC236}">
              <a16:creationId xmlns:a16="http://schemas.microsoft.com/office/drawing/2014/main" id="{1407E9DB-0CF2-57BC-7CBB-FFEC40667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166956</xdr:colOff>
      <xdr:row>162</xdr:row>
      <xdr:rowOff>91440</xdr:rowOff>
    </xdr:from>
    <xdr:to>
      <xdr:col>38</xdr:col>
      <xdr:colOff>320040</xdr:colOff>
      <xdr:row>197</xdr:row>
      <xdr:rowOff>15240</xdr:rowOff>
    </xdr:to>
    <xdr:graphicFrame macro="">
      <xdr:nvGraphicFramePr>
        <xdr:cNvPr id="11" name="Chart 10">
          <a:extLst>
            <a:ext uri="{FF2B5EF4-FFF2-40B4-BE49-F238E27FC236}">
              <a16:creationId xmlns:a16="http://schemas.microsoft.com/office/drawing/2014/main" id="{4048464F-20B3-8431-1E51-591224398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271</xdr:row>
      <xdr:rowOff>158750</xdr:rowOff>
    </xdr:from>
    <xdr:to>
      <xdr:col>38</xdr:col>
      <xdr:colOff>266700</xdr:colOff>
      <xdr:row>303</xdr:row>
      <xdr:rowOff>88900</xdr:rowOff>
    </xdr:to>
    <xdr:graphicFrame macro="">
      <xdr:nvGraphicFramePr>
        <xdr:cNvPr id="12" name="Chart 11">
          <a:extLst>
            <a:ext uri="{FF2B5EF4-FFF2-40B4-BE49-F238E27FC236}">
              <a16:creationId xmlns:a16="http://schemas.microsoft.com/office/drawing/2014/main" id="{5164732F-FDB3-59CC-E2F4-B499D746A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206</xdr:row>
      <xdr:rowOff>82550</xdr:rowOff>
    </xdr:from>
    <xdr:to>
      <xdr:col>38</xdr:col>
      <xdr:colOff>228600</xdr:colOff>
      <xdr:row>237</xdr:row>
      <xdr:rowOff>127000</xdr:rowOff>
    </xdr:to>
    <xdr:graphicFrame macro="">
      <xdr:nvGraphicFramePr>
        <xdr:cNvPr id="10" name="Chart 9">
          <a:extLst>
            <a:ext uri="{FF2B5EF4-FFF2-40B4-BE49-F238E27FC236}">
              <a16:creationId xmlns:a16="http://schemas.microsoft.com/office/drawing/2014/main" id="{53F29663-F643-7FD3-921E-C1888B375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169862</xdr:colOff>
      <xdr:row>173</xdr:row>
      <xdr:rowOff>68262</xdr:rowOff>
    </xdr:from>
    <xdr:to>
      <xdr:col>38</xdr:col>
      <xdr:colOff>292100</xdr:colOff>
      <xdr:row>204</xdr:row>
      <xdr:rowOff>101600</xdr:rowOff>
    </xdr:to>
    <xdr:graphicFrame macro="">
      <xdr:nvGraphicFramePr>
        <xdr:cNvPr id="9" name="Chart 8">
          <a:extLst>
            <a:ext uri="{FF2B5EF4-FFF2-40B4-BE49-F238E27FC236}">
              <a16:creationId xmlns:a16="http://schemas.microsoft.com/office/drawing/2014/main" id="{0A2965E3-E74F-2CA7-4FDC-87DB1B414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163512</xdr:colOff>
      <xdr:row>140</xdr:row>
      <xdr:rowOff>61912</xdr:rowOff>
    </xdr:from>
    <xdr:to>
      <xdr:col>38</xdr:col>
      <xdr:colOff>304800</xdr:colOff>
      <xdr:row>171</xdr:row>
      <xdr:rowOff>139700</xdr:rowOff>
    </xdr:to>
    <xdr:graphicFrame macro="">
      <xdr:nvGraphicFramePr>
        <xdr:cNvPr id="8" name="Chart 7">
          <a:extLst>
            <a:ext uri="{FF2B5EF4-FFF2-40B4-BE49-F238E27FC236}">
              <a16:creationId xmlns:a16="http://schemas.microsoft.com/office/drawing/2014/main" id="{727CD793-4435-143F-E30D-0E2FDD366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139699</xdr:colOff>
      <xdr:row>107</xdr:row>
      <xdr:rowOff>76200</xdr:rowOff>
    </xdr:from>
    <xdr:to>
      <xdr:col>38</xdr:col>
      <xdr:colOff>330200</xdr:colOff>
      <xdr:row>138</xdr:row>
      <xdr:rowOff>152400</xdr:rowOff>
    </xdr:to>
    <xdr:graphicFrame macro="">
      <xdr:nvGraphicFramePr>
        <xdr:cNvPr id="7" name="Chart 6">
          <a:extLst>
            <a:ext uri="{FF2B5EF4-FFF2-40B4-BE49-F238E27FC236}">
              <a16:creationId xmlns:a16="http://schemas.microsoft.com/office/drawing/2014/main" id="{F995A3F3-56B2-AC28-874C-166E52A1D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139699</xdr:colOff>
      <xdr:row>74</xdr:row>
      <xdr:rowOff>148166</xdr:rowOff>
    </xdr:from>
    <xdr:to>
      <xdr:col>38</xdr:col>
      <xdr:colOff>330200</xdr:colOff>
      <xdr:row>106</xdr:row>
      <xdr:rowOff>50799</xdr:rowOff>
    </xdr:to>
    <xdr:graphicFrame macro="">
      <xdr:nvGraphicFramePr>
        <xdr:cNvPr id="6" name="Chart 5">
          <a:extLst>
            <a:ext uri="{FF2B5EF4-FFF2-40B4-BE49-F238E27FC236}">
              <a16:creationId xmlns:a16="http://schemas.microsoft.com/office/drawing/2014/main" id="{75AE8D52-5664-528A-AC4A-59ECA3FAD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121920</xdr:colOff>
      <xdr:row>42</xdr:row>
      <xdr:rowOff>76200</xdr:rowOff>
    </xdr:from>
    <xdr:to>
      <xdr:col>38</xdr:col>
      <xdr:colOff>317500</xdr:colOff>
      <xdr:row>73</xdr:row>
      <xdr:rowOff>139700</xdr:rowOff>
    </xdr:to>
    <xdr:graphicFrame macro="">
      <xdr:nvGraphicFramePr>
        <xdr:cNvPr id="4" name="Chart 3">
          <a:extLst>
            <a:ext uri="{FF2B5EF4-FFF2-40B4-BE49-F238E27FC236}">
              <a16:creationId xmlns:a16="http://schemas.microsoft.com/office/drawing/2014/main" id="{AECE4B3C-17DB-9041-82AF-9E9462AC2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127000</xdr:colOff>
      <xdr:row>9</xdr:row>
      <xdr:rowOff>88900</xdr:rowOff>
    </xdr:from>
    <xdr:to>
      <xdr:col>38</xdr:col>
      <xdr:colOff>363220</xdr:colOff>
      <xdr:row>41</xdr:row>
      <xdr:rowOff>25400</xdr:rowOff>
    </xdr:to>
    <xdr:graphicFrame macro="">
      <xdr:nvGraphicFramePr>
        <xdr:cNvPr id="3" name="Chart 2">
          <a:extLst>
            <a:ext uri="{FF2B5EF4-FFF2-40B4-BE49-F238E27FC236}">
              <a16:creationId xmlns:a16="http://schemas.microsoft.com/office/drawing/2014/main" id="{08E75F06-8B9D-C2C3-D397-FF2241E31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120650</xdr:colOff>
      <xdr:row>239</xdr:row>
      <xdr:rowOff>6350</xdr:rowOff>
    </xdr:from>
    <xdr:to>
      <xdr:col>38</xdr:col>
      <xdr:colOff>190500</xdr:colOff>
      <xdr:row>270</xdr:row>
      <xdr:rowOff>38100</xdr:rowOff>
    </xdr:to>
    <xdr:graphicFrame macro="">
      <xdr:nvGraphicFramePr>
        <xdr:cNvPr id="13" name="Chart 12">
          <a:extLst>
            <a:ext uri="{FF2B5EF4-FFF2-40B4-BE49-F238E27FC236}">
              <a16:creationId xmlns:a16="http://schemas.microsoft.com/office/drawing/2014/main" id="{8C480F0C-2701-5D7D-8C32-7B9793D02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95250</xdr:colOff>
      <xdr:row>304</xdr:row>
      <xdr:rowOff>146050</xdr:rowOff>
    </xdr:from>
    <xdr:to>
      <xdr:col>24</xdr:col>
      <xdr:colOff>127000</xdr:colOff>
      <xdr:row>350</xdr:row>
      <xdr:rowOff>38100</xdr:rowOff>
    </xdr:to>
    <xdr:graphicFrame macro="">
      <xdr:nvGraphicFramePr>
        <xdr:cNvPr id="2" name="Chart 1">
          <a:extLst>
            <a:ext uri="{FF2B5EF4-FFF2-40B4-BE49-F238E27FC236}">
              <a16:creationId xmlns:a16="http://schemas.microsoft.com/office/drawing/2014/main" id="{0D74C23B-D295-4D76-4472-F824AAFE8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120650</xdr:colOff>
      <xdr:row>351</xdr:row>
      <xdr:rowOff>19050</xdr:rowOff>
    </xdr:from>
    <xdr:to>
      <xdr:col>24</xdr:col>
      <xdr:colOff>0</xdr:colOff>
      <xdr:row>386</xdr:row>
      <xdr:rowOff>12700</xdr:rowOff>
    </xdr:to>
    <xdr:graphicFrame macro="">
      <xdr:nvGraphicFramePr>
        <xdr:cNvPr id="5" name="Chart 4">
          <a:extLst>
            <a:ext uri="{FF2B5EF4-FFF2-40B4-BE49-F238E27FC236}">
              <a16:creationId xmlns:a16="http://schemas.microsoft.com/office/drawing/2014/main" id="{59182206-4072-0808-B09F-3659B7DF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120650</xdr:colOff>
      <xdr:row>386</xdr:row>
      <xdr:rowOff>133350</xdr:rowOff>
    </xdr:from>
    <xdr:to>
      <xdr:col>24</xdr:col>
      <xdr:colOff>0</xdr:colOff>
      <xdr:row>421</xdr:row>
      <xdr:rowOff>63500</xdr:rowOff>
    </xdr:to>
    <xdr:graphicFrame macro="">
      <xdr:nvGraphicFramePr>
        <xdr:cNvPr id="11" name="Chart 10">
          <a:extLst>
            <a:ext uri="{FF2B5EF4-FFF2-40B4-BE49-F238E27FC236}">
              <a16:creationId xmlns:a16="http://schemas.microsoft.com/office/drawing/2014/main" id="{43EA51B7-62AE-30BD-1193-350958805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95250</xdr:colOff>
      <xdr:row>422</xdr:row>
      <xdr:rowOff>57150</xdr:rowOff>
    </xdr:from>
    <xdr:to>
      <xdr:col>24</xdr:col>
      <xdr:colOff>25400</xdr:colOff>
      <xdr:row>458</xdr:row>
      <xdr:rowOff>76200</xdr:rowOff>
    </xdr:to>
    <xdr:graphicFrame macro="">
      <xdr:nvGraphicFramePr>
        <xdr:cNvPr id="14" name="Chart 13">
          <a:extLst>
            <a:ext uri="{FF2B5EF4-FFF2-40B4-BE49-F238E27FC236}">
              <a16:creationId xmlns:a16="http://schemas.microsoft.com/office/drawing/2014/main" id="{70E0EDBC-9151-753D-5967-A5E9718CC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95250</xdr:colOff>
      <xdr:row>459</xdr:row>
      <xdr:rowOff>82550</xdr:rowOff>
    </xdr:from>
    <xdr:to>
      <xdr:col>24</xdr:col>
      <xdr:colOff>25400</xdr:colOff>
      <xdr:row>495</xdr:row>
      <xdr:rowOff>76200</xdr:rowOff>
    </xdr:to>
    <xdr:graphicFrame macro="">
      <xdr:nvGraphicFramePr>
        <xdr:cNvPr id="15" name="Chart 14">
          <a:extLst>
            <a:ext uri="{FF2B5EF4-FFF2-40B4-BE49-F238E27FC236}">
              <a16:creationId xmlns:a16="http://schemas.microsoft.com/office/drawing/2014/main" id="{7D5E65E3-1989-D902-FA5B-F5AD19AE7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oli, Nina" id="{05BF304F-6DE4-45E6-999C-9DB3C3020565}" userId="S::ncoli@email.sc.edu::687c835e-c94e-4f19-aeb0-e694e6d1e243"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E9F5E0F-5C9B-4A4E-99DC-8122278F6B76}" autoFormatId="16" applyNumberFormats="0" applyBorderFormats="0" applyFontFormats="0" applyPatternFormats="0" applyAlignmentFormats="0" applyWidthHeightFormats="0">
  <queryTableRefresh nextId="13">
    <queryTableFields count="12">
      <queryTableField id="1" name="Sample_ID" tableColumnId="1"/>
      <queryTableField id="2" name="Date_Open" tableColumnId="2"/>
      <queryTableField id="3" name="Total_Mass_Flux_g_m2_day " tableColumnId="3"/>
      <queryTableField id="4" name="Terrigenous_Flux_g_m2_day " tableColumnId="4"/>
      <queryTableField id="5" name="PON_Flux_mmoles_m2_day" tableColumnId="5"/>
      <queryTableField id="6" name="POC_Flux_mmoles_m2_day" tableColumnId="6"/>
      <queryTableField id="7" name="CaCO3_Flux_mmoles_m2_day" tableColumnId="7"/>
      <queryTableField id="8" name="OPAL_Flux_mmoles_m2_day" tableColumnId="8"/>
      <queryTableField id="9" name="TPP_Flux_umolesP_m2_day" tableColumnId="9"/>
      <queryTableField id="10" name="PIP_Flux_umolesP_m2_day" tableColumnId="10"/>
      <queryTableField id="11" name="POP_Flux_umolesP_m2_day" tableColumnId="11"/>
      <queryTableField id="12" name="Month"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91706B-A852-4B91-BAEC-7714D47CED89}" name="Table1_1" displayName="Table1_1" ref="A1:L354" tableType="queryTable" totalsRowShown="0">
  <autoFilter ref="A1:L354" xr:uid="{3791706B-A852-4B91-BAEC-7714D47CED89}">
    <filterColumn colId="11">
      <filters>
        <filter val="5"/>
      </filters>
    </filterColumn>
  </autoFilter>
  <sortState xmlns:xlrd2="http://schemas.microsoft.com/office/spreadsheetml/2017/richdata2" ref="A17:L354">
    <sortCondition descending="1" ref="B1:B354"/>
  </sortState>
  <tableColumns count="12">
    <tableColumn id="1" xr3:uid="{DBBF0300-B81E-4313-A1A7-B73FE8B69737}" uniqueName="1" name="Sample_ID" queryTableFieldId="1" dataDxfId="38"/>
    <tableColumn id="2" xr3:uid="{11EF24AD-DBF5-42D4-85BB-CF8899CE4CFD}" uniqueName="2" name="Date_Open" queryTableFieldId="2" dataDxfId="37"/>
    <tableColumn id="3" xr3:uid="{F7BCDF3F-D24F-471D-8588-F82184F28D73}" uniqueName="3" name="Total_Mass_Flux_g_m2_day " queryTableFieldId="3" dataDxfId="36"/>
    <tableColumn id="4" xr3:uid="{8D635804-6971-4A83-947A-BB1CC8B44207}" uniqueName="4" name="Terrigenous_Flux_g_m2_day " queryTableFieldId="4" dataDxfId="35"/>
    <tableColumn id="5" xr3:uid="{8658C2EB-6912-4760-9249-3AA6CBD77095}" uniqueName="5" name="PON_Flux_mmoles_m2_day" queryTableFieldId="5" dataDxfId="34"/>
    <tableColumn id="6" xr3:uid="{80F2D8F9-AB2F-4F4B-9354-1CB3DB462599}" uniqueName="6" name="POC_Flux_mmoles_m2_day" queryTableFieldId="6" dataDxfId="33"/>
    <tableColumn id="7" xr3:uid="{57994D12-0EE4-411B-89DE-BD8A75C0D823}" uniqueName="7" name="CaCO3_Flux_mmoles_m2_day" queryTableFieldId="7" dataDxfId="32"/>
    <tableColumn id="8" xr3:uid="{F69CDED4-EC2A-45DD-8D26-3BCE38293CEF}" uniqueName="8" name="OPAL_Flux_mmoles_m2_day" queryTableFieldId="8" dataDxfId="31"/>
    <tableColumn id="9" xr3:uid="{D92014E9-C2C3-4FC8-B091-D5C96EA68EC0}" uniqueName="9" name="TPP_Flux_umolesP_m2_day" queryTableFieldId="9" dataDxfId="30"/>
    <tableColumn id="10" xr3:uid="{4E276DFB-C3AA-4524-8352-87C91E5A4FCF}" uniqueName="10" name="PIP_Flux_umolesP_m2_day" queryTableFieldId="10" dataDxfId="29"/>
    <tableColumn id="11" xr3:uid="{9871BEA2-C1D6-47EA-8D03-74F1FC85C32A}" uniqueName="11" name="POP_Flux_umolesP_m2_day" queryTableFieldId="11" dataDxfId="28"/>
    <tableColumn id="12" xr3:uid="{BB9FDC52-B82F-403B-8A0E-AF0E223452E2}" uniqueName="12" name="Month"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0725FD-441E-432B-BB1E-C50B4CB05347}" name="Table1" displayName="Table1" ref="N1:X354" totalsRowShown="0" headerRowDxfId="27" dataDxfId="26" tableBorderDxfId="25">
  <autoFilter ref="N1:X354" xr:uid="{6F1358F8-1771-4F6C-8904-2FDA4BF7C72D}"/>
  <sortState xmlns:xlrd2="http://schemas.microsoft.com/office/spreadsheetml/2017/richdata2" ref="N2:X354">
    <sortCondition ref="P1:P354"/>
  </sortState>
  <tableColumns count="11">
    <tableColumn id="1" xr3:uid="{70762088-7964-4869-BD24-123423160CEA}" name="Sample_ID" dataDxfId="24"/>
    <tableColumn id="2" xr3:uid="{7B88C81B-08E0-4C0D-B8DD-B9BCDF56FF6B}" name="Date_Open" dataDxfId="23"/>
    <tableColumn id="3" xr3:uid="{EAB070ED-D0C6-45F3-A323-B4B08B3E7819}" name="Total_Mass_Flux_g_m2_day " dataDxfId="22"/>
    <tableColumn id="4" xr3:uid="{5ADA6061-4B61-4B4D-860F-FD304860A2FF}" name="Terrigenous_Flux_g_m2_day " dataDxfId="21"/>
    <tableColumn id="5" xr3:uid="{2E5DCB82-4634-4DCC-B7CF-1CECD47DE966}" name="PON_Flux_mmoles_m2_day" dataDxfId="20"/>
    <tableColumn id="6" xr3:uid="{EC4CEDDC-18CC-41E5-8B35-915D298EF942}" name="POC_Flux_mmoles_m2_day" dataDxfId="19"/>
    <tableColumn id="7" xr3:uid="{6E9D2EAE-7CE5-475B-9123-B3CA89F85686}" name="CaCO3_Flux_mmoles_m2_day" dataDxfId="18"/>
    <tableColumn id="8" xr3:uid="{054152CA-6D4C-4E76-BCAB-D88B5519D6D7}" name="OPAL_Flux_mmoles_m2_day" dataDxfId="17"/>
    <tableColumn id="9" xr3:uid="{4EA8B82E-2817-4BB1-8F2E-7E06E062DFD3}" name="TPP_Flux_umolesP_m2_day" dataDxfId="16"/>
    <tableColumn id="10" xr3:uid="{2746F541-94D7-4CD7-AAE9-EDBA4949F65F}" name="PIP_Flux_umolesP_m2_day" dataDxfId="15"/>
    <tableColumn id="11" xr3:uid="{485C4EC0-F401-4B49-A1AF-B2D806C8E230}" name="POP_Flux_umolesP_m2_day"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528" dT="2024-09-09T19:20:52.09" personId="{05BF304F-6DE4-45E6-999C-9DB3C3020565}" id="{235C3842-7B9A-4446-B9C6-0BD56840A8F5}">
    <text>noticed a discrepency here in Julian dates. Columns G and H (after row 528) are one higher than in spreadsheet "all_data_sbb1-sbb58"</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FF132-F983-45A7-BBE7-5BB74CA3B2B9}">
  <dimension ref="A1:D18"/>
  <sheetViews>
    <sheetView workbookViewId="0">
      <selection activeCell="D24" sqref="D24"/>
    </sheetView>
  </sheetViews>
  <sheetFormatPr defaultRowHeight="13.2" x14ac:dyDescent="0.25"/>
  <cols>
    <col min="1" max="1" width="10.109375" bestFit="1" customWidth="1"/>
  </cols>
  <sheetData>
    <row r="1" spans="1:4" x14ac:dyDescent="0.25">
      <c r="A1" t="s">
        <v>0</v>
      </c>
      <c r="B1" t="s">
        <v>1</v>
      </c>
      <c r="C1" t="s">
        <v>2</v>
      </c>
      <c r="D1" t="s">
        <v>3</v>
      </c>
    </row>
    <row r="3" spans="1:4" x14ac:dyDescent="0.25">
      <c r="A3" s="443">
        <v>45140</v>
      </c>
      <c r="C3" s="148" t="s">
        <v>4</v>
      </c>
      <c r="D3" s="148" t="s">
        <v>5</v>
      </c>
    </row>
    <row r="4" spans="1:4" x14ac:dyDescent="0.25">
      <c r="A4" s="443">
        <v>45141</v>
      </c>
      <c r="C4" t="s">
        <v>4</v>
      </c>
      <c r="D4" s="148" t="s">
        <v>6</v>
      </c>
    </row>
    <row r="5" spans="1:4" x14ac:dyDescent="0.25">
      <c r="A5" s="443">
        <v>45142</v>
      </c>
      <c r="C5" s="148" t="s">
        <v>4</v>
      </c>
      <c r="D5" s="148" t="s">
        <v>7</v>
      </c>
    </row>
    <row r="6" spans="1:4" x14ac:dyDescent="0.25">
      <c r="A6" s="443">
        <v>45426</v>
      </c>
      <c r="C6" s="148" t="s">
        <v>4</v>
      </c>
      <c r="D6" s="148" t="s">
        <v>8</v>
      </c>
    </row>
    <row r="7" spans="1:4" x14ac:dyDescent="0.25">
      <c r="A7" s="443">
        <v>45532</v>
      </c>
      <c r="C7" s="148" t="s">
        <v>4</v>
      </c>
      <c r="D7" s="148" t="s">
        <v>9</v>
      </c>
    </row>
    <row r="8" spans="1:4" x14ac:dyDescent="0.25">
      <c r="A8" s="443">
        <v>45544</v>
      </c>
      <c r="C8" t="s">
        <v>10</v>
      </c>
      <c r="D8" t="s">
        <v>11</v>
      </c>
    </row>
    <row r="9" spans="1:4" x14ac:dyDescent="0.25">
      <c r="A9" s="443">
        <v>45572</v>
      </c>
      <c r="C9" t="s">
        <v>10</v>
      </c>
      <c r="D9" t="s">
        <v>12</v>
      </c>
    </row>
    <row r="10" spans="1:4" x14ac:dyDescent="0.25">
      <c r="A10" t="s">
        <v>905</v>
      </c>
      <c r="C10" t="s">
        <v>10</v>
      </c>
      <c r="D10" t="s">
        <v>906</v>
      </c>
    </row>
    <row r="11" spans="1:4" x14ac:dyDescent="0.25">
      <c r="A11" s="443">
        <v>45593</v>
      </c>
      <c r="C11" t="s">
        <v>10</v>
      </c>
      <c r="D11" t="s">
        <v>909</v>
      </c>
    </row>
    <row r="12" spans="1:4" x14ac:dyDescent="0.25">
      <c r="A12" s="443">
        <v>45595</v>
      </c>
      <c r="C12" t="s">
        <v>10</v>
      </c>
      <c r="D12" t="s">
        <v>910</v>
      </c>
    </row>
    <row r="13" spans="1:4" x14ac:dyDescent="0.25">
      <c r="A13" s="443">
        <v>45599</v>
      </c>
      <c r="C13" t="s">
        <v>10</v>
      </c>
      <c r="D13" t="s">
        <v>1264</v>
      </c>
    </row>
    <row r="14" spans="1:4" x14ac:dyDescent="0.25">
      <c r="A14" s="443">
        <v>45607</v>
      </c>
      <c r="C14" t="s">
        <v>10</v>
      </c>
      <c r="D14" t="s">
        <v>1265</v>
      </c>
    </row>
    <row r="15" spans="1:4" x14ac:dyDescent="0.25">
      <c r="A15" s="443">
        <v>45614</v>
      </c>
      <c r="C15" t="s">
        <v>1266</v>
      </c>
      <c r="D15" t="s">
        <v>1267</v>
      </c>
    </row>
    <row r="17" spans="1:4" x14ac:dyDescent="0.25">
      <c r="A17" s="443">
        <v>45833</v>
      </c>
      <c r="C17" s="148" t="s">
        <v>10</v>
      </c>
      <c r="D17" s="148" t="s">
        <v>1283</v>
      </c>
    </row>
    <row r="18" spans="1:4" x14ac:dyDescent="0.25">
      <c r="A18" s="443">
        <v>45833</v>
      </c>
      <c r="C18" s="148" t="s">
        <v>10</v>
      </c>
      <c r="D18" s="148" t="s">
        <v>1284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1849A-E99F-4235-A8A1-C5960395C6A8}">
  <dimension ref="A1:U123"/>
  <sheetViews>
    <sheetView topLeftCell="A402" zoomScale="60" zoomScaleNormal="60" workbookViewId="0">
      <selection activeCell="AN270" sqref="AN270"/>
    </sheetView>
  </sheetViews>
  <sheetFormatPr defaultRowHeight="13.2" x14ac:dyDescent="0.25"/>
  <sheetData>
    <row r="1" spans="1:1" x14ac:dyDescent="0.25">
      <c r="A1" t="s">
        <v>907</v>
      </c>
    </row>
    <row r="123" spans="21:21" x14ac:dyDescent="0.25">
      <c r="U123" t="s">
        <v>908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7181-2523-4D18-AE62-C6196E4EC280}">
  <dimension ref="A1:CF1572"/>
  <sheetViews>
    <sheetView zoomScale="90" zoomScaleNormal="90" workbookViewId="0">
      <pane xSplit="1" ySplit="7" topLeftCell="T8" activePane="bottomRight" state="frozen"/>
      <selection pane="topRight" activeCell="B1" sqref="B1"/>
      <selection pane="bottomLeft" activeCell="A8" sqref="A8"/>
      <selection pane="bottomRight" activeCell="W6" sqref="W6:W7"/>
    </sheetView>
  </sheetViews>
  <sheetFormatPr defaultColWidth="8.88671875" defaultRowHeight="13.2" x14ac:dyDescent="0.25"/>
  <cols>
    <col min="1" max="1" width="13.88671875" style="31" customWidth="1"/>
    <col min="2" max="2" width="8.88671875" style="31"/>
    <col min="3" max="3" width="5.109375" style="31" bestFit="1" customWidth="1"/>
    <col min="4" max="4" width="16.33203125" style="31" bestFit="1" customWidth="1"/>
    <col min="5" max="5" width="25.6640625" style="31" bestFit="1" customWidth="1"/>
    <col min="6" max="6" width="11.33203125" style="31" bestFit="1" customWidth="1"/>
    <col min="7" max="7" width="35.88671875" style="31" bestFit="1" customWidth="1"/>
    <col min="8" max="8" width="11.5546875" style="31" bestFit="1" customWidth="1"/>
    <col min="9" max="9" width="10.5546875" style="31" bestFit="1" customWidth="1"/>
    <col min="10" max="10" width="9.88671875" style="31" bestFit="1" customWidth="1"/>
    <col min="11" max="11" width="14.33203125" style="31" bestFit="1" customWidth="1"/>
    <col min="12" max="13" width="15.109375" style="31" bestFit="1" customWidth="1"/>
    <col min="14" max="14" width="16" style="31" bestFit="1" customWidth="1"/>
    <col min="15" max="15" width="11" style="31" bestFit="1" customWidth="1"/>
    <col min="16" max="16" width="10.33203125" style="31" bestFit="1" customWidth="1"/>
    <col min="17" max="17" width="11.44140625" style="31" bestFit="1" customWidth="1"/>
    <col min="18" max="19" width="11.6640625" style="31" bestFit="1" customWidth="1"/>
    <col min="20" max="20" width="11" style="31" bestFit="1" customWidth="1"/>
    <col min="21" max="21" width="12.44140625" style="31" bestFit="1" customWidth="1"/>
    <col min="22" max="22" width="23.109375" style="31" bestFit="1" customWidth="1"/>
    <col min="23" max="23" width="20.33203125" style="31" bestFit="1" customWidth="1"/>
    <col min="24" max="24" width="20.109375" style="31" bestFit="1" customWidth="1"/>
    <col min="25" max="26" width="11.44140625" style="31" bestFit="1" customWidth="1"/>
    <col min="27" max="30" width="16.5546875" style="31" bestFit="1" customWidth="1"/>
    <col min="31" max="31" width="15.5546875" style="31" bestFit="1" customWidth="1"/>
    <col min="32" max="32" width="14.33203125" style="31" bestFit="1" customWidth="1"/>
    <col min="33" max="35" width="14.33203125" style="176" customWidth="1"/>
    <col min="36" max="38" width="16.44140625" style="176" customWidth="1"/>
    <col min="39" max="39" width="13.6640625" style="31" bestFit="1" customWidth="1"/>
    <col min="40" max="40" width="12" style="31" bestFit="1" customWidth="1"/>
    <col min="41" max="41" width="10.44140625" style="31" bestFit="1" customWidth="1"/>
    <col min="42" max="44" width="15.6640625" style="31" bestFit="1" customWidth="1"/>
    <col min="45" max="45" width="15.44140625" style="31" customWidth="1"/>
    <col min="46" max="46" width="10" style="31" customWidth="1"/>
    <col min="47" max="47" width="10.6640625" style="31" customWidth="1"/>
    <col min="48" max="48" width="14" style="31" customWidth="1"/>
    <col min="49" max="49" width="17" style="31" customWidth="1"/>
    <col min="50" max="50" width="16.88671875" style="31" customWidth="1"/>
    <col min="51" max="51" width="15.6640625" style="31" customWidth="1"/>
    <col min="52" max="52" width="16" style="31" customWidth="1"/>
    <col min="53" max="53" width="14.109375" style="31" customWidth="1"/>
    <col min="54" max="54" width="13.44140625" style="31" customWidth="1"/>
    <col min="55" max="55" width="21" style="31" customWidth="1"/>
    <col min="56" max="56" width="15.44140625" style="31" customWidth="1"/>
    <col min="57" max="57" width="14.44140625" style="31" customWidth="1"/>
    <col min="58" max="58" width="15.44140625" style="31" customWidth="1"/>
    <col min="59" max="60" width="16" style="31" bestFit="1" customWidth="1"/>
    <col min="61" max="62" width="8.88671875" style="31"/>
    <col min="63" max="63" width="28.44140625" style="31" customWidth="1"/>
    <col min="64" max="64" width="8.88671875" style="31"/>
    <col min="65" max="65" width="13.88671875" style="31" bestFit="1" customWidth="1"/>
    <col min="66" max="16384" width="8.88671875" style="31"/>
  </cols>
  <sheetData>
    <row r="1" spans="1:84" s="51" customFormat="1" ht="15.6" x14ac:dyDescent="0.25">
      <c r="A1" s="51" t="s">
        <v>13</v>
      </c>
      <c r="G1" s="909" t="s">
        <v>14</v>
      </c>
      <c r="H1" s="909"/>
      <c r="I1" s="909"/>
      <c r="J1" s="910" t="s">
        <v>15</v>
      </c>
      <c r="K1" s="910"/>
      <c r="L1" s="910"/>
      <c r="M1" s="911" t="s">
        <v>16</v>
      </c>
      <c r="N1" s="911"/>
      <c r="O1" s="911"/>
      <c r="P1" s="911"/>
      <c r="W1" s="31"/>
      <c r="X1" s="148"/>
      <c r="Y1" s="148"/>
      <c r="Z1" s="31"/>
      <c r="AA1" s="148"/>
      <c r="AB1" s="150"/>
      <c r="AK1" s="2"/>
      <c r="AL1" s="2"/>
      <c r="AM1" s="2"/>
      <c r="AN1" s="2"/>
      <c r="AO1" s="2"/>
      <c r="AP1" s="2"/>
      <c r="AQ1" s="906" t="s">
        <v>456</v>
      </c>
      <c r="AR1" s="907"/>
      <c r="AS1" s="907"/>
      <c r="AT1" s="908"/>
      <c r="AU1" s="177"/>
      <c r="AV1" s="177"/>
      <c r="AW1" s="905"/>
      <c r="AX1" s="905"/>
      <c r="AY1" s="905"/>
      <c r="AZ1" s="905"/>
      <c r="BA1" s="905"/>
      <c r="BB1" s="905"/>
      <c r="BC1" s="905"/>
      <c r="BD1" s="905"/>
      <c r="BF1" s="403"/>
      <c r="BG1" s="148"/>
      <c r="BH1" s="148"/>
      <c r="BI1" s="148"/>
      <c r="BQ1" s="269"/>
    </row>
    <row r="2" spans="1:84" s="51" customFormat="1" ht="14.4" x14ac:dyDescent="0.3">
      <c r="A2" s="51" t="s">
        <v>17</v>
      </c>
      <c r="G2" s="899" t="s">
        <v>18</v>
      </c>
      <c r="H2" s="899"/>
      <c r="I2" s="899"/>
      <c r="J2" s="899"/>
      <c r="K2" s="899"/>
      <c r="L2" s="899"/>
      <c r="M2" s="900" t="s">
        <v>19</v>
      </c>
      <c r="N2" s="900"/>
      <c r="O2" s="394" t="s">
        <v>20</v>
      </c>
      <c r="P2" s="558" t="s">
        <v>26</v>
      </c>
      <c r="X2" s="395"/>
      <c r="Y2" s="148"/>
      <c r="Z2" s="148"/>
      <c r="AA2" s="148"/>
      <c r="AB2" s="894"/>
      <c r="AC2" s="895"/>
      <c r="AD2" s="895"/>
      <c r="AQ2" s="150"/>
      <c r="AR2" s="150"/>
      <c r="AS2" s="150"/>
      <c r="AT2" s="150"/>
      <c r="AU2" s="150"/>
      <c r="AV2" s="150"/>
      <c r="AW2" s="272"/>
      <c r="AX2" s="148"/>
      <c r="AY2" s="148"/>
      <c r="AZ2" s="148"/>
      <c r="BA2" s="148"/>
      <c r="BB2" s="148"/>
      <c r="BC2" s="148"/>
      <c r="BD2" s="148"/>
      <c r="BG2" s="3"/>
      <c r="BI2" s="270"/>
      <c r="BQ2" s="269"/>
    </row>
    <row r="3" spans="1:84" s="51" customFormat="1" ht="14.4" x14ac:dyDescent="0.3">
      <c r="A3" s="51" t="s">
        <v>21</v>
      </c>
      <c r="G3" s="901" t="s">
        <v>22</v>
      </c>
      <c r="H3" s="901"/>
      <c r="I3" s="903" t="s">
        <v>23</v>
      </c>
      <c r="J3" s="903"/>
      <c r="K3" s="904" t="s">
        <v>24</v>
      </c>
      <c r="L3" s="904"/>
      <c r="M3" s="892" t="s">
        <v>25</v>
      </c>
      <c r="N3" s="892"/>
      <c r="X3" s="268"/>
      <c r="Y3" s="268"/>
      <c r="Z3" s="268"/>
      <c r="AA3" s="148"/>
      <c r="AB3" s="896"/>
      <c r="AC3" s="896"/>
      <c r="AD3" s="896"/>
      <c r="AF3" s="396"/>
      <c r="AG3" s="396"/>
      <c r="AQ3" s="150"/>
      <c r="AR3" s="150"/>
      <c r="AS3" s="150"/>
      <c r="AT3" s="150"/>
      <c r="AU3" s="150"/>
      <c r="AV3" s="150"/>
      <c r="AW3" s="271"/>
      <c r="BC3" s="272"/>
      <c r="BI3" s="273"/>
    </row>
    <row r="4" spans="1:84" s="51" customFormat="1" ht="12.75" customHeight="1" x14ac:dyDescent="0.25">
      <c r="G4" s="902" t="s">
        <v>457</v>
      </c>
      <c r="H4" s="902"/>
      <c r="R4" s="243"/>
      <c r="S4" s="244"/>
      <c r="T4" s="244"/>
      <c r="AG4" s="150"/>
      <c r="AH4" s="150"/>
      <c r="AI4" s="150"/>
      <c r="AJ4" s="150"/>
      <c r="AK4" s="150"/>
      <c r="AL4" s="150"/>
      <c r="AS4" s="43" t="s">
        <v>29</v>
      </c>
      <c r="BA4" s="271"/>
    </row>
    <row r="5" spans="1:84" ht="16.2" thickBot="1" x14ac:dyDescent="0.3">
      <c r="A5" s="52" t="s">
        <v>28</v>
      </c>
      <c r="B5" s="53"/>
      <c r="C5" s="53"/>
      <c r="D5" s="53"/>
      <c r="E5" s="53"/>
      <c r="F5" s="54"/>
      <c r="G5" s="895"/>
      <c r="H5" s="895"/>
      <c r="K5" s="390"/>
      <c r="L5" s="390"/>
      <c r="M5" s="55"/>
      <c r="N5" s="5" t="s">
        <v>31</v>
      </c>
      <c r="O5" s="880" t="s">
        <v>31</v>
      </c>
      <c r="P5" s="19"/>
      <c r="Q5" s="4"/>
      <c r="R5" s="4"/>
      <c r="S5" s="4"/>
      <c r="T5" s="4"/>
      <c r="U5" s="4"/>
      <c r="V5" s="1"/>
      <c r="W5" s="4"/>
      <c r="X5" s="4"/>
      <c r="Y5" s="4"/>
      <c r="Z5" s="4"/>
      <c r="AA5" s="4"/>
      <c r="AB5" s="4"/>
      <c r="AC5" s="37"/>
      <c r="AD5" s="1"/>
      <c r="AE5" s="151" t="s">
        <v>32</v>
      </c>
      <c r="AF5" s="152"/>
      <c r="AG5" s="152"/>
      <c r="AH5" s="151" t="s">
        <v>32</v>
      </c>
      <c r="AI5" s="151"/>
      <c r="AJ5" s="151"/>
      <c r="AK5" s="20" t="s">
        <v>32</v>
      </c>
      <c r="AL5" s="37"/>
      <c r="AM5" s="37"/>
      <c r="AN5" s="37" t="s">
        <v>33</v>
      </c>
      <c r="AO5" s="37"/>
      <c r="AP5" s="37"/>
      <c r="AQ5" s="20" t="s">
        <v>33</v>
      </c>
      <c r="AS5" s="391" t="s">
        <v>34</v>
      </c>
      <c r="AW5" s="37"/>
      <c r="AX5" s="37"/>
      <c r="AY5" s="37"/>
      <c r="AZ5" s="37"/>
      <c r="BB5" s="37"/>
      <c r="BC5" s="37"/>
      <c r="BE5" s="392" t="s">
        <v>35</v>
      </c>
      <c r="BF5" s="393" t="s">
        <v>35</v>
      </c>
      <c r="BI5" s="1"/>
    </row>
    <row r="6" spans="1:84" ht="19.5" customHeight="1" thickBot="1" x14ac:dyDescent="0.4">
      <c r="A6" s="897" t="s">
        <v>458</v>
      </c>
      <c r="B6" s="897"/>
      <c r="C6" s="898"/>
      <c r="D6" s="404"/>
      <c r="E6" s="405" t="s">
        <v>37</v>
      </c>
      <c r="G6" s="32" t="s">
        <v>38</v>
      </c>
      <c r="H6" s="37"/>
      <c r="I6" s="4"/>
      <c r="J6" s="1" t="s">
        <v>39</v>
      </c>
      <c r="K6" s="406" t="s">
        <v>40</v>
      </c>
      <c r="L6" s="407" t="s">
        <v>42</v>
      </c>
      <c r="M6" s="407" t="s">
        <v>43</v>
      </c>
      <c r="N6" s="5" t="s">
        <v>45</v>
      </c>
      <c r="O6" s="881" t="s">
        <v>46</v>
      </c>
      <c r="P6" s="408" t="s">
        <v>47</v>
      </c>
      <c r="Q6" s="408" t="s">
        <v>47</v>
      </c>
      <c r="R6" s="408" t="s">
        <v>48</v>
      </c>
      <c r="S6" s="408" t="s">
        <v>48</v>
      </c>
      <c r="T6" s="408" t="s">
        <v>49</v>
      </c>
      <c r="U6" s="409" t="s">
        <v>49</v>
      </c>
      <c r="V6" s="410"/>
      <c r="W6" s="883" t="s">
        <v>50</v>
      </c>
      <c r="X6" s="408" t="s">
        <v>50</v>
      </c>
      <c r="Y6" s="408" t="s">
        <v>51</v>
      </c>
      <c r="Z6" s="408" t="s">
        <v>51</v>
      </c>
      <c r="AA6" s="408" t="s">
        <v>47</v>
      </c>
      <c r="AB6" s="408" t="s">
        <v>48</v>
      </c>
      <c r="AC6" s="408" t="s">
        <v>49</v>
      </c>
      <c r="AD6" s="408" t="s">
        <v>51</v>
      </c>
      <c r="AE6" s="417" t="s">
        <v>52</v>
      </c>
      <c r="AF6" s="418" t="s">
        <v>53</v>
      </c>
      <c r="AG6" s="418" t="s">
        <v>54</v>
      </c>
      <c r="AH6" s="7" t="s">
        <v>55</v>
      </c>
      <c r="AI6" s="7" t="s">
        <v>56</v>
      </c>
      <c r="AJ6" s="7" t="s">
        <v>57</v>
      </c>
      <c r="AK6" s="408" t="s">
        <v>58</v>
      </c>
      <c r="AL6" s="408" t="s">
        <v>59</v>
      </c>
      <c r="AM6" s="408" t="s">
        <v>459</v>
      </c>
      <c r="AN6" s="408" t="s">
        <v>55</v>
      </c>
      <c r="AO6" s="408" t="s">
        <v>56</v>
      </c>
      <c r="AP6" s="408" t="s">
        <v>57</v>
      </c>
      <c r="AQ6" s="408" t="s">
        <v>460</v>
      </c>
      <c r="AR6" s="408" t="s">
        <v>61</v>
      </c>
      <c r="AS6" s="5" t="s">
        <v>62</v>
      </c>
      <c r="AT6" s="408" t="s">
        <v>461</v>
      </c>
      <c r="AU6" s="411"/>
      <c r="AV6" s="410"/>
      <c r="AW6" s="408" t="s">
        <v>462</v>
      </c>
      <c r="AX6" s="408" t="s">
        <v>462</v>
      </c>
      <c r="AY6" s="408" t="s">
        <v>463</v>
      </c>
      <c r="AZ6" s="408" t="s">
        <v>65</v>
      </c>
      <c r="BA6" s="5"/>
      <c r="BB6" s="408" t="s">
        <v>464</v>
      </c>
      <c r="BC6" s="408" t="s">
        <v>66</v>
      </c>
      <c r="BD6" s="408" t="s">
        <v>465</v>
      </c>
      <c r="BE6" s="5" t="s">
        <v>67</v>
      </c>
      <c r="BF6" s="412" t="s">
        <v>68</v>
      </c>
      <c r="BG6" s="1"/>
      <c r="BH6" s="1"/>
      <c r="BI6" s="1"/>
      <c r="BJ6" s="1"/>
    </row>
    <row r="7" spans="1:84" ht="15.75" customHeight="1" thickBot="1" x14ac:dyDescent="0.3">
      <c r="A7" s="413" t="s">
        <v>69</v>
      </c>
      <c r="B7" s="413" t="s">
        <v>70</v>
      </c>
      <c r="C7" s="413" t="s">
        <v>71</v>
      </c>
      <c r="D7" s="413" t="s">
        <v>72</v>
      </c>
      <c r="E7" s="414" t="s">
        <v>73</v>
      </c>
      <c r="F7" s="413" t="s">
        <v>74</v>
      </c>
      <c r="G7" s="413" t="s">
        <v>466</v>
      </c>
      <c r="H7" s="413" t="s">
        <v>76</v>
      </c>
      <c r="I7" s="413" t="s">
        <v>78</v>
      </c>
      <c r="J7" s="413" t="s">
        <v>78</v>
      </c>
      <c r="K7" s="415" t="s">
        <v>79</v>
      </c>
      <c r="L7" s="415" t="s">
        <v>81</v>
      </c>
      <c r="M7" s="415" t="s">
        <v>81</v>
      </c>
      <c r="N7" s="414" t="s">
        <v>82</v>
      </c>
      <c r="O7" s="882" t="s">
        <v>1280</v>
      </c>
      <c r="P7" s="414" t="s">
        <v>83</v>
      </c>
      <c r="Q7" s="414" t="s">
        <v>84</v>
      </c>
      <c r="R7" s="414" t="s">
        <v>83</v>
      </c>
      <c r="S7" s="414" t="s">
        <v>84</v>
      </c>
      <c r="T7" s="414" t="s">
        <v>83</v>
      </c>
      <c r="U7" s="414" t="s">
        <v>84</v>
      </c>
      <c r="V7" s="413" t="s">
        <v>85</v>
      </c>
      <c r="W7" s="882" t="s">
        <v>1280</v>
      </c>
      <c r="X7" s="414" t="s">
        <v>84</v>
      </c>
      <c r="Y7" s="414" t="s">
        <v>83</v>
      </c>
      <c r="Z7" s="414" t="s">
        <v>84</v>
      </c>
      <c r="AA7" s="414" t="s">
        <v>86</v>
      </c>
      <c r="AB7" s="414" t="s">
        <v>86</v>
      </c>
      <c r="AC7" s="414" t="s">
        <v>86</v>
      </c>
      <c r="AD7" s="414" t="s">
        <v>86</v>
      </c>
      <c r="AE7" s="419" t="s">
        <v>87</v>
      </c>
      <c r="AF7" s="419" t="s">
        <v>87</v>
      </c>
      <c r="AG7" s="419" t="s">
        <v>87</v>
      </c>
      <c r="AH7" s="15" t="s">
        <v>88</v>
      </c>
      <c r="AI7" s="15" t="s">
        <v>88</v>
      </c>
      <c r="AJ7" s="15" t="s">
        <v>88</v>
      </c>
      <c r="AK7" s="414" t="s">
        <v>89</v>
      </c>
      <c r="AL7" s="414" t="s">
        <v>90</v>
      </c>
      <c r="AM7" s="414" t="s">
        <v>91</v>
      </c>
      <c r="AN7" s="414" t="s">
        <v>88</v>
      </c>
      <c r="AO7" s="414" t="s">
        <v>88</v>
      </c>
      <c r="AP7" s="414" t="s">
        <v>88</v>
      </c>
      <c r="AQ7" s="414" t="s">
        <v>467</v>
      </c>
      <c r="AR7" s="414" t="s">
        <v>90</v>
      </c>
      <c r="AS7" s="414" t="s">
        <v>90</v>
      </c>
      <c r="AT7" s="414" t="s">
        <v>90</v>
      </c>
      <c r="AU7" s="413" t="s">
        <v>63</v>
      </c>
      <c r="AV7" s="413" t="s">
        <v>468</v>
      </c>
      <c r="AW7" s="414" t="s">
        <v>89</v>
      </c>
      <c r="AX7" s="414" t="s">
        <v>92</v>
      </c>
      <c r="AY7" s="414" t="s">
        <v>93</v>
      </c>
      <c r="AZ7" s="414" t="s">
        <v>469</v>
      </c>
      <c r="BA7" s="413" t="s">
        <v>470</v>
      </c>
      <c r="BB7" s="414" t="s">
        <v>94</v>
      </c>
      <c r="BC7" s="414" t="s">
        <v>90</v>
      </c>
      <c r="BD7" s="414" t="s">
        <v>471</v>
      </c>
      <c r="BE7" s="414" t="s">
        <v>95</v>
      </c>
      <c r="BF7" s="416" t="s">
        <v>96</v>
      </c>
      <c r="BG7" s="1"/>
      <c r="BH7" s="1"/>
      <c r="BJ7" s="1"/>
      <c r="BK7" s="893" t="s">
        <v>472</v>
      </c>
      <c r="BL7" s="893"/>
      <c r="BM7" s="893"/>
      <c r="BN7" s="893"/>
    </row>
    <row r="8" spans="1:84" ht="15.75" customHeight="1" x14ac:dyDescent="0.25">
      <c r="A8" s="56" t="s">
        <v>473</v>
      </c>
      <c r="B8" s="56">
        <v>1</v>
      </c>
      <c r="C8" s="56">
        <v>1</v>
      </c>
      <c r="D8" s="56">
        <v>14</v>
      </c>
      <c r="E8" s="56">
        <v>182</v>
      </c>
      <c r="F8" s="41">
        <v>34193</v>
      </c>
      <c r="G8" s="57">
        <f>F8-33969</f>
        <v>224</v>
      </c>
      <c r="H8" s="56">
        <f>G8+(D8/2)</f>
        <v>231</v>
      </c>
      <c r="I8" s="41">
        <f t="shared" ref="I8:I38" si="0">F8+(D8/2)</f>
        <v>34200</v>
      </c>
      <c r="J8" s="33">
        <f>I8</f>
        <v>34200</v>
      </c>
      <c r="K8" s="57">
        <v>550</v>
      </c>
      <c r="L8" s="56">
        <v>1</v>
      </c>
      <c r="M8" s="56">
        <v>1</v>
      </c>
      <c r="N8" s="58">
        <f t="shared" ref="N8:N38" si="1">O8*0.5*D8</f>
        <v>19.18800000000002</v>
      </c>
      <c r="O8" s="58">
        <v>2.7411428571428602</v>
      </c>
      <c r="P8" s="58">
        <v>0.100143085714286</v>
      </c>
      <c r="Q8" s="58">
        <f>P8*1000000</f>
        <v>100143.085714286</v>
      </c>
      <c r="R8" s="58">
        <v>0.20764157142857143</v>
      </c>
      <c r="S8" s="58">
        <f>R8*1000000</f>
        <v>207641.57142857142</v>
      </c>
      <c r="T8" s="58">
        <v>0.42226002844487309</v>
      </c>
      <c r="U8" s="58">
        <f>T8*1000000</f>
        <v>422260.02844487311</v>
      </c>
      <c r="V8" s="57">
        <f>(T8/O8)*100</f>
        <v>15.404524698322433</v>
      </c>
      <c r="W8" s="58">
        <v>1.8608835429836983</v>
      </c>
      <c r="X8" s="58">
        <f>W8*1000000</f>
        <v>1860883.5429836982</v>
      </c>
      <c r="Y8" s="58">
        <v>1.2335142857142857E-2</v>
      </c>
      <c r="Z8" s="58">
        <f>Y8*1000000</f>
        <v>12335.142857142857</v>
      </c>
      <c r="AA8" s="57">
        <f>P8/12*1000000</f>
        <v>8345.2571428571664</v>
      </c>
      <c r="AB8" s="57">
        <f>R8/100.0872*1000000</f>
        <v>2074.6066572805657</v>
      </c>
      <c r="AC8" s="57">
        <f>T8/28.0855*1000000</f>
        <v>15034.805449248655</v>
      </c>
      <c r="AD8" s="57">
        <f t="shared" ref="AD8:AD38" si="2">Y8/14*1000000</f>
        <v>881.08163265306121</v>
      </c>
      <c r="AE8" s="153"/>
      <c r="AF8" s="153"/>
      <c r="AG8" s="153"/>
      <c r="AH8" s="178">
        <v>148.19020492568021</v>
      </c>
      <c r="AI8" s="162">
        <v>123.8915008079491</v>
      </c>
      <c r="AJ8" s="178">
        <f>AH8-AI8</f>
        <v>24.298704117731106</v>
      </c>
      <c r="AK8" s="58">
        <v>0</v>
      </c>
      <c r="AL8" s="58">
        <f>AK8*N8</f>
        <v>0</v>
      </c>
      <c r="AM8" s="58">
        <f t="shared" ref="AM8:AM32" si="3">AL8/K8</f>
        <v>0</v>
      </c>
      <c r="AN8" s="58">
        <v>7.9723514844792129</v>
      </c>
      <c r="AO8" s="58">
        <v>6.3311592637433787</v>
      </c>
      <c r="AP8" s="58">
        <v>1.6411922207358345</v>
      </c>
      <c r="AQ8" s="58">
        <v>0</v>
      </c>
      <c r="AR8" s="58">
        <f t="shared" ref="AR8:AR32" si="4">(AQ8*K8)/1000</f>
        <v>0</v>
      </c>
      <c r="AS8" s="58">
        <f>SUM(AL8,AR8)</f>
        <v>0</v>
      </c>
      <c r="AT8" s="58">
        <f t="shared" ref="AT8:AT14" si="5">(AS8*L8)/1000</f>
        <v>0</v>
      </c>
      <c r="AU8" s="6">
        <v>0</v>
      </c>
      <c r="AV8" s="6">
        <v>0</v>
      </c>
      <c r="AW8" s="58">
        <f t="shared" ref="AW8:AW32" si="6">AS8/N8</f>
        <v>0</v>
      </c>
      <c r="AX8" s="58">
        <f>AW8*1000</f>
        <v>0</v>
      </c>
      <c r="AY8" s="58">
        <f t="shared" ref="AY8:AY32" si="7">AW8*O8</f>
        <v>0</v>
      </c>
      <c r="AZ8" s="59">
        <f>AY8*0.000001</f>
        <v>0</v>
      </c>
      <c r="BA8" s="57">
        <f t="shared" ref="BA8:BA32" si="8">(AZ8/T8)*100</f>
        <v>0</v>
      </c>
      <c r="BB8" s="58">
        <f>AY8*1000</f>
        <v>0</v>
      </c>
      <c r="BC8" s="58" t="e">
        <f>AR8/AL8</f>
        <v>#DIV/0!</v>
      </c>
      <c r="BD8" s="57"/>
      <c r="BE8" s="60">
        <v>96774.193548387091</v>
      </c>
      <c r="BF8" s="60">
        <f t="shared" ref="BF8:BF38" si="9">BE8*O8</f>
        <v>265271.88940092194</v>
      </c>
      <c r="BK8" s="265"/>
      <c r="BL8" s="266" t="s">
        <v>99</v>
      </c>
      <c r="BM8" s="266" t="s">
        <v>53</v>
      </c>
      <c r="BN8" s="267" t="s">
        <v>54</v>
      </c>
    </row>
    <row r="9" spans="1:84" ht="13.8" x14ac:dyDescent="0.25">
      <c r="A9" s="56" t="s">
        <v>474</v>
      </c>
      <c r="B9" s="56">
        <v>1</v>
      </c>
      <c r="C9" s="56">
        <v>2</v>
      </c>
      <c r="D9" s="56">
        <v>14</v>
      </c>
      <c r="E9" s="56">
        <v>168</v>
      </c>
      <c r="F9" s="41">
        <v>34207</v>
      </c>
      <c r="G9" s="57">
        <f t="shared" ref="G9:G38" si="10">F9-33969</f>
        <v>238</v>
      </c>
      <c r="H9" s="56">
        <f t="shared" ref="H9:H38" si="11">G9+(D9/2)</f>
        <v>245</v>
      </c>
      <c r="I9" s="41">
        <f t="shared" si="0"/>
        <v>34214</v>
      </c>
      <c r="J9" s="33">
        <f t="shared" ref="J9:J72" si="12">I9</f>
        <v>34214</v>
      </c>
      <c r="K9" s="57">
        <v>550</v>
      </c>
      <c r="L9" s="56">
        <v>1</v>
      </c>
      <c r="M9" s="56">
        <v>1</v>
      </c>
      <c r="N9" s="58">
        <f t="shared" si="1"/>
        <v>15.116</v>
      </c>
      <c r="O9" s="58">
        <v>2.1594285714285713</v>
      </c>
      <c r="P9" s="58">
        <v>9.4906885714285683E-2</v>
      </c>
      <c r="Q9" s="58">
        <f t="shared" ref="Q9:Q72" si="13">P9*1000000</f>
        <v>94906.885714285687</v>
      </c>
      <c r="R9" s="58">
        <v>0.17268230476190474</v>
      </c>
      <c r="S9" s="58">
        <f t="shared" ref="S9:S72" si="14">R9*1000000</f>
        <v>172682.30476190473</v>
      </c>
      <c r="T9" s="58">
        <v>0.567050265235716</v>
      </c>
      <c r="U9" s="58">
        <f t="shared" ref="U9:U72" si="15">T9*1000000</f>
        <v>567050.26523571601</v>
      </c>
      <c r="V9" s="57">
        <f t="shared" ref="V9:V72" si="16">(T9/O9)*100</f>
        <v>26.259273992127628</v>
      </c>
      <c r="W9" s="58">
        <v>1.1824287871452364</v>
      </c>
      <c r="X9" s="58">
        <f t="shared" ref="X9:X72" si="17">W9*1000000</f>
        <v>1182428.7871452363</v>
      </c>
      <c r="Y9" s="58">
        <v>1.2524685714285713E-2</v>
      </c>
      <c r="Z9" s="58">
        <f t="shared" ref="Z9:Z72" si="18">Y9*1000000</f>
        <v>12524.685714285713</v>
      </c>
      <c r="AA9" s="57">
        <f t="shared" ref="AA9:AA38" si="19">P9/12*1000000</f>
        <v>7908.9071428571406</v>
      </c>
      <c r="AB9" s="57">
        <f t="shared" ref="AB9:AB38" si="20">R9/100.0872*1000000</f>
        <v>1725.3185698261591</v>
      </c>
      <c r="AC9" s="57">
        <f t="shared" ref="AC9:AC38" si="21">T9/28.0855*1000000</f>
        <v>20190.143142750389</v>
      </c>
      <c r="AD9" s="57">
        <f t="shared" si="2"/>
        <v>894.62040816326521</v>
      </c>
      <c r="AE9" s="153"/>
      <c r="AF9" s="153"/>
      <c r="AG9" s="153"/>
      <c r="AH9" s="178">
        <v>140.18342905662243</v>
      </c>
      <c r="AI9" s="179">
        <v>115.59199878980991</v>
      </c>
      <c r="AJ9" s="178">
        <f t="shared" ref="AJ9:AJ38" si="22">AH9-AI9</f>
        <v>24.591430266812523</v>
      </c>
      <c r="AK9" s="58">
        <v>0</v>
      </c>
      <c r="AL9" s="58">
        <f t="shared" ref="AL9:AL32" si="23">AK9*N9</f>
        <v>0</v>
      </c>
      <c r="AM9" s="58">
        <f t="shared" si="3"/>
        <v>0</v>
      </c>
      <c r="AN9" s="58">
        <v>6.7573925528011021</v>
      </c>
      <c r="AO9" s="58">
        <v>5.2318916438305223</v>
      </c>
      <c r="AP9" s="58">
        <v>1.5255009089705793</v>
      </c>
      <c r="AQ9" s="58">
        <v>0</v>
      </c>
      <c r="AR9" s="58">
        <f t="shared" si="4"/>
        <v>0</v>
      </c>
      <c r="AS9" s="58">
        <f t="shared" ref="AS9:AS32" si="24">SUM(AL9,AR9)</f>
        <v>0</v>
      </c>
      <c r="AT9" s="58">
        <f t="shared" si="5"/>
        <v>0</v>
      </c>
      <c r="AU9" s="6">
        <v>0</v>
      </c>
      <c r="AV9" s="6">
        <v>0</v>
      </c>
      <c r="AW9" s="58">
        <f t="shared" si="6"/>
        <v>0</v>
      </c>
      <c r="AX9" s="58">
        <f t="shared" ref="AX9:AX72" si="25">AW9*1000</f>
        <v>0</v>
      </c>
      <c r="AY9" s="58">
        <f t="shared" si="7"/>
        <v>0</v>
      </c>
      <c r="AZ9" s="59">
        <f t="shared" ref="AZ9:AZ72" si="26">AY9*0.000001</f>
        <v>0</v>
      </c>
      <c r="BA9" s="57">
        <f t="shared" si="8"/>
        <v>0</v>
      </c>
      <c r="BB9" s="58">
        <f t="shared" ref="BB9:BB72" si="27">AY9*1000</f>
        <v>0</v>
      </c>
      <c r="BC9" s="58" t="e">
        <f t="shared" ref="BC9:BC72" si="28">AR9/AL9</f>
        <v>#DIV/0!</v>
      </c>
      <c r="BD9" s="57"/>
      <c r="BE9" s="60">
        <v>79230.333899264282</v>
      </c>
      <c r="BF9" s="60">
        <f t="shared" si="9"/>
        <v>171092.24674589696</v>
      </c>
      <c r="BK9" s="236" t="s">
        <v>101</v>
      </c>
      <c r="BL9" s="237">
        <f>QUARTILE(AE320:AE553,1)</f>
        <v>50.635393380314817</v>
      </c>
      <c r="BM9" s="237">
        <f>QUARTILE(AF320:AF553,1)</f>
        <v>36.139904749980275</v>
      </c>
      <c r="BN9" s="237">
        <f>QUARTILE(AG320:AG553,1)</f>
        <v>11.882563364084774</v>
      </c>
    </row>
    <row r="10" spans="1:84" ht="13.8" x14ac:dyDescent="0.25">
      <c r="A10" s="56" t="s">
        <v>475</v>
      </c>
      <c r="B10" s="56">
        <v>1</v>
      </c>
      <c r="C10" s="56">
        <v>3</v>
      </c>
      <c r="D10" s="56">
        <v>14</v>
      </c>
      <c r="E10" s="56">
        <v>154</v>
      </c>
      <c r="F10" s="41">
        <v>34221</v>
      </c>
      <c r="G10" s="57">
        <f t="shared" si="10"/>
        <v>252</v>
      </c>
      <c r="H10" s="56">
        <f t="shared" si="11"/>
        <v>259</v>
      </c>
      <c r="I10" s="41">
        <f t="shared" si="0"/>
        <v>34228</v>
      </c>
      <c r="J10" s="33">
        <f t="shared" si="12"/>
        <v>34228</v>
      </c>
      <c r="K10" s="57">
        <v>550</v>
      </c>
      <c r="L10" s="56">
        <v>1</v>
      </c>
      <c r="M10" s="56">
        <v>1</v>
      </c>
      <c r="N10" s="58">
        <f t="shared" si="1"/>
        <v>13.216000000000001</v>
      </c>
      <c r="O10" s="58">
        <v>1.8880000000000001</v>
      </c>
      <c r="P10" s="58">
        <v>7.778560000000001E-2</v>
      </c>
      <c r="Q10" s="58">
        <f t="shared" si="13"/>
        <v>77785.600000000006</v>
      </c>
      <c r="R10" s="58">
        <v>0.16450773333333335</v>
      </c>
      <c r="S10" s="58">
        <f t="shared" si="14"/>
        <v>164507.73333333334</v>
      </c>
      <c r="T10" s="58">
        <v>0.29393021249603746</v>
      </c>
      <c r="U10" s="58">
        <f t="shared" si="15"/>
        <v>293930.21249603748</v>
      </c>
      <c r="V10" s="57">
        <f t="shared" si="16"/>
        <v>15.568337526273169</v>
      </c>
      <c r="W10" s="58">
        <v>1.2350980541706293</v>
      </c>
      <c r="X10" s="58">
        <f t="shared" si="17"/>
        <v>1235098.0541706292</v>
      </c>
      <c r="Y10" s="58">
        <v>9.6287999999999999E-3</v>
      </c>
      <c r="Z10" s="58">
        <f t="shared" si="18"/>
        <v>9628.7999999999993</v>
      </c>
      <c r="AA10" s="57">
        <f t="shared" si="19"/>
        <v>6482.1333333333341</v>
      </c>
      <c r="AB10" s="57">
        <f t="shared" si="20"/>
        <v>1643.6440756993238</v>
      </c>
      <c r="AC10" s="57">
        <f t="shared" si="21"/>
        <v>10465.550283813265</v>
      </c>
      <c r="AD10" s="57">
        <f t="shared" si="2"/>
        <v>687.7714285714286</v>
      </c>
      <c r="AE10" s="153"/>
      <c r="AF10" s="153"/>
      <c r="AG10" s="153"/>
      <c r="AH10" s="178">
        <v>99.233693448306497</v>
      </c>
      <c r="AI10" s="179">
        <v>81.068527149581442</v>
      </c>
      <c r="AJ10" s="178">
        <f t="shared" si="22"/>
        <v>18.165166298725055</v>
      </c>
      <c r="AK10" s="58">
        <v>0</v>
      </c>
      <c r="AL10" s="58">
        <f t="shared" si="23"/>
        <v>0</v>
      </c>
      <c r="AM10" s="58">
        <f t="shared" si="3"/>
        <v>0</v>
      </c>
      <c r="AN10" s="58">
        <v>7.1297186770250391</v>
      </c>
      <c r="AO10" s="58">
        <v>6.0200457864095513</v>
      </c>
      <c r="AP10" s="58">
        <v>1.1096728906154889</v>
      </c>
      <c r="AQ10" s="58">
        <v>0</v>
      </c>
      <c r="AR10" s="58">
        <f t="shared" si="4"/>
        <v>0</v>
      </c>
      <c r="AS10" s="58">
        <f t="shared" si="24"/>
        <v>0</v>
      </c>
      <c r="AT10" s="58">
        <f t="shared" si="5"/>
        <v>0</v>
      </c>
      <c r="AU10" s="6">
        <v>0</v>
      </c>
      <c r="AV10" s="6">
        <v>0</v>
      </c>
      <c r="AW10" s="58">
        <f t="shared" si="6"/>
        <v>0</v>
      </c>
      <c r="AX10" s="58">
        <f t="shared" si="25"/>
        <v>0</v>
      </c>
      <c r="AY10" s="58">
        <f t="shared" si="7"/>
        <v>0</v>
      </c>
      <c r="AZ10" s="59">
        <f t="shared" si="26"/>
        <v>0</v>
      </c>
      <c r="BA10" s="57">
        <f t="shared" si="8"/>
        <v>0</v>
      </c>
      <c r="BB10" s="58">
        <f t="shared" si="27"/>
        <v>0</v>
      </c>
      <c r="BC10" s="58" t="e">
        <f t="shared" si="28"/>
        <v>#DIV/0!</v>
      </c>
      <c r="BD10" s="57"/>
      <c r="BE10" s="60">
        <v>14025.245441795234</v>
      </c>
      <c r="BF10" s="60">
        <f t="shared" si="9"/>
        <v>26479.663394109404</v>
      </c>
      <c r="BK10" s="239" t="s">
        <v>103</v>
      </c>
      <c r="BL10" s="237">
        <f>QUARTILE(AE320:AE553,3)</f>
        <v>71.741686399287545</v>
      </c>
      <c r="BM10" s="237">
        <f>QUARTILE(AF320:AF553,3)</f>
        <v>55.094786070868011</v>
      </c>
      <c r="BN10" s="237">
        <f>QUARTILE(AG320:AG553,3)</f>
        <v>18.182991338972826</v>
      </c>
    </row>
    <row r="11" spans="1:84" ht="13.8" x14ac:dyDescent="0.25">
      <c r="A11" s="56" t="s">
        <v>476</v>
      </c>
      <c r="B11" s="56">
        <v>1</v>
      </c>
      <c r="C11" s="56">
        <v>4</v>
      </c>
      <c r="D11" s="56">
        <v>14</v>
      </c>
      <c r="E11" s="56">
        <v>140</v>
      </c>
      <c r="F11" s="41">
        <v>34235</v>
      </c>
      <c r="G11" s="57">
        <f t="shared" si="10"/>
        <v>266</v>
      </c>
      <c r="H11" s="56">
        <f t="shared" si="11"/>
        <v>273</v>
      </c>
      <c r="I11" s="41">
        <f t="shared" si="0"/>
        <v>34242</v>
      </c>
      <c r="J11" s="33">
        <f t="shared" si="12"/>
        <v>34242</v>
      </c>
      <c r="K11" s="57">
        <v>550</v>
      </c>
      <c r="L11" s="56">
        <v>1</v>
      </c>
      <c r="M11" s="56">
        <v>1</v>
      </c>
      <c r="N11" s="58">
        <f t="shared" si="1"/>
        <v>11.549999999999999</v>
      </c>
      <c r="O11" s="58">
        <v>1.65</v>
      </c>
      <c r="P11" s="58">
        <v>6.369000000000001E-2</v>
      </c>
      <c r="Q11" s="58">
        <f t="shared" si="13"/>
        <v>63690.000000000007</v>
      </c>
      <c r="R11" s="58">
        <v>0.13112000000000001</v>
      </c>
      <c r="S11" s="58">
        <f t="shared" si="14"/>
        <v>131120</v>
      </c>
      <c r="T11" s="58">
        <v>0.25597450343339706</v>
      </c>
      <c r="U11" s="58">
        <f t="shared" si="15"/>
        <v>255974.50343339707</v>
      </c>
      <c r="V11" s="57">
        <f t="shared" si="16"/>
        <v>15.513606268690733</v>
      </c>
      <c r="W11" s="58">
        <v>1.1036804965666029</v>
      </c>
      <c r="X11" s="58">
        <f t="shared" si="17"/>
        <v>1103680.496566603</v>
      </c>
      <c r="Y11" s="58">
        <v>7.92E-3</v>
      </c>
      <c r="Z11" s="58">
        <f t="shared" si="18"/>
        <v>7920</v>
      </c>
      <c r="AA11" s="57">
        <f t="shared" si="19"/>
        <v>5307.5000000000009</v>
      </c>
      <c r="AB11" s="57">
        <f t="shared" si="20"/>
        <v>1310.0576297468608</v>
      </c>
      <c r="AC11" s="57">
        <f t="shared" si="21"/>
        <v>9114.1159471398787</v>
      </c>
      <c r="AD11" s="57">
        <f t="shared" si="2"/>
        <v>565.71428571428567</v>
      </c>
      <c r="AE11" s="153"/>
      <c r="AF11" s="153"/>
      <c r="AG11" s="153"/>
      <c r="AH11" s="178">
        <v>83.207582668487476</v>
      </c>
      <c r="AI11" s="179">
        <v>67.995916076585971</v>
      </c>
      <c r="AJ11" s="178">
        <f t="shared" si="22"/>
        <v>15.211666591901505</v>
      </c>
      <c r="AK11" s="58">
        <v>0</v>
      </c>
      <c r="AL11" s="58">
        <f t="shared" si="23"/>
        <v>0</v>
      </c>
      <c r="AM11" s="58">
        <f t="shared" si="3"/>
        <v>0</v>
      </c>
      <c r="AN11" s="58">
        <v>8.0703320434855108</v>
      </c>
      <c r="AO11" s="58">
        <v>7.5963540715676086</v>
      </c>
      <c r="AP11" s="58">
        <v>0.47397797191790247</v>
      </c>
      <c r="AQ11" s="58">
        <v>0</v>
      </c>
      <c r="AR11" s="58">
        <f t="shared" si="4"/>
        <v>0</v>
      </c>
      <c r="AS11" s="58">
        <f t="shared" si="24"/>
        <v>0</v>
      </c>
      <c r="AT11" s="58">
        <f t="shared" si="5"/>
        <v>0</v>
      </c>
      <c r="AU11" s="6">
        <v>0</v>
      </c>
      <c r="AV11" s="6">
        <v>0</v>
      </c>
      <c r="AW11" s="58">
        <f t="shared" si="6"/>
        <v>0</v>
      </c>
      <c r="AX11" s="58">
        <f t="shared" si="25"/>
        <v>0</v>
      </c>
      <c r="AY11" s="58">
        <f t="shared" si="7"/>
        <v>0</v>
      </c>
      <c r="AZ11" s="59">
        <f t="shared" si="26"/>
        <v>0</v>
      </c>
      <c r="BA11" s="57">
        <f t="shared" si="8"/>
        <v>0</v>
      </c>
      <c r="BB11" s="58">
        <f t="shared" si="27"/>
        <v>0</v>
      </c>
      <c r="BC11" s="58" t="e">
        <f t="shared" si="28"/>
        <v>#DIV/0!</v>
      </c>
      <c r="BD11" s="57"/>
      <c r="BE11" s="60">
        <v>52882.072977260701</v>
      </c>
      <c r="BF11" s="60">
        <f t="shared" si="9"/>
        <v>87255.420412480147</v>
      </c>
      <c r="BK11" s="239" t="s">
        <v>105</v>
      </c>
      <c r="BL11" s="237">
        <f>BL10-BL9</f>
        <v>21.106293018972728</v>
      </c>
      <c r="BM11" s="237">
        <f>BM10-BM9</f>
        <v>18.954881320887736</v>
      </c>
      <c r="BN11" s="238">
        <f>BN10-BN9</f>
        <v>6.3004279748880521</v>
      </c>
    </row>
    <row r="12" spans="1:84" ht="13.8" x14ac:dyDescent="0.25">
      <c r="A12" s="56" t="s">
        <v>477</v>
      </c>
      <c r="B12" s="56">
        <v>1</v>
      </c>
      <c r="C12" s="56">
        <v>5</v>
      </c>
      <c r="D12" s="56">
        <v>14</v>
      </c>
      <c r="E12" s="56">
        <v>126</v>
      </c>
      <c r="F12" s="41">
        <v>34249</v>
      </c>
      <c r="G12" s="57">
        <f t="shared" si="10"/>
        <v>280</v>
      </c>
      <c r="H12" s="56">
        <f t="shared" si="11"/>
        <v>287</v>
      </c>
      <c r="I12" s="41">
        <f t="shared" si="0"/>
        <v>34256</v>
      </c>
      <c r="J12" s="33">
        <f t="shared" si="12"/>
        <v>34256</v>
      </c>
      <c r="K12" s="57">
        <v>550</v>
      </c>
      <c r="L12" s="56">
        <v>1</v>
      </c>
      <c r="M12" s="56">
        <v>1</v>
      </c>
      <c r="N12" s="58">
        <f t="shared" si="1"/>
        <v>10.327999999999999</v>
      </c>
      <c r="O12" s="58">
        <v>1.4754285714285713</v>
      </c>
      <c r="P12" s="58">
        <v>5.7689257142857144E-2</v>
      </c>
      <c r="Q12" s="58">
        <f t="shared" si="13"/>
        <v>57689.257142857146</v>
      </c>
      <c r="R12" s="58">
        <v>0.11176371428571429</v>
      </c>
      <c r="S12" s="58">
        <f t="shared" si="14"/>
        <v>111763.71428571429</v>
      </c>
      <c r="T12" s="58">
        <v>0.216643125301336</v>
      </c>
      <c r="U12" s="58">
        <f t="shared" si="15"/>
        <v>216643.125301336</v>
      </c>
      <c r="V12" s="57">
        <f t="shared" si="16"/>
        <v>14.683403147844231</v>
      </c>
      <c r="W12" s="58">
        <v>1.0027985889843785</v>
      </c>
      <c r="X12" s="58">
        <f t="shared" si="17"/>
        <v>1002798.5889843785</v>
      </c>
      <c r="Y12" s="58">
        <v>6.9345142857142848E-3</v>
      </c>
      <c r="Z12" s="58">
        <f t="shared" si="18"/>
        <v>6934.5142857142846</v>
      </c>
      <c r="AA12" s="57">
        <f t="shared" si="19"/>
        <v>4807.4380952380952</v>
      </c>
      <c r="AB12" s="57">
        <f t="shared" si="20"/>
        <v>1116.6634123615636</v>
      </c>
      <c r="AC12" s="57">
        <f t="shared" si="21"/>
        <v>7713.7001406895379</v>
      </c>
      <c r="AD12" s="57">
        <f t="shared" si="2"/>
        <v>495.32244897959174</v>
      </c>
      <c r="AE12" s="153"/>
      <c r="AF12" s="153"/>
      <c r="AG12" s="153"/>
      <c r="AH12" s="178">
        <v>73.945979672574666</v>
      </c>
      <c r="AI12" s="179">
        <v>61.431448727711391</v>
      </c>
      <c r="AJ12" s="178">
        <f t="shared" si="22"/>
        <v>12.514530944863274</v>
      </c>
      <c r="AK12" s="58">
        <v>0</v>
      </c>
      <c r="AL12" s="58">
        <f t="shared" si="23"/>
        <v>0</v>
      </c>
      <c r="AM12" s="58">
        <f t="shared" si="3"/>
        <v>0</v>
      </c>
      <c r="AN12" s="58">
        <v>5.934355857148188</v>
      </c>
      <c r="AO12" s="58">
        <v>5.3874483824974355</v>
      </c>
      <c r="AP12" s="58">
        <v>0.5469074746507514</v>
      </c>
      <c r="AQ12" s="58">
        <v>0</v>
      </c>
      <c r="AR12" s="58">
        <f t="shared" si="4"/>
        <v>0</v>
      </c>
      <c r="AS12" s="58">
        <f t="shared" si="24"/>
        <v>0</v>
      </c>
      <c r="AT12" s="58">
        <f t="shared" si="5"/>
        <v>0</v>
      </c>
      <c r="AU12" s="6">
        <v>0</v>
      </c>
      <c r="AV12" s="6">
        <v>0</v>
      </c>
      <c r="AW12" s="58">
        <f t="shared" si="6"/>
        <v>0</v>
      </c>
      <c r="AX12" s="58">
        <f t="shared" si="25"/>
        <v>0</v>
      </c>
      <c r="AY12" s="58">
        <f t="shared" si="7"/>
        <v>0</v>
      </c>
      <c r="AZ12" s="59">
        <f t="shared" si="26"/>
        <v>0</v>
      </c>
      <c r="BA12" s="57">
        <f t="shared" si="8"/>
        <v>0</v>
      </c>
      <c r="BB12" s="58">
        <f t="shared" si="27"/>
        <v>0</v>
      </c>
      <c r="BC12" s="58" t="e">
        <f t="shared" si="28"/>
        <v>#DIV/0!</v>
      </c>
      <c r="BD12" s="57"/>
      <c r="BE12" s="60">
        <v>71684.587813620063</v>
      </c>
      <c r="BF12" s="60">
        <f t="shared" si="9"/>
        <v>105765.48899129542</v>
      </c>
      <c r="BK12" s="239" t="s">
        <v>107</v>
      </c>
      <c r="BL12" s="237">
        <f>BL10+(BL11*1.5)</f>
        <v>103.40112592774663</v>
      </c>
      <c r="BM12" s="237">
        <f>BM10+(BM11*1.5)</f>
        <v>83.527108052199623</v>
      </c>
      <c r="BN12" s="238">
        <f>BN10+(BN11*1.5)</f>
        <v>27.633633301304904</v>
      </c>
      <c r="CF12" s="61"/>
    </row>
    <row r="13" spans="1:84" ht="14.4" thickBot="1" x14ac:dyDescent="0.3">
      <c r="A13" s="56" t="s">
        <v>478</v>
      </c>
      <c r="B13" s="56">
        <v>1</v>
      </c>
      <c r="C13" s="56">
        <v>6</v>
      </c>
      <c r="D13" s="56">
        <v>14</v>
      </c>
      <c r="E13" s="56">
        <v>112</v>
      </c>
      <c r="F13" s="41">
        <v>34263</v>
      </c>
      <c r="G13" s="57">
        <f t="shared" si="10"/>
        <v>294</v>
      </c>
      <c r="H13" s="56">
        <f t="shared" si="11"/>
        <v>301</v>
      </c>
      <c r="I13" s="41">
        <f t="shared" si="0"/>
        <v>34270</v>
      </c>
      <c r="J13" s="33">
        <f t="shared" si="12"/>
        <v>34270</v>
      </c>
      <c r="K13" s="57">
        <v>550</v>
      </c>
      <c r="L13" s="56">
        <v>1</v>
      </c>
      <c r="M13" s="56">
        <v>1</v>
      </c>
      <c r="N13" s="58">
        <f t="shared" si="1"/>
        <v>8.9079999999999995</v>
      </c>
      <c r="O13" s="58">
        <v>1.2725714285714285</v>
      </c>
      <c r="P13" s="58">
        <v>5.3363161904761904E-2</v>
      </c>
      <c r="Q13" s="58">
        <f t="shared" si="13"/>
        <v>53363.161904761902</v>
      </c>
      <c r="R13" s="58">
        <v>0.12687537142857142</v>
      </c>
      <c r="S13" s="58">
        <f t="shared" si="14"/>
        <v>126875.37142857141</v>
      </c>
      <c r="T13" s="58">
        <v>0.1740771124741807</v>
      </c>
      <c r="U13" s="58">
        <f t="shared" si="15"/>
        <v>174077.1124741807</v>
      </c>
      <c r="V13" s="57">
        <f t="shared" si="16"/>
        <v>13.679162408164178</v>
      </c>
      <c r="W13" s="58">
        <v>0.83821103990677148</v>
      </c>
      <c r="X13" s="58">
        <f t="shared" si="17"/>
        <v>838211.0399067715</v>
      </c>
      <c r="Y13" s="58">
        <v>6.6597904761904756E-3</v>
      </c>
      <c r="Z13" s="58">
        <f t="shared" si="18"/>
        <v>6659.7904761904756</v>
      </c>
      <c r="AA13" s="57">
        <f t="shared" si="19"/>
        <v>4446.9301587301579</v>
      </c>
      <c r="AB13" s="57">
        <f t="shared" si="20"/>
        <v>1267.6483249463611</v>
      </c>
      <c r="AC13" s="57">
        <f t="shared" si="21"/>
        <v>6198.113349386007</v>
      </c>
      <c r="AD13" s="57">
        <f t="shared" si="2"/>
        <v>475.69931972789112</v>
      </c>
      <c r="AE13" s="153"/>
      <c r="AF13" s="153"/>
      <c r="AG13" s="153"/>
      <c r="AH13" s="178">
        <v>71.670939499493599</v>
      </c>
      <c r="AI13" s="179">
        <v>59.125797457218049</v>
      </c>
      <c r="AJ13" s="178">
        <f t="shared" si="22"/>
        <v>12.54514204227555</v>
      </c>
      <c r="AK13" s="58">
        <v>0</v>
      </c>
      <c r="AL13" s="58">
        <f t="shared" si="23"/>
        <v>0</v>
      </c>
      <c r="AM13" s="58">
        <f t="shared" si="3"/>
        <v>0</v>
      </c>
      <c r="AN13" s="58">
        <v>7.8351787018703929</v>
      </c>
      <c r="AO13" s="58">
        <v>7.1193134063224059</v>
      </c>
      <c r="AP13" s="58">
        <v>0.71586529554798728</v>
      </c>
      <c r="AQ13" s="58">
        <v>0</v>
      </c>
      <c r="AR13" s="58">
        <f t="shared" si="4"/>
        <v>0</v>
      </c>
      <c r="AS13" s="58">
        <f t="shared" si="24"/>
        <v>0</v>
      </c>
      <c r="AT13" s="58">
        <f t="shared" si="5"/>
        <v>0</v>
      </c>
      <c r="AU13" s="6">
        <v>0</v>
      </c>
      <c r="AV13" s="6">
        <v>0</v>
      </c>
      <c r="AW13" s="58">
        <f t="shared" si="6"/>
        <v>0</v>
      </c>
      <c r="AX13" s="58">
        <f t="shared" si="25"/>
        <v>0</v>
      </c>
      <c r="AY13" s="58">
        <f t="shared" si="7"/>
        <v>0</v>
      </c>
      <c r="AZ13" s="59">
        <f t="shared" si="26"/>
        <v>0</v>
      </c>
      <c r="BA13" s="57">
        <f t="shared" si="8"/>
        <v>0</v>
      </c>
      <c r="BB13" s="58">
        <f t="shared" si="27"/>
        <v>0</v>
      </c>
      <c r="BC13" s="58" t="e">
        <f t="shared" si="28"/>
        <v>#DIV/0!</v>
      </c>
      <c r="BD13" s="57"/>
      <c r="BE13" s="60">
        <v>24118.179077479654</v>
      </c>
      <c r="BF13" s="60">
        <f t="shared" si="9"/>
        <v>30692.105603169821</v>
      </c>
      <c r="BK13" s="240" t="s">
        <v>109</v>
      </c>
      <c r="BL13" s="241">
        <f>BL9-(BL11*1.5)</f>
        <v>18.975953851855724</v>
      </c>
      <c r="BM13" s="241">
        <f>BM9-(BM11*1.5)</f>
        <v>7.7075827686486704</v>
      </c>
      <c r="BN13" s="242">
        <f>BN9-(BN11*1.5)</f>
        <v>2.431921401752696</v>
      </c>
      <c r="CF13" s="61"/>
    </row>
    <row r="14" spans="1:84" x14ac:dyDescent="0.25">
      <c r="A14" s="56" t="s">
        <v>479</v>
      </c>
      <c r="B14" s="56">
        <v>1</v>
      </c>
      <c r="C14" s="56">
        <v>7</v>
      </c>
      <c r="D14" s="56">
        <v>14</v>
      </c>
      <c r="E14" s="56">
        <v>98</v>
      </c>
      <c r="F14" s="41">
        <v>34277</v>
      </c>
      <c r="G14" s="57">
        <f t="shared" si="10"/>
        <v>308</v>
      </c>
      <c r="H14" s="56">
        <f t="shared" si="11"/>
        <v>315</v>
      </c>
      <c r="I14" s="41">
        <f t="shared" si="0"/>
        <v>34284</v>
      </c>
      <c r="J14" s="33">
        <f t="shared" si="12"/>
        <v>34284</v>
      </c>
      <c r="K14" s="57">
        <v>550</v>
      </c>
      <c r="L14" s="56">
        <v>1</v>
      </c>
      <c r="M14" s="56">
        <v>1</v>
      </c>
      <c r="N14" s="58">
        <f t="shared" si="1"/>
        <v>12.764000000000001</v>
      </c>
      <c r="O14" s="58">
        <v>1.8234285714285716</v>
      </c>
      <c r="P14" s="58">
        <v>5.98692380952381E-2</v>
      </c>
      <c r="Q14" s="58">
        <f t="shared" si="13"/>
        <v>59869.238095238099</v>
      </c>
      <c r="R14" s="58">
        <v>0.134022</v>
      </c>
      <c r="S14" s="58">
        <f t="shared" si="14"/>
        <v>134022</v>
      </c>
      <c r="T14" s="58">
        <v>0.17318366442775027</v>
      </c>
      <c r="U14" s="58">
        <f t="shared" si="15"/>
        <v>173183.66442775028</v>
      </c>
      <c r="V14" s="57">
        <f t="shared" si="16"/>
        <v>9.4976939125215587</v>
      </c>
      <c r="W14" s="58">
        <v>1.3665498117627259</v>
      </c>
      <c r="X14" s="58">
        <f t="shared" si="17"/>
        <v>1366549.8117627259</v>
      </c>
      <c r="Y14" s="58">
        <v>6.9898095238095257E-3</v>
      </c>
      <c r="Z14" s="58">
        <f t="shared" si="18"/>
        <v>6989.8095238095257</v>
      </c>
      <c r="AA14" s="57">
        <f t="shared" si="19"/>
        <v>4989.1031746031749</v>
      </c>
      <c r="AB14" s="57">
        <f t="shared" si="20"/>
        <v>1339.0523463539794</v>
      </c>
      <c r="AC14" s="57">
        <f t="shared" si="21"/>
        <v>6166.3016299425071</v>
      </c>
      <c r="AD14" s="57">
        <f t="shared" si="2"/>
        <v>499.27210884353752</v>
      </c>
      <c r="AE14" s="153"/>
      <c r="AF14" s="153"/>
      <c r="AG14" s="153"/>
      <c r="AH14" s="178">
        <v>100.48193849084322</v>
      </c>
      <c r="AI14" s="179">
        <v>86.314993266658391</v>
      </c>
      <c r="AJ14" s="178">
        <f t="shared" si="22"/>
        <v>14.166945224184829</v>
      </c>
      <c r="AK14" s="58">
        <v>0</v>
      </c>
      <c r="AL14" s="58">
        <f t="shared" si="23"/>
        <v>0</v>
      </c>
      <c r="AM14" s="58">
        <f t="shared" si="3"/>
        <v>0</v>
      </c>
      <c r="AN14" s="58">
        <v>5.4640491739179522</v>
      </c>
      <c r="AO14" s="58">
        <v>5.024482658941305</v>
      </c>
      <c r="AP14" s="58">
        <v>0.43956651497664873</v>
      </c>
      <c r="AQ14" s="58">
        <v>0</v>
      </c>
      <c r="AR14" s="58">
        <f t="shared" si="4"/>
        <v>0</v>
      </c>
      <c r="AS14" s="58">
        <f t="shared" si="24"/>
        <v>0</v>
      </c>
      <c r="AT14" s="58">
        <f t="shared" si="5"/>
        <v>0</v>
      </c>
      <c r="AU14" s="6">
        <v>0</v>
      </c>
      <c r="AV14" s="6">
        <v>0</v>
      </c>
      <c r="AW14" s="58">
        <f t="shared" si="6"/>
        <v>0</v>
      </c>
      <c r="AX14" s="58">
        <f t="shared" si="25"/>
        <v>0</v>
      </c>
      <c r="AY14" s="58">
        <f t="shared" si="7"/>
        <v>0</v>
      </c>
      <c r="AZ14" s="59">
        <f t="shared" si="26"/>
        <v>0</v>
      </c>
      <c r="BA14" s="57">
        <f t="shared" si="8"/>
        <v>0</v>
      </c>
      <c r="BB14" s="58">
        <f t="shared" si="27"/>
        <v>0</v>
      </c>
      <c r="BC14" s="58" t="e">
        <f t="shared" si="28"/>
        <v>#DIV/0!</v>
      </c>
      <c r="BD14" s="57"/>
      <c r="BE14" s="60">
        <v>24655.845490034932</v>
      </c>
      <c r="BF14" s="60">
        <f t="shared" si="9"/>
        <v>44958.173119257983</v>
      </c>
      <c r="CF14" s="61"/>
    </row>
    <row r="15" spans="1:84" x14ac:dyDescent="0.25">
      <c r="A15" s="56" t="s">
        <v>480</v>
      </c>
      <c r="B15" s="56">
        <v>1</v>
      </c>
      <c r="C15" s="56">
        <v>8</v>
      </c>
      <c r="D15" s="56">
        <v>14</v>
      </c>
      <c r="E15" s="56">
        <v>84</v>
      </c>
      <c r="F15" s="41">
        <v>34291</v>
      </c>
      <c r="G15" s="57">
        <f t="shared" si="10"/>
        <v>322</v>
      </c>
      <c r="H15" s="56">
        <f t="shared" si="11"/>
        <v>329</v>
      </c>
      <c r="I15" s="41">
        <f t="shared" si="0"/>
        <v>34298</v>
      </c>
      <c r="J15" s="33">
        <f t="shared" si="12"/>
        <v>34298</v>
      </c>
      <c r="K15" s="57">
        <v>550</v>
      </c>
      <c r="L15" s="56">
        <v>1</v>
      </c>
      <c r="M15" s="56">
        <v>1</v>
      </c>
      <c r="N15" s="58">
        <f t="shared" si="1"/>
        <v>9.2720000000000002</v>
      </c>
      <c r="O15" s="58">
        <v>1.3245714285714285</v>
      </c>
      <c r="P15" s="58">
        <v>5.1856971428571423E-2</v>
      </c>
      <c r="Q15" s="58">
        <f t="shared" si="13"/>
        <v>51856.971428571422</v>
      </c>
      <c r="R15" s="58">
        <v>0.12775491428571428</v>
      </c>
      <c r="S15" s="58">
        <f t="shared" si="14"/>
        <v>127754.91428571429</v>
      </c>
      <c r="T15" s="58">
        <v>0.19452645519063125</v>
      </c>
      <c r="U15" s="58">
        <f t="shared" si="15"/>
        <v>194526.45519063124</v>
      </c>
      <c r="V15" s="57">
        <f t="shared" si="16"/>
        <v>14.685992087299599</v>
      </c>
      <c r="W15" s="58">
        <v>0.87264763052365424</v>
      </c>
      <c r="X15" s="58">
        <f t="shared" si="17"/>
        <v>872647.63052365428</v>
      </c>
      <c r="Y15" s="58">
        <v>6.3579428571428568E-3</v>
      </c>
      <c r="Z15" s="58">
        <f t="shared" si="18"/>
        <v>6357.9428571428571</v>
      </c>
      <c r="AA15" s="57">
        <f t="shared" si="19"/>
        <v>4321.4142857142851</v>
      </c>
      <c r="AB15" s="57">
        <f t="shared" si="20"/>
        <v>1276.4360905861517</v>
      </c>
      <c r="AC15" s="57">
        <f t="shared" si="21"/>
        <v>6926.2236809254327</v>
      </c>
      <c r="AD15" s="57">
        <f t="shared" si="2"/>
        <v>454.13877551020403</v>
      </c>
      <c r="AE15" s="153"/>
      <c r="AF15" s="153"/>
      <c r="AG15" s="153"/>
      <c r="AH15" s="178">
        <v>78.039639785351426</v>
      </c>
      <c r="AI15" s="179">
        <v>65.809669330197352</v>
      </c>
      <c r="AJ15" s="178">
        <f t="shared" si="22"/>
        <v>12.229970455154074</v>
      </c>
      <c r="AK15" s="58">
        <v>0</v>
      </c>
      <c r="AL15" s="58">
        <f t="shared" si="23"/>
        <v>0</v>
      </c>
      <c r="AM15" s="58">
        <f t="shared" si="3"/>
        <v>0</v>
      </c>
      <c r="AN15" s="58">
        <v>9.128522080753541</v>
      </c>
      <c r="AO15" s="58">
        <v>8.0941356353017309</v>
      </c>
      <c r="AP15" s="58">
        <v>1.0343864454518101</v>
      </c>
      <c r="AQ15" s="58">
        <v>0.367612004265365</v>
      </c>
      <c r="AR15" s="58">
        <f t="shared" si="4"/>
        <v>0.20218660234595073</v>
      </c>
      <c r="AS15" s="58">
        <f t="shared" si="24"/>
        <v>0.20218660234595073</v>
      </c>
      <c r="AT15" s="58">
        <f>AR15/AS15</f>
        <v>1</v>
      </c>
      <c r="AU15" s="6">
        <f>AR15/AS15*100</f>
        <v>100</v>
      </c>
      <c r="AV15" s="6">
        <f t="shared" ref="AV15:AV38" si="29">(AL15/AS15)*100</f>
        <v>0</v>
      </c>
      <c r="AW15" s="58">
        <f t="shared" si="6"/>
        <v>2.1806147793998136E-2</v>
      </c>
      <c r="AX15" s="58">
        <f t="shared" si="25"/>
        <v>21.806147793998136</v>
      </c>
      <c r="AY15" s="58">
        <f t="shared" si="7"/>
        <v>2.8883800335135816E-2</v>
      </c>
      <c r="AZ15" s="59">
        <f t="shared" si="26"/>
        <v>2.8883800335135813E-8</v>
      </c>
      <c r="BA15" s="57">
        <f t="shared" si="8"/>
        <v>1.4848263341266558E-5</v>
      </c>
      <c r="BB15" s="58">
        <f t="shared" si="27"/>
        <v>28.883800335135817</v>
      </c>
      <c r="BC15" s="58" t="e">
        <f t="shared" si="28"/>
        <v>#DIV/0!</v>
      </c>
      <c r="BD15" s="57"/>
      <c r="BE15" s="60">
        <v>138957.81637717123</v>
      </c>
      <c r="BF15" s="60">
        <f t="shared" si="9"/>
        <v>184059.55334987593</v>
      </c>
    </row>
    <row r="16" spans="1:84" x14ac:dyDescent="0.25">
      <c r="A16" s="56" t="s">
        <v>481</v>
      </c>
      <c r="B16" s="56">
        <v>1</v>
      </c>
      <c r="C16" s="56">
        <v>9</v>
      </c>
      <c r="D16" s="56">
        <v>14</v>
      </c>
      <c r="E16" s="56">
        <v>70</v>
      </c>
      <c r="F16" s="41">
        <v>34305</v>
      </c>
      <c r="G16" s="57">
        <f t="shared" si="10"/>
        <v>336</v>
      </c>
      <c r="H16" s="56">
        <f t="shared" si="11"/>
        <v>343</v>
      </c>
      <c r="I16" s="41">
        <f t="shared" si="0"/>
        <v>34312</v>
      </c>
      <c r="J16" s="33">
        <f t="shared" si="12"/>
        <v>34312</v>
      </c>
      <c r="K16" s="57">
        <v>550</v>
      </c>
      <c r="L16" s="56">
        <v>1</v>
      </c>
      <c r="M16" s="56">
        <v>1</v>
      </c>
      <c r="N16" s="58">
        <f t="shared" si="1"/>
        <v>17.103999999999999</v>
      </c>
      <c r="O16" s="58">
        <v>2.4434285714285715</v>
      </c>
      <c r="P16" s="58">
        <v>8.3809599999999998E-2</v>
      </c>
      <c r="Q16" s="58">
        <f t="shared" si="13"/>
        <v>83809.599999999991</v>
      </c>
      <c r="R16" s="58">
        <v>0.26908257142857139</v>
      </c>
      <c r="S16" s="58">
        <f t="shared" si="14"/>
        <v>269082.57142857142</v>
      </c>
      <c r="T16" s="58">
        <v>0.2149324067009962</v>
      </c>
      <c r="U16" s="58">
        <f t="shared" si="15"/>
        <v>214932.40670099619</v>
      </c>
      <c r="V16" s="57">
        <f t="shared" si="16"/>
        <v>8.7963449889322565</v>
      </c>
      <c r="W16" s="58">
        <v>1.749889593299004</v>
      </c>
      <c r="X16" s="58">
        <f t="shared" si="17"/>
        <v>1749889.593299004</v>
      </c>
      <c r="Y16" s="58">
        <v>1.0180952380952381E-2</v>
      </c>
      <c r="Z16" s="58">
        <f t="shared" si="18"/>
        <v>10180.952380952382</v>
      </c>
      <c r="AA16" s="57">
        <f t="shared" si="19"/>
        <v>6984.1333333333332</v>
      </c>
      <c r="AB16" s="57">
        <f t="shared" si="20"/>
        <v>2688.4813585410661</v>
      </c>
      <c r="AC16" s="57">
        <f t="shared" si="21"/>
        <v>7652.7890442041689</v>
      </c>
      <c r="AD16" s="57">
        <f t="shared" si="2"/>
        <v>727.21088435374145</v>
      </c>
      <c r="AE16" s="153"/>
      <c r="AF16" s="153"/>
      <c r="AG16" s="153"/>
      <c r="AH16" s="178">
        <v>201.99155273658764</v>
      </c>
      <c r="AI16" s="179">
        <v>184.50377998654855</v>
      </c>
      <c r="AJ16" s="178">
        <f t="shared" si="22"/>
        <v>17.487772750039085</v>
      </c>
      <c r="AK16" s="58">
        <v>0</v>
      </c>
      <c r="AL16" s="58">
        <f t="shared" si="23"/>
        <v>0</v>
      </c>
      <c r="AM16" s="58">
        <f t="shared" si="3"/>
        <v>0</v>
      </c>
      <c r="AN16" s="58">
        <v>4.8957619316814167</v>
      </c>
      <c r="AO16" s="58">
        <v>4.3815148057847288</v>
      </c>
      <c r="AP16" s="58">
        <v>0.51424712589668797</v>
      </c>
      <c r="AQ16" s="58">
        <v>0</v>
      </c>
      <c r="AR16" s="58">
        <f t="shared" si="4"/>
        <v>0</v>
      </c>
      <c r="AS16" s="58">
        <f t="shared" si="24"/>
        <v>0</v>
      </c>
      <c r="AT16" s="58">
        <f>(AS16*L16)/1000</f>
        <v>0</v>
      </c>
      <c r="AU16" s="6">
        <v>0</v>
      </c>
      <c r="AV16" s="6" t="e">
        <f t="shared" si="29"/>
        <v>#DIV/0!</v>
      </c>
      <c r="AW16" s="58">
        <f t="shared" si="6"/>
        <v>0</v>
      </c>
      <c r="AX16" s="58">
        <f t="shared" si="25"/>
        <v>0</v>
      </c>
      <c r="AY16" s="58">
        <f t="shared" si="7"/>
        <v>0</v>
      </c>
      <c r="AZ16" s="59">
        <f t="shared" si="26"/>
        <v>0</v>
      </c>
      <c r="BA16" s="57">
        <f t="shared" si="8"/>
        <v>0</v>
      </c>
      <c r="BB16" s="58">
        <f t="shared" si="27"/>
        <v>0</v>
      </c>
      <c r="BC16" s="58" t="e">
        <f t="shared" si="28"/>
        <v>#DIV/0!</v>
      </c>
      <c r="BD16" s="57"/>
      <c r="BE16" s="60">
        <v>31803.725579282142</v>
      </c>
      <c r="BF16" s="60">
        <f t="shared" si="9"/>
        <v>77710.131758291682</v>
      </c>
    </row>
    <row r="17" spans="1:58" x14ac:dyDescent="0.25">
      <c r="A17" s="56" t="s">
        <v>482</v>
      </c>
      <c r="B17" s="56">
        <v>1</v>
      </c>
      <c r="C17" s="56">
        <v>10</v>
      </c>
      <c r="D17" s="56">
        <v>14</v>
      </c>
      <c r="E17" s="56">
        <v>56</v>
      </c>
      <c r="F17" s="41">
        <v>34319</v>
      </c>
      <c r="G17" s="57">
        <f t="shared" si="10"/>
        <v>350</v>
      </c>
      <c r="H17" s="56">
        <f t="shared" si="11"/>
        <v>357</v>
      </c>
      <c r="I17" s="41">
        <f t="shared" si="0"/>
        <v>34326</v>
      </c>
      <c r="J17" s="33">
        <f t="shared" si="12"/>
        <v>34326</v>
      </c>
      <c r="K17" s="57">
        <v>550</v>
      </c>
      <c r="L17" s="56">
        <v>1</v>
      </c>
      <c r="M17" s="56">
        <v>1</v>
      </c>
      <c r="N17" s="58">
        <f t="shared" si="1"/>
        <v>13.47</v>
      </c>
      <c r="O17" s="58">
        <v>1.9242857142857144</v>
      </c>
      <c r="P17" s="58">
        <v>6.7478285714285727E-2</v>
      </c>
      <c r="Q17" s="58">
        <f t="shared" si="13"/>
        <v>67478.285714285725</v>
      </c>
      <c r="R17" s="58">
        <v>0.19180317857142856</v>
      </c>
      <c r="S17" s="58">
        <f t="shared" si="14"/>
        <v>191803.17857142855</v>
      </c>
      <c r="T17" s="58">
        <v>0.17754850491896548</v>
      </c>
      <c r="U17" s="58">
        <f t="shared" si="15"/>
        <v>177548.50491896548</v>
      </c>
      <c r="V17" s="57">
        <f t="shared" si="16"/>
        <v>9.2267226015794979</v>
      </c>
      <c r="W17" s="58">
        <v>1.3862383165096059</v>
      </c>
      <c r="X17" s="58">
        <f t="shared" si="17"/>
        <v>1386238.3165096059</v>
      </c>
      <c r="Y17" s="58">
        <v>8.466857142857144E-3</v>
      </c>
      <c r="Z17" s="58">
        <f t="shared" si="18"/>
        <v>8466.8571428571431</v>
      </c>
      <c r="AA17" s="57">
        <f t="shared" si="19"/>
        <v>5623.1904761904771</v>
      </c>
      <c r="AB17" s="57">
        <f t="shared" si="20"/>
        <v>1916.360719167172</v>
      </c>
      <c r="AC17" s="57">
        <f t="shared" si="21"/>
        <v>6321.7142268774096</v>
      </c>
      <c r="AD17" s="57">
        <f t="shared" si="2"/>
        <v>604.77551020408168</v>
      </c>
      <c r="AE17" s="153"/>
      <c r="AF17" s="153"/>
      <c r="AG17" s="153"/>
      <c r="AH17" s="178">
        <v>114.00968841794528</v>
      </c>
      <c r="AI17" s="179">
        <v>97.968402999490195</v>
      </c>
      <c r="AJ17" s="178">
        <f t="shared" si="22"/>
        <v>16.041285418455089</v>
      </c>
      <c r="AK17" s="58">
        <v>0</v>
      </c>
      <c r="AL17" s="58">
        <f t="shared" si="23"/>
        <v>0</v>
      </c>
      <c r="AM17" s="58">
        <f t="shared" si="3"/>
        <v>0</v>
      </c>
      <c r="AN17" s="58">
        <v>4.2588882981404721</v>
      </c>
      <c r="AO17" s="58">
        <v>3.5415084169833966</v>
      </c>
      <c r="AP17" s="58">
        <v>0.71737988115707552</v>
      </c>
      <c r="AQ17" s="58">
        <v>0.77660518130849632</v>
      </c>
      <c r="AR17" s="58">
        <f t="shared" si="4"/>
        <v>0.42713284971967297</v>
      </c>
      <c r="AS17" s="58">
        <f t="shared" si="24"/>
        <v>0.42713284971967297</v>
      </c>
      <c r="AT17" s="58">
        <f t="shared" ref="AT17:AT26" si="30">AR17/AS17</f>
        <v>1</v>
      </c>
      <c r="AU17" s="6">
        <f t="shared" ref="AU17:AU26" si="31">AR17/AS17*100</f>
        <v>100</v>
      </c>
      <c r="AV17" s="6">
        <f t="shared" si="29"/>
        <v>0</v>
      </c>
      <c r="AW17" s="58">
        <f t="shared" si="6"/>
        <v>3.1709936875996506E-2</v>
      </c>
      <c r="AX17" s="58">
        <f t="shared" si="25"/>
        <v>31.709936875996505</v>
      </c>
      <c r="AY17" s="58">
        <f t="shared" si="7"/>
        <v>6.101897853138185E-2</v>
      </c>
      <c r="AZ17" s="59">
        <f t="shared" si="26"/>
        <v>6.1018978531381843E-8</v>
      </c>
      <c r="BA17" s="57">
        <f t="shared" si="8"/>
        <v>3.436749780530756E-5</v>
      </c>
      <c r="BB17" s="58">
        <f t="shared" si="27"/>
        <v>61.018978531381848</v>
      </c>
      <c r="BC17" s="58" t="e">
        <f t="shared" si="28"/>
        <v>#DIV/0!</v>
      </c>
      <c r="BD17" s="57"/>
      <c r="BE17" s="60">
        <v>69865.857553497277</v>
      </c>
      <c r="BF17" s="60">
        <f t="shared" si="9"/>
        <v>134441.87160651549</v>
      </c>
    </row>
    <row r="18" spans="1:58" x14ac:dyDescent="0.25">
      <c r="A18" s="56" t="s">
        <v>483</v>
      </c>
      <c r="B18" s="56">
        <v>1</v>
      </c>
      <c r="C18" s="56">
        <v>11</v>
      </c>
      <c r="D18" s="56">
        <v>14</v>
      </c>
      <c r="E18" s="56">
        <v>42</v>
      </c>
      <c r="F18" s="41">
        <v>34333</v>
      </c>
      <c r="G18" s="57">
        <f t="shared" si="10"/>
        <v>364</v>
      </c>
      <c r="H18" s="56">
        <f t="shared" si="11"/>
        <v>371</v>
      </c>
      <c r="I18" s="41">
        <f t="shared" si="0"/>
        <v>34340</v>
      </c>
      <c r="J18" s="33">
        <f t="shared" si="12"/>
        <v>34340</v>
      </c>
      <c r="K18" s="57">
        <v>550</v>
      </c>
      <c r="L18" s="56">
        <v>1</v>
      </c>
      <c r="M18" s="56">
        <v>1</v>
      </c>
      <c r="N18" s="58">
        <f t="shared" si="1"/>
        <v>8.9500000000000011</v>
      </c>
      <c r="O18" s="58">
        <v>1.2785714285714287</v>
      </c>
      <c r="P18" s="58">
        <v>5.3913095238095246E-2</v>
      </c>
      <c r="Q18" s="58">
        <f t="shared" si="13"/>
        <v>53913.095238095244</v>
      </c>
      <c r="R18" s="58">
        <v>0.14750452380952386</v>
      </c>
      <c r="S18" s="58">
        <f t="shared" si="14"/>
        <v>147504.52380952387</v>
      </c>
      <c r="T18" s="58">
        <v>0.19291362986401692</v>
      </c>
      <c r="U18" s="58">
        <f t="shared" si="15"/>
        <v>192913.62986401693</v>
      </c>
      <c r="V18" s="57">
        <f t="shared" si="16"/>
        <v>15.08821686087283</v>
      </c>
      <c r="W18" s="58">
        <v>0.80337053680264991</v>
      </c>
      <c r="X18" s="58">
        <f t="shared" si="17"/>
        <v>803370.53680264996</v>
      </c>
      <c r="Y18" s="58">
        <v>6.9042857142857152E-3</v>
      </c>
      <c r="Z18" s="58">
        <f t="shared" si="18"/>
        <v>6904.2857142857156</v>
      </c>
      <c r="AA18" s="57">
        <f t="shared" si="19"/>
        <v>4492.7579365079373</v>
      </c>
      <c r="AB18" s="57">
        <f t="shared" si="20"/>
        <v>1473.7601192712341</v>
      </c>
      <c r="AC18" s="57">
        <f t="shared" si="21"/>
        <v>6868.7981294268193</v>
      </c>
      <c r="AD18" s="57">
        <f t="shared" si="2"/>
        <v>493.16326530612247</v>
      </c>
      <c r="AE18" s="153"/>
      <c r="AF18" s="153"/>
      <c r="AG18" s="153"/>
      <c r="AH18" s="178">
        <v>77.633637939203695</v>
      </c>
      <c r="AI18" s="179">
        <v>65.249743557177922</v>
      </c>
      <c r="AJ18" s="178">
        <f t="shared" si="22"/>
        <v>12.383894382025773</v>
      </c>
      <c r="AK18" s="58">
        <v>0.61088155144425604</v>
      </c>
      <c r="AL18" s="58">
        <f>AK18*N18</f>
        <v>5.4673898854260923</v>
      </c>
      <c r="AM18" s="58">
        <f t="shared" si="3"/>
        <v>9.9407088825928958E-3</v>
      </c>
      <c r="AN18" s="58">
        <v>4.7193969254700789</v>
      </c>
      <c r="AO18" s="58">
        <v>4.5059601967182585</v>
      </c>
      <c r="AP18" s="58">
        <v>0.21343672875182038</v>
      </c>
      <c r="AQ18" s="58">
        <v>7.49</v>
      </c>
      <c r="AR18" s="58">
        <f t="shared" si="4"/>
        <v>4.1195000000000004</v>
      </c>
      <c r="AS18" s="58">
        <f t="shared" si="24"/>
        <v>9.5868898854260927</v>
      </c>
      <c r="AT18" s="58">
        <f t="shared" si="30"/>
        <v>0.42970139943532976</v>
      </c>
      <c r="AU18" s="6">
        <f t="shared" si="31"/>
        <v>42.970139943532978</v>
      </c>
      <c r="AV18" s="6">
        <f t="shared" si="29"/>
        <v>57.029860056467015</v>
      </c>
      <c r="AW18" s="58">
        <f t="shared" si="6"/>
        <v>1.0711608810531945</v>
      </c>
      <c r="AX18" s="58">
        <f t="shared" si="25"/>
        <v>1071.1608810531945</v>
      </c>
      <c r="AY18" s="58">
        <f t="shared" si="7"/>
        <v>1.369555697918013</v>
      </c>
      <c r="AZ18" s="59">
        <f t="shared" si="26"/>
        <v>1.3695556979180129E-6</v>
      </c>
      <c r="BA18" s="57">
        <f t="shared" si="8"/>
        <v>7.099320555439242E-4</v>
      </c>
      <c r="BB18" s="58">
        <f t="shared" si="27"/>
        <v>1369.555697918013</v>
      </c>
      <c r="BC18" s="58">
        <f t="shared" si="28"/>
        <v>0.75346739236229787</v>
      </c>
      <c r="BD18" s="57"/>
      <c r="BE18" s="60">
        <v>3402506.6776248198</v>
      </c>
      <c r="BF18" s="60">
        <f t="shared" si="9"/>
        <v>4350347.8235345911</v>
      </c>
    </row>
    <row r="19" spans="1:58" x14ac:dyDescent="0.25">
      <c r="A19" s="56" t="s">
        <v>484</v>
      </c>
      <c r="B19" s="56">
        <v>1</v>
      </c>
      <c r="C19" s="56">
        <v>12</v>
      </c>
      <c r="D19" s="56">
        <v>14</v>
      </c>
      <c r="E19" s="56">
        <v>28</v>
      </c>
      <c r="F19" s="41">
        <v>34347</v>
      </c>
      <c r="G19" s="57">
        <f t="shared" si="10"/>
        <v>378</v>
      </c>
      <c r="H19" s="56">
        <f t="shared" si="11"/>
        <v>385</v>
      </c>
      <c r="I19" s="41">
        <f t="shared" si="0"/>
        <v>34354</v>
      </c>
      <c r="J19" s="33">
        <f t="shared" si="12"/>
        <v>34354</v>
      </c>
      <c r="K19" s="57">
        <v>550</v>
      </c>
      <c r="L19" s="56">
        <v>1</v>
      </c>
      <c r="M19" s="56">
        <v>1</v>
      </c>
      <c r="N19" s="58">
        <f t="shared" si="1"/>
        <v>10.735999999999999</v>
      </c>
      <c r="O19" s="58">
        <v>1.5337142857142856</v>
      </c>
      <c r="P19" s="58">
        <v>6.3189028571428565E-2</v>
      </c>
      <c r="Q19" s="58">
        <f t="shared" si="13"/>
        <v>63189.028571428564</v>
      </c>
      <c r="R19" s="58">
        <v>0.17595537142857143</v>
      </c>
      <c r="S19" s="58">
        <f t="shared" si="14"/>
        <v>175955.37142857144</v>
      </c>
      <c r="T19" s="58">
        <v>0.20945872709983168</v>
      </c>
      <c r="U19" s="58">
        <f t="shared" si="15"/>
        <v>209458.72709983168</v>
      </c>
      <c r="V19" s="57">
        <f t="shared" si="16"/>
        <v>13.65695873415445</v>
      </c>
      <c r="W19" s="58">
        <v>0.99032761575731099</v>
      </c>
      <c r="X19" s="58">
        <f t="shared" si="17"/>
        <v>990327.615757311</v>
      </c>
      <c r="Y19" s="58">
        <v>8.0264380952380938E-3</v>
      </c>
      <c r="Z19" s="58">
        <f t="shared" si="18"/>
        <v>8026.4380952380934</v>
      </c>
      <c r="AA19" s="57">
        <f t="shared" si="19"/>
        <v>5265.75238095238</v>
      </c>
      <c r="AB19" s="57">
        <f t="shared" si="20"/>
        <v>1758.0207202176844</v>
      </c>
      <c r="AC19" s="57">
        <f t="shared" si="21"/>
        <v>7457.8956080479848</v>
      </c>
      <c r="AD19" s="57">
        <f t="shared" si="2"/>
        <v>573.31700680272104</v>
      </c>
      <c r="AE19" s="153"/>
      <c r="AF19" s="153"/>
      <c r="AG19" s="153"/>
      <c r="AH19" s="178">
        <v>93.664610047746322</v>
      </c>
      <c r="AI19" s="179">
        <v>79.641604910091075</v>
      </c>
      <c r="AJ19" s="178">
        <f t="shared" si="22"/>
        <v>14.023005137655247</v>
      </c>
      <c r="AK19" s="58">
        <v>0.32649163044865737</v>
      </c>
      <c r="AL19" s="58">
        <f>AK19*N19</f>
        <v>3.5052141444967853</v>
      </c>
      <c r="AM19" s="58">
        <f t="shared" si="3"/>
        <v>6.373116626357791E-3</v>
      </c>
      <c r="AN19" s="58">
        <v>2.4266518447226773</v>
      </c>
      <c r="AO19" s="58">
        <v>1.8303842916473483</v>
      </c>
      <c r="AP19" s="58">
        <v>0.59626755307532886</v>
      </c>
      <c r="AQ19" s="58">
        <v>83.96</v>
      </c>
      <c r="AR19" s="58">
        <f t="shared" si="4"/>
        <v>46.177999999999997</v>
      </c>
      <c r="AS19" s="58">
        <f t="shared" si="24"/>
        <v>49.68321414449678</v>
      </c>
      <c r="AT19" s="58">
        <f t="shared" si="30"/>
        <v>0.92944872418474478</v>
      </c>
      <c r="AU19" s="6">
        <f t="shared" si="31"/>
        <v>92.944872418474475</v>
      </c>
      <c r="AV19" s="6">
        <f t="shared" si="29"/>
        <v>7.0551275815255288</v>
      </c>
      <c r="AW19" s="58">
        <f t="shared" si="6"/>
        <v>4.6277211386453789</v>
      </c>
      <c r="AX19" s="58">
        <f t="shared" si="25"/>
        <v>4627.7211386453791</v>
      </c>
      <c r="AY19" s="58">
        <f t="shared" si="7"/>
        <v>7.0976020206423973</v>
      </c>
      <c r="AZ19" s="59">
        <f t="shared" si="26"/>
        <v>7.0976020206423971E-6</v>
      </c>
      <c r="BA19" s="57">
        <f t="shared" si="8"/>
        <v>3.3885444253939135E-3</v>
      </c>
      <c r="BB19" s="58">
        <f t="shared" si="27"/>
        <v>7097.6020206423973</v>
      </c>
      <c r="BC19" s="58">
        <f>AR19/AL19</f>
        <v>13.174088114559229</v>
      </c>
      <c r="BD19" s="57"/>
      <c r="BE19" s="60">
        <v>602556.2994522216</v>
      </c>
      <c r="BF19" s="60">
        <f t="shared" si="9"/>
        <v>924149.20441700728</v>
      </c>
    </row>
    <row r="20" spans="1:58" ht="13.8" thickBot="1" x14ac:dyDescent="0.3">
      <c r="A20" s="56" t="s">
        <v>485</v>
      </c>
      <c r="B20" s="56">
        <v>1</v>
      </c>
      <c r="C20" s="56">
        <v>13</v>
      </c>
      <c r="D20" s="56">
        <v>14</v>
      </c>
      <c r="E20" s="56">
        <v>14</v>
      </c>
      <c r="F20" s="41">
        <v>34361</v>
      </c>
      <c r="G20" s="62">
        <f t="shared" si="10"/>
        <v>392</v>
      </c>
      <c r="H20" s="63">
        <f t="shared" si="11"/>
        <v>399</v>
      </c>
      <c r="I20" s="41">
        <f t="shared" si="0"/>
        <v>34368</v>
      </c>
      <c r="J20" s="34">
        <f t="shared" si="12"/>
        <v>34368</v>
      </c>
      <c r="K20" s="57">
        <v>550</v>
      </c>
      <c r="L20" s="56">
        <v>1</v>
      </c>
      <c r="M20" s="56">
        <v>1</v>
      </c>
      <c r="N20" s="58">
        <f t="shared" si="1"/>
        <v>9.5919999999999987</v>
      </c>
      <c r="O20" s="58">
        <v>1.3702857142857141</v>
      </c>
      <c r="P20" s="58">
        <v>5.4468857142857138E-2</v>
      </c>
      <c r="Q20" s="58">
        <f t="shared" si="13"/>
        <v>54468.857142857138</v>
      </c>
      <c r="R20" s="58">
        <v>0.18275043809523811</v>
      </c>
      <c r="S20" s="58">
        <f t="shared" si="14"/>
        <v>182750.43809523812</v>
      </c>
      <c r="T20" s="58">
        <v>0.2048006492114271</v>
      </c>
      <c r="U20" s="58">
        <f t="shared" si="15"/>
        <v>204800.64921142711</v>
      </c>
      <c r="V20" s="57">
        <f t="shared" si="16"/>
        <v>14.945835534612071</v>
      </c>
      <c r="W20" s="58">
        <v>0.84656248412190616</v>
      </c>
      <c r="X20" s="58">
        <f t="shared" si="17"/>
        <v>846562.48412190611</v>
      </c>
      <c r="Y20" s="58">
        <v>7.0569714285714279E-3</v>
      </c>
      <c r="Z20" s="58">
        <f t="shared" si="18"/>
        <v>7056.9714285714281</v>
      </c>
      <c r="AA20" s="57">
        <f t="shared" si="19"/>
        <v>4539.0714285714275</v>
      </c>
      <c r="AB20" s="57">
        <f t="shared" si="20"/>
        <v>1825.9121855266019</v>
      </c>
      <c r="AC20" s="57">
        <f t="shared" si="21"/>
        <v>7292.0421289073402</v>
      </c>
      <c r="AD20" s="57">
        <f t="shared" si="2"/>
        <v>504.06938775510201</v>
      </c>
      <c r="AE20" s="153"/>
      <c r="AF20" s="153"/>
      <c r="AG20" s="153"/>
      <c r="AH20" s="178">
        <v>93.657643540511529</v>
      </c>
      <c r="AI20" s="179">
        <v>80.380248182591984</v>
      </c>
      <c r="AJ20" s="167">
        <f t="shared" si="22"/>
        <v>13.277395357919545</v>
      </c>
      <c r="AK20" s="58">
        <v>0.32821616945944998</v>
      </c>
      <c r="AL20" s="58">
        <f t="shared" si="23"/>
        <v>3.1482494974550437</v>
      </c>
      <c r="AM20" s="58">
        <f t="shared" si="3"/>
        <v>5.7240899953728067E-3</v>
      </c>
      <c r="AN20" s="58">
        <v>1.5252307018647242</v>
      </c>
      <c r="AO20" s="58">
        <v>1.0214892505793982</v>
      </c>
      <c r="AP20" s="58">
        <v>0.50374145128532599</v>
      </c>
      <c r="AQ20" s="58">
        <v>11.956643019357552</v>
      </c>
      <c r="AR20" s="58">
        <f t="shared" si="4"/>
        <v>6.5761536606466535</v>
      </c>
      <c r="AS20" s="58">
        <f t="shared" si="24"/>
        <v>9.7244031581016976</v>
      </c>
      <c r="AT20" s="58">
        <f t="shared" si="30"/>
        <v>0.67625267625477448</v>
      </c>
      <c r="AU20" s="6">
        <f t="shared" si="31"/>
        <v>67.625267625477449</v>
      </c>
      <c r="AV20" s="6">
        <f t="shared" si="29"/>
        <v>32.374732374522551</v>
      </c>
      <c r="AW20" s="58">
        <f t="shared" si="6"/>
        <v>1.0138034985510529</v>
      </c>
      <c r="AX20" s="58">
        <f t="shared" si="25"/>
        <v>1013.8034985510529</v>
      </c>
      <c r="AY20" s="58">
        <f t="shared" si="7"/>
        <v>1.3892004511573854</v>
      </c>
      <c r="AZ20" s="59">
        <f t="shared" si="26"/>
        <v>1.3892004511573853E-6</v>
      </c>
      <c r="BA20" s="57">
        <f t="shared" si="8"/>
        <v>6.7831838253756534E-4</v>
      </c>
      <c r="BB20" s="58">
        <f t="shared" si="27"/>
        <v>1389.2004511573855</v>
      </c>
      <c r="BC20" s="58">
        <f t="shared" si="28"/>
        <v>2.0888286223701873</v>
      </c>
      <c r="BD20" s="57"/>
      <c r="BE20" s="60">
        <v>1523133.0768471933</v>
      </c>
      <c r="BF20" s="60">
        <f t="shared" si="9"/>
        <v>2087127.4961597538</v>
      </c>
    </row>
    <row r="21" spans="1:58" x14ac:dyDescent="0.25">
      <c r="A21" s="64" t="s">
        <v>486</v>
      </c>
      <c r="B21" s="64">
        <v>2</v>
      </c>
      <c r="C21" s="64">
        <v>1</v>
      </c>
      <c r="D21" s="64">
        <v>14</v>
      </c>
      <c r="E21" s="64">
        <v>181</v>
      </c>
      <c r="F21" s="40">
        <v>34376</v>
      </c>
      <c r="G21" s="57">
        <f t="shared" si="10"/>
        <v>407</v>
      </c>
      <c r="H21" s="56">
        <f t="shared" si="11"/>
        <v>414</v>
      </c>
      <c r="I21" s="40">
        <f t="shared" si="0"/>
        <v>34383</v>
      </c>
      <c r="J21" s="33">
        <f t="shared" si="12"/>
        <v>34383</v>
      </c>
      <c r="K21" s="65">
        <v>550</v>
      </c>
      <c r="L21" s="64">
        <v>1</v>
      </c>
      <c r="M21" s="64">
        <v>1</v>
      </c>
      <c r="N21" s="66">
        <f t="shared" si="1"/>
        <v>10.255999999999995</v>
      </c>
      <c r="O21" s="66">
        <v>1.4651428571428564</v>
      </c>
      <c r="P21" s="66">
        <v>6.2708114285714253E-2</v>
      </c>
      <c r="Q21" s="66">
        <f t="shared" si="13"/>
        <v>62708.114285714255</v>
      </c>
      <c r="R21" s="66">
        <v>0.15321975619047618</v>
      </c>
      <c r="S21" s="66">
        <f t="shared" si="14"/>
        <v>153219.75619047618</v>
      </c>
      <c r="T21" s="66">
        <v>0.3059499024666964</v>
      </c>
      <c r="U21" s="66">
        <f t="shared" si="15"/>
        <v>305949.9024666964</v>
      </c>
      <c r="V21" s="65">
        <f t="shared" si="16"/>
        <v>20.881916119996841</v>
      </c>
      <c r="W21" s="66">
        <v>0.84920291277139814</v>
      </c>
      <c r="X21" s="66">
        <f t="shared" si="17"/>
        <v>849202.9127713982</v>
      </c>
      <c r="Y21" s="66">
        <v>8.7908571428571385E-3</v>
      </c>
      <c r="Z21" s="66">
        <f t="shared" si="18"/>
        <v>8790.8571428571377</v>
      </c>
      <c r="AA21" s="65">
        <f t="shared" si="19"/>
        <v>5225.6761904761879</v>
      </c>
      <c r="AB21" s="65">
        <f t="shared" si="20"/>
        <v>1530.8626496742459</v>
      </c>
      <c r="AC21" s="65">
        <f t="shared" si="21"/>
        <v>10893.518095340884</v>
      </c>
      <c r="AD21" s="65">
        <f t="shared" si="2"/>
        <v>627.91836734693845</v>
      </c>
      <c r="AE21" s="154"/>
      <c r="AF21" s="154"/>
      <c r="AG21" s="154"/>
      <c r="AH21" s="161">
        <v>85.906480153651259</v>
      </c>
      <c r="AI21" s="162">
        <v>71.034082517117952</v>
      </c>
      <c r="AJ21" s="178">
        <f>AH21-AI21</f>
        <v>14.872397636533307</v>
      </c>
      <c r="AK21" s="66">
        <v>9.9565403864806303E-3</v>
      </c>
      <c r="AL21" s="66">
        <f t="shared" si="23"/>
        <v>0.10211427820374529</v>
      </c>
      <c r="AM21" s="66">
        <f t="shared" si="3"/>
        <v>1.8566232400680962E-4</v>
      </c>
      <c r="AN21" s="66">
        <v>7.2472953478325977</v>
      </c>
      <c r="AO21" s="66">
        <v>6.2481956697876893</v>
      </c>
      <c r="AP21" s="66">
        <v>0.99909967804490818</v>
      </c>
      <c r="AQ21" s="66">
        <v>0.35468701039232814</v>
      </c>
      <c r="AR21" s="66">
        <f t="shared" si="4"/>
        <v>0.19507785571578048</v>
      </c>
      <c r="AS21" s="66">
        <f t="shared" si="24"/>
        <v>0.29719213391952576</v>
      </c>
      <c r="AT21" s="66">
        <f t="shared" si="30"/>
        <v>0.65640315960921103</v>
      </c>
      <c r="AU21" s="7">
        <f t="shared" si="31"/>
        <v>65.6403159609211</v>
      </c>
      <c r="AV21" s="7">
        <f t="shared" si="29"/>
        <v>34.3596840390789</v>
      </c>
      <c r="AW21" s="66">
        <f t="shared" si="6"/>
        <v>2.8977392152839891E-2</v>
      </c>
      <c r="AX21" s="66">
        <f t="shared" si="25"/>
        <v>28.97739215283989</v>
      </c>
      <c r="AY21" s="66">
        <f t="shared" si="7"/>
        <v>4.2456019131360823E-2</v>
      </c>
      <c r="AZ21" s="67">
        <f t="shared" si="26"/>
        <v>4.2456019131360823E-8</v>
      </c>
      <c r="BA21" s="65">
        <f t="shared" si="8"/>
        <v>1.387678792804397E-5</v>
      </c>
      <c r="BB21" s="66">
        <f t="shared" si="27"/>
        <v>42.456019131360826</v>
      </c>
      <c r="BC21" s="66">
        <f t="shared" si="28"/>
        <v>1.9103876475192627</v>
      </c>
      <c r="BD21" s="65"/>
      <c r="BE21" s="68">
        <v>1205711.2638815441</v>
      </c>
      <c r="BF21" s="68">
        <f t="shared" si="9"/>
        <v>1766539.2460527301</v>
      </c>
    </row>
    <row r="22" spans="1:58" x14ac:dyDescent="0.25">
      <c r="A22" s="56" t="s">
        <v>487</v>
      </c>
      <c r="B22" s="56">
        <v>2</v>
      </c>
      <c r="C22" s="56">
        <v>2</v>
      </c>
      <c r="D22" s="56">
        <v>14</v>
      </c>
      <c r="E22" s="56">
        <v>168</v>
      </c>
      <c r="F22" s="41">
        <v>34390</v>
      </c>
      <c r="G22" s="57">
        <f t="shared" si="10"/>
        <v>421</v>
      </c>
      <c r="H22" s="56">
        <f t="shared" si="11"/>
        <v>428</v>
      </c>
      <c r="I22" s="41">
        <f t="shared" si="0"/>
        <v>34397</v>
      </c>
      <c r="J22" s="33">
        <f t="shared" si="12"/>
        <v>34397</v>
      </c>
      <c r="K22" s="57">
        <v>550</v>
      </c>
      <c r="L22" s="56">
        <v>1</v>
      </c>
      <c r="M22" s="56">
        <v>1</v>
      </c>
      <c r="N22" s="58">
        <f t="shared" si="1"/>
        <v>5.652000000000001</v>
      </c>
      <c r="O22" s="58">
        <v>0.80742857142857161</v>
      </c>
      <c r="P22" s="58">
        <v>3.5849828571428578E-2</v>
      </c>
      <c r="Q22" s="58">
        <f t="shared" si="13"/>
        <v>35849.828571428581</v>
      </c>
      <c r="R22" s="58">
        <v>0.12032838857142863</v>
      </c>
      <c r="S22" s="58">
        <f t="shared" si="14"/>
        <v>120328.38857142863</v>
      </c>
      <c r="T22" s="58">
        <v>0.16182855901310439</v>
      </c>
      <c r="U22" s="58">
        <f t="shared" si="15"/>
        <v>161828.55901310439</v>
      </c>
      <c r="V22" s="57">
        <f t="shared" si="16"/>
        <v>20.04246130735546</v>
      </c>
      <c r="W22" s="58">
        <v>0.43564705241546714</v>
      </c>
      <c r="X22" s="58">
        <f t="shared" si="17"/>
        <v>435647.05241546716</v>
      </c>
      <c r="Y22" s="58">
        <v>5.0464285714285732E-3</v>
      </c>
      <c r="Z22" s="58">
        <f t="shared" si="18"/>
        <v>5046.4285714285734</v>
      </c>
      <c r="AA22" s="57">
        <f t="shared" si="19"/>
        <v>2987.4857142857149</v>
      </c>
      <c r="AB22" s="57">
        <f t="shared" si="20"/>
        <v>1202.2355363266095</v>
      </c>
      <c r="AC22" s="57">
        <f t="shared" si="21"/>
        <v>5761.996724754923</v>
      </c>
      <c r="AD22" s="57">
        <f t="shared" si="2"/>
        <v>360.45918367346957</v>
      </c>
      <c r="AE22" s="155"/>
      <c r="AF22" s="155"/>
      <c r="AG22" s="155"/>
      <c r="AH22" s="163">
        <v>60.786029972924084</v>
      </c>
      <c r="AI22" s="179">
        <v>52.385723463360826</v>
      </c>
      <c r="AJ22" s="178">
        <f t="shared" si="22"/>
        <v>8.4003065095632579</v>
      </c>
      <c r="AK22" s="58">
        <v>0</v>
      </c>
      <c r="AL22" s="58">
        <f t="shared" si="23"/>
        <v>0</v>
      </c>
      <c r="AM22" s="58">
        <f t="shared" si="3"/>
        <v>0</v>
      </c>
      <c r="AN22" s="58">
        <v>5.9637500248500785</v>
      </c>
      <c r="AO22" s="58">
        <v>5.2630029915639094</v>
      </c>
      <c r="AP22" s="58">
        <v>0.70074703328617005</v>
      </c>
      <c r="AQ22" s="58">
        <v>0.31769053666403146</v>
      </c>
      <c r="AR22" s="58">
        <f t="shared" si="4"/>
        <v>0.17472979516521731</v>
      </c>
      <c r="AS22" s="58">
        <f t="shared" si="24"/>
        <v>0.17472979516521731</v>
      </c>
      <c r="AT22" s="58">
        <f t="shared" si="30"/>
        <v>1</v>
      </c>
      <c r="AU22" s="6">
        <f t="shared" si="31"/>
        <v>100</v>
      </c>
      <c r="AV22" s="6">
        <f t="shared" si="29"/>
        <v>0</v>
      </c>
      <c r="AW22" s="58">
        <f t="shared" si="6"/>
        <v>3.0914684211821881E-2</v>
      </c>
      <c r="AX22" s="58">
        <f t="shared" si="25"/>
        <v>30.914684211821882</v>
      </c>
      <c r="AY22" s="58">
        <f t="shared" si="7"/>
        <v>2.4961399309316758E-2</v>
      </c>
      <c r="AZ22" s="59">
        <f t="shared" si="26"/>
        <v>2.4961399309316758E-8</v>
      </c>
      <c r="BA22" s="57">
        <f t="shared" si="8"/>
        <v>1.5424594683127259E-5</v>
      </c>
      <c r="BB22" s="58">
        <f t="shared" si="27"/>
        <v>24.961399309316757</v>
      </c>
      <c r="BC22" s="58" t="e">
        <f t="shared" si="28"/>
        <v>#DIV/0!</v>
      </c>
      <c r="BD22" s="57"/>
      <c r="BE22" s="60">
        <v>549973.55896351137</v>
      </c>
      <c r="BF22" s="60">
        <f t="shared" si="9"/>
        <v>444064.36503739527</v>
      </c>
    </row>
    <row r="23" spans="1:58" x14ac:dyDescent="0.25">
      <c r="A23" s="56" t="s">
        <v>488</v>
      </c>
      <c r="B23" s="56">
        <v>2</v>
      </c>
      <c r="C23" s="56">
        <v>3</v>
      </c>
      <c r="D23" s="56">
        <v>14</v>
      </c>
      <c r="E23" s="56">
        <v>154</v>
      </c>
      <c r="F23" s="41">
        <v>34404</v>
      </c>
      <c r="G23" s="57">
        <f t="shared" si="10"/>
        <v>435</v>
      </c>
      <c r="H23" s="56">
        <f t="shared" si="11"/>
        <v>442</v>
      </c>
      <c r="I23" s="41">
        <f t="shared" si="0"/>
        <v>34411</v>
      </c>
      <c r="J23" s="33">
        <f t="shared" si="12"/>
        <v>34411</v>
      </c>
      <c r="K23" s="57">
        <v>550</v>
      </c>
      <c r="L23" s="56">
        <v>1</v>
      </c>
      <c r="M23" s="56">
        <v>1</v>
      </c>
      <c r="N23" s="58">
        <f t="shared" si="1"/>
        <v>5.8799999999999937</v>
      </c>
      <c r="O23" s="58">
        <v>0.83999999999999908</v>
      </c>
      <c r="P23" s="58">
        <v>3.7589999999999957E-2</v>
      </c>
      <c r="Q23" s="58">
        <f t="shared" si="13"/>
        <v>37589.999999999956</v>
      </c>
      <c r="R23" s="58">
        <v>0.13534639999999987</v>
      </c>
      <c r="S23" s="58">
        <f t="shared" si="14"/>
        <v>135346.39999999988</v>
      </c>
      <c r="T23" s="58">
        <v>0.16041445715278468</v>
      </c>
      <c r="U23" s="58">
        <f t="shared" si="15"/>
        <v>160414.45715278469</v>
      </c>
      <c r="V23" s="57">
        <f t="shared" si="16"/>
        <v>19.09695918485534</v>
      </c>
      <c r="W23" s="58">
        <v>0.45026414284721461</v>
      </c>
      <c r="X23" s="58">
        <f t="shared" si="17"/>
        <v>450264.14284721459</v>
      </c>
      <c r="Y23" s="58">
        <v>4.9139999999999948E-3</v>
      </c>
      <c r="Z23" s="58">
        <f t="shared" si="18"/>
        <v>4913.9999999999945</v>
      </c>
      <c r="AA23" s="57">
        <f t="shared" si="19"/>
        <v>3132.4999999999964</v>
      </c>
      <c r="AB23" s="57">
        <f t="shared" si="20"/>
        <v>1352.2848076477301</v>
      </c>
      <c r="AC23" s="57">
        <f t="shared" si="21"/>
        <v>5711.6468338745854</v>
      </c>
      <c r="AD23" s="57">
        <f t="shared" si="2"/>
        <v>350.99999999999966</v>
      </c>
      <c r="AE23" s="155"/>
      <c r="AF23" s="155"/>
      <c r="AG23" s="155"/>
      <c r="AH23" s="163">
        <v>90.921038154042279</v>
      </c>
      <c r="AI23" s="179">
        <v>82.245360201881155</v>
      </c>
      <c r="AJ23" s="178">
        <f t="shared" si="22"/>
        <v>8.6756779521611236</v>
      </c>
      <c r="AK23" s="58">
        <v>0</v>
      </c>
      <c r="AL23" s="58">
        <f t="shared" si="23"/>
        <v>0</v>
      </c>
      <c r="AM23" s="58">
        <f t="shared" si="3"/>
        <v>0</v>
      </c>
      <c r="AN23" s="58">
        <v>7.9919475962804718</v>
      </c>
      <c r="AO23" s="58">
        <v>7.2022770002780945</v>
      </c>
      <c r="AP23" s="58">
        <v>0.78967059600237755</v>
      </c>
      <c r="AQ23" s="58">
        <v>0.62023938471319817</v>
      </c>
      <c r="AR23" s="58">
        <f t="shared" si="4"/>
        <v>0.34113166159225899</v>
      </c>
      <c r="AS23" s="58">
        <f t="shared" si="24"/>
        <v>0.34113166159225899</v>
      </c>
      <c r="AT23" s="58">
        <f t="shared" si="30"/>
        <v>1</v>
      </c>
      <c r="AU23" s="6">
        <f t="shared" si="31"/>
        <v>100</v>
      </c>
      <c r="AV23" s="6">
        <f t="shared" si="29"/>
        <v>0</v>
      </c>
      <c r="AW23" s="58">
        <f t="shared" si="6"/>
        <v>5.8015588706166556E-2</v>
      </c>
      <c r="AX23" s="58">
        <f t="shared" si="25"/>
        <v>58.015588706166554</v>
      </c>
      <c r="AY23" s="58">
        <f t="shared" si="7"/>
        <v>4.873309451317985E-2</v>
      </c>
      <c r="AZ23" s="59">
        <f t="shared" si="26"/>
        <v>4.8733094513179848E-8</v>
      </c>
      <c r="BA23" s="57">
        <f t="shared" si="8"/>
        <v>3.0379490339056313E-5</v>
      </c>
      <c r="BB23" s="58">
        <f t="shared" si="27"/>
        <v>48.73309451317985</v>
      </c>
      <c r="BC23" s="58" t="e">
        <f t="shared" si="28"/>
        <v>#DIV/0!</v>
      </c>
      <c r="BD23" s="57"/>
      <c r="BE23" s="60">
        <v>124297.12932820362</v>
      </c>
      <c r="BF23" s="60">
        <f t="shared" si="9"/>
        <v>104409.58863569093</v>
      </c>
    </row>
    <row r="24" spans="1:58" x14ac:dyDescent="0.25">
      <c r="A24" s="56" t="s">
        <v>489</v>
      </c>
      <c r="B24" s="56">
        <v>2</v>
      </c>
      <c r="C24" s="56">
        <v>4</v>
      </c>
      <c r="D24" s="56">
        <v>14</v>
      </c>
      <c r="E24" s="56">
        <v>140</v>
      </c>
      <c r="F24" s="41">
        <v>34418</v>
      </c>
      <c r="G24" s="57">
        <f t="shared" si="10"/>
        <v>449</v>
      </c>
      <c r="H24" s="56">
        <f t="shared" si="11"/>
        <v>456</v>
      </c>
      <c r="I24" s="41">
        <f t="shared" si="0"/>
        <v>34425</v>
      </c>
      <c r="J24" s="33">
        <f t="shared" si="12"/>
        <v>34425</v>
      </c>
      <c r="K24" s="57">
        <v>550</v>
      </c>
      <c r="L24" s="56">
        <v>1</v>
      </c>
      <c r="M24" s="56">
        <v>1</v>
      </c>
      <c r="N24" s="58">
        <f t="shared" si="1"/>
        <v>6.8399999999999981</v>
      </c>
      <c r="O24" s="58">
        <v>0.97714285714285687</v>
      </c>
      <c r="P24" s="58">
        <v>4.4166857142857126E-2</v>
      </c>
      <c r="Q24" s="58">
        <f t="shared" si="13"/>
        <v>44166.857142857123</v>
      </c>
      <c r="R24" s="58">
        <v>0.12399942857142854</v>
      </c>
      <c r="S24" s="58">
        <f t="shared" si="14"/>
        <v>123999.42857142854</v>
      </c>
      <c r="T24" s="58">
        <v>0.22595525217880269</v>
      </c>
      <c r="U24" s="58">
        <f t="shared" si="15"/>
        <v>225955.25217880268</v>
      </c>
      <c r="V24" s="57">
        <f t="shared" si="16"/>
        <v>23.12407551537455</v>
      </c>
      <c r="W24" s="58">
        <v>0.51677103353548293</v>
      </c>
      <c r="X24" s="58">
        <f t="shared" si="17"/>
        <v>516771.03353548294</v>
      </c>
      <c r="Y24" s="58">
        <v>6.1071428571428553E-3</v>
      </c>
      <c r="Z24" s="58">
        <f t="shared" si="18"/>
        <v>6107.1428571428551</v>
      </c>
      <c r="AA24" s="57">
        <f t="shared" si="19"/>
        <v>3680.5714285714271</v>
      </c>
      <c r="AB24" s="57">
        <f t="shared" si="20"/>
        <v>1238.9139527474895</v>
      </c>
      <c r="AC24" s="57">
        <f t="shared" si="21"/>
        <v>8045.2636477471533</v>
      </c>
      <c r="AD24" s="57">
        <f t="shared" si="2"/>
        <v>436.2244897959182</v>
      </c>
      <c r="AE24" s="155"/>
      <c r="AF24" s="155"/>
      <c r="AG24" s="155"/>
      <c r="AH24" s="163">
        <v>107.94253337415468</v>
      </c>
      <c r="AI24" s="179">
        <v>96.8064238957936</v>
      </c>
      <c r="AJ24" s="178">
        <f t="shared" si="22"/>
        <v>11.136109478361078</v>
      </c>
      <c r="AK24" s="58">
        <v>0</v>
      </c>
      <c r="AL24" s="58">
        <f t="shared" si="23"/>
        <v>0</v>
      </c>
      <c r="AM24" s="58">
        <f t="shared" si="3"/>
        <v>0</v>
      </c>
      <c r="AN24" s="58">
        <v>5.2288958323028352</v>
      </c>
      <c r="AO24" s="58">
        <v>4.6304055876517891</v>
      </c>
      <c r="AP24" s="58">
        <v>0.59849024465104605</v>
      </c>
      <c r="AQ24" s="58">
        <v>1.1346850750247945</v>
      </c>
      <c r="AR24" s="58">
        <f t="shared" si="4"/>
        <v>0.62407679126363702</v>
      </c>
      <c r="AS24" s="58">
        <f t="shared" si="24"/>
        <v>0.62407679126363702</v>
      </c>
      <c r="AT24" s="58">
        <f t="shared" si="30"/>
        <v>1</v>
      </c>
      <c r="AU24" s="6">
        <f t="shared" si="31"/>
        <v>100</v>
      </c>
      <c r="AV24" s="6">
        <f t="shared" si="29"/>
        <v>0</v>
      </c>
      <c r="AW24" s="58">
        <f t="shared" si="6"/>
        <v>9.1239296968368008E-2</v>
      </c>
      <c r="AX24" s="58">
        <f t="shared" si="25"/>
        <v>91.239296968368009</v>
      </c>
      <c r="AY24" s="58">
        <f t="shared" si="7"/>
        <v>8.9153827323376719E-2</v>
      </c>
      <c r="AZ24" s="59">
        <f t="shared" si="26"/>
        <v>8.9153827323376718E-8</v>
      </c>
      <c r="BA24" s="57">
        <f t="shared" si="8"/>
        <v>3.9456408498452427E-5</v>
      </c>
      <c r="BB24" s="58">
        <f t="shared" si="27"/>
        <v>89.153827323376717</v>
      </c>
      <c r="BC24" s="58" t="e">
        <f t="shared" si="28"/>
        <v>#DIV/0!</v>
      </c>
      <c r="BD24" s="57"/>
      <c r="BE24" s="60">
        <v>140897.29328883946</v>
      </c>
      <c r="BF24" s="60">
        <f t="shared" si="9"/>
        <v>137676.78372795167</v>
      </c>
    </row>
    <row r="25" spans="1:58" x14ac:dyDescent="0.25">
      <c r="A25" s="56" t="s">
        <v>490</v>
      </c>
      <c r="B25" s="56">
        <v>2</v>
      </c>
      <c r="C25" s="56">
        <v>5</v>
      </c>
      <c r="D25" s="56">
        <v>14</v>
      </c>
      <c r="E25" s="56">
        <v>126</v>
      </c>
      <c r="F25" s="41">
        <v>34432</v>
      </c>
      <c r="G25" s="57">
        <f t="shared" si="10"/>
        <v>463</v>
      </c>
      <c r="H25" s="56">
        <f t="shared" si="11"/>
        <v>470</v>
      </c>
      <c r="I25" s="41">
        <f t="shared" si="0"/>
        <v>34439</v>
      </c>
      <c r="J25" s="33">
        <f t="shared" si="12"/>
        <v>34439</v>
      </c>
      <c r="K25" s="57">
        <v>550</v>
      </c>
      <c r="L25" s="56">
        <v>1</v>
      </c>
      <c r="M25" s="56">
        <v>1</v>
      </c>
      <c r="N25" s="58">
        <f t="shared" si="1"/>
        <v>10.090666666666673</v>
      </c>
      <c r="O25" s="58">
        <v>1.4415238095238103</v>
      </c>
      <c r="P25" s="58">
        <v>6.4147809523809551E-2</v>
      </c>
      <c r="Q25" s="58">
        <f t="shared" si="13"/>
        <v>64147.809523809548</v>
      </c>
      <c r="R25" s="58">
        <v>0.13287485968253976</v>
      </c>
      <c r="S25" s="58">
        <f t="shared" si="14"/>
        <v>132874.85968253977</v>
      </c>
      <c r="T25" s="58">
        <v>0.37702664642354272</v>
      </c>
      <c r="U25" s="58">
        <f t="shared" si="15"/>
        <v>377026.6464235427</v>
      </c>
      <c r="V25" s="57">
        <f t="shared" si="16"/>
        <v>26.154729039688135</v>
      </c>
      <c r="W25" s="58">
        <v>0.77125277960820382</v>
      </c>
      <c r="X25" s="58">
        <f t="shared" si="17"/>
        <v>771252.7796082038</v>
      </c>
      <c r="Y25" s="58">
        <v>9.1536761904761951E-3</v>
      </c>
      <c r="Z25" s="58">
        <f t="shared" si="18"/>
        <v>9153.6761904761952</v>
      </c>
      <c r="AA25" s="57">
        <f t="shared" si="19"/>
        <v>5345.650793650796</v>
      </c>
      <c r="AB25" s="57">
        <f t="shared" si="20"/>
        <v>1327.5909375278734</v>
      </c>
      <c r="AC25" s="57">
        <f t="shared" si="21"/>
        <v>13424.24547982207</v>
      </c>
      <c r="AD25" s="57">
        <f t="shared" si="2"/>
        <v>653.83401360544246</v>
      </c>
      <c r="AE25" s="155"/>
      <c r="AF25" s="155"/>
      <c r="AG25" s="155"/>
      <c r="AH25" s="163">
        <v>179.54089341094974</v>
      </c>
      <c r="AI25" s="179">
        <v>164.19721572664824</v>
      </c>
      <c r="AJ25" s="178">
        <f t="shared" si="22"/>
        <v>15.343677684301497</v>
      </c>
      <c r="AK25" s="58">
        <v>0</v>
      </c>
      <c r="AL25" s="58">
        <f t="shared" si="23"/>
        <v>0</v>
      </c>
      <c r="AM25" s="58">
        <f t="shared" si="3"/>
        <v>0</v>
      </c>
      <c r="AN25" s="58">
        <v>6.1303169751607873</v>
      </c>
      <c r="AO25" s="58">
        <v>5.0452235574302255</v>
      </c>
      <c r="AP25" s="58">
        <v>1.0850934177305624</v>
      </c>
      <c r="AQ25" s="58">
        <v>0.70346821223432776</v>
      </c>
      <c r="AR25" s="58">
        <f t="shared" si="4"/>
        <v>0.3869075167288803</v>
      </c>
      <c r="AS25" s="58">
        <f t="shared" si="24"/>
        <v>0.3869075167288803</v>
      </c>
      <c r="AT25" s="58">
        <f t="shared" si="30"/>
        <v>1</v>
      </c>
      <c r="AU25" s="6">
        <f t="shared" si="31"/>
        <v>100</v>
      </c>
      <c r="AV25" s="6">
        <f t="shared" si="29"/>
        <v>0</v>
      </c>
      <c r="AW25" s="58">
        <f t="shared" si="6"/>
        <v>3.8343107498237321E-2</v>
      </c>
      <c r="AX25" s="58">
        <f t="shared" si="25"/>
        <v>38.343107498237323</v>
      </c>
      <c r="AY25" s="58">
        <f t="shared" si="7"/>
        <v>5.5272502389840036E-2</v>
      </c>
      <c r="AZ25" s="59">
        <f t="shared" si="26"/>
        <v>5.5272502389840033E-8</v>
      </c>
      <c r="BA25" s="57">
        <f t="shared" si="8"/>
        <v>1.4660105038769124E-5</v>
      </c>
      <c r="BB25" s="58">
        <f t="shared" si="27"/>
        <v>55.272502389840035</v>
      </c>
      <c r="BC25" s="58" t="e">
        <f t="shared" si="28"/>
        <v>#DIV/0!</v>
      </c>
      <c r="BD25" s="57"/>
      <c r="BE25" s="60">
        <v>48691.418137553264</v>
      </c>
      <c r="BF25" s="60">
        <f t="shared" si="9"/>
        <v>70189.83856476254</v>
      </c>
    </row>
    <row r="26" spans="1:58" x14ac:dyDescent="0.25">
      <c r="A26" s="56" t="s">
        <v>491</v>
      </c>
      <c r="B26" s="56">
        <v>2</v>
      </c>
      <c r="C26" s="56">
        <v>6</v>
      </c>
      <c r="D26" s="56">
        <v>14</v>
      </c>
      <c r="E26" s="56">
        <v>112</v>
      </c>
      <c r="F26" s="41">
        <v>34446</v>
      </c>
      <c r="G26" s="57">
        <f t="shared" si="10"/>
        <v>477</v>
      </c>
      <c r="H26" s="56">
        <f t="shared" si="11"/>
        <v>484</v>
      </c>
      <c r="I26" s="41">
        <f t="shared" si="0"/>
        <v>34453</v>
      </c>
      <c r="J26" s="33">
        <f t="shared" si="12"/>
        <v>34453</v>
      </c>
      <c r="K26" s="57">
        <v>550</v>
      </c>
      <c r="L26" s="56">
        <v>1</v>
      </c>
      <c r="M26" s="56">
        <v>1</v>
      </c>
      <c r="N26" s="58">
        <f t="shared" si="1"/>
        <v>10.872000000000003</v>
      </c>
      <c r="O26" s="58">
        <v>1.5531428571428576</v>
      </c>
      <c r="P26" s="58">
        <v>7.2609428571428589E-2</v>
      </c>
      <c r="Q26" s="58">
        <f t="shared" si="13"/>
        <v>72609.428571428594</v>
      </c>
      <c r="R26" s="58">
        <v>8.7328045714285721E-2</v>
      </c>
      <c r="S26" s="58">
        <f t="shared" si="14"/>
        <v>87328.045714285719</v>
      </c>
      <c r="T26" s="58">
        <v>0.49381993189574963</v>
      </c>
      <c r="U26" s="58">
        <f t="shared" si="15"/>
        <v>493819.93189574964</v>
      </c>
      <c r="V26" s="57">
        <f t="shared" si="16"/>
        <v>31.794881560616687</v>
      </c>
      <c r="W26" s="58">
        <v>0.7904713081042507</v>
      </c>
      <c r="X26" s="58">
        <f t="shared" si="17"/>
        <v>790471.3081042507</v>
      </c>
      <c r="Y26" s="58">
        <v>1.0406057142857146E-2</v>
      </c>
      <c r="Z26" s="58">
        <f t="shared" si="18"/>
        <v>10406.057142857146</v>
      </c>
      <c r="AA26" s="57">
        <f t="shared" si="19"/>
        <v>6050.7857142857156</v>
      </c>
      <c r="AB26" s="57">
        <f t="shared" si="20"/>
        <v>872.51962003418737</v>
      </c>
      <c r="AC26" s="57">
        <f t="shared" si="21"/>
        <v>17582.735998851709</v>
      </c>
      <c r="AD26" s="57">
        <f t="shared" si="2"/>
        <v>743.28979591836764</v>
      </c>
      <c r="AE26" s="155"/>
      <c r="AF26" s="155"/>
      <c r="AG26" s="155"/>
      <c r="AH26" s="163">
        <v>237.16631411788896</v>
      </c>
      <c r="AI26" s="179">
        <v>222.03125141730499</v>
      </c>
      <c r="AJ26" s="178">
        <f t="shared" si="22"/>
        <v>15.135062700583973</v>
      </c>
      <c r="AK26" s="58">
        <v>0</v>
      </c>
      <c r="AL26" s="58">
        <f t="shared" si="23"/>
        <v>0</v>
      </c>
      <c r="AM26" s="58">
        <f t="shared" si="3"/>
        <v>0</v>
      </c>
      <c r="AN26" s="69"/>
      <c r="AO26" s="69"/>
      <c r="AP26" s="69"/>
      <c r="AQ26" s="58">
        <v>4.1899783477480561</v>
      </c>
      <c r="AR26" s="58">
        <f t="shared" si="4"/>
        <v>2.3044880912614309</v>
      </c>
      <c r="AS26" s="58">
        <f t="shared" si="24"/>
        <v>2.3044880912614309</v>
      </c>
      <c r="AT26" s="58">
        <f t="shared" si="30"/>
        <v>1</v>
      </c>
      <c r="AU26" s="6">
        <f t="shared" si="31"/>
        <v>100</v>
      </c>
      <c r="AV26" s="6">
        <f t="shared" si="29"/>
        <v>0</v>
      </c>
      <c r="AW26" s="58">
        <f t="shared" si="6"/>
        <v>0.211965424141044</v>
      </c>
      <c r="AX26" s="58">
        <f t="shared" si="25"/>
        <v>211.965424141044</v>
      </c>
      <c r="AY26" s="58">
        <f t="shared" si="7"/>
        <v>0.32921258446591872</v>
      </c>
      <c r="AZ26" s="59">
        <f t="shared" si="26"/>
        <v>3.292125844659187E-7</v>
      </c>
      <c r="BA26" s="57">
        <f t="shared" si="8"/>
        <v>6.6666524213003777E-5</v>
      </c>
      <c r="BB26" s="58">
        <f t="shared" si="27"/>
        <v>329.21258446591872</v>
      </c>
      <c r="BC26" s="58" t="e">
        <f t="shared" si="28"/>
        <v>#DIV/0!</v>
      </c>
      <c r="BD26" s="57"/>
      <c r="BE26" s="60">
        <v>63113.604488078541</v>
      </c>
      <c r="BF26" s="60">
        <f t="shared" si="9"/>
        <v>98024.443999198586</v>
      </c>
    </row>
    <row r="27" spans="1:58" x14ac:dyDescent="0.25">
      <c r="A27" s="56" t="s">
        <v>492</v>
      </c>
      <c r="B27" s="56">
        <v>2</v>
      </c>
      <c r="C27" s="56">
        <v>7</v>
      </c>
      <c r="D27" s="56">
        <v>14</v>
      </c>
      <c r="E27" s="56">
        <v>98</v>
      </c>
      <c r="F27" s="41">
        <v>34460</v>
      </c>
      <c r="G27" s="57">
        <f t="shared" si="10"/>
        <v>491</v>
      </c>
      <c r="H27" s="56">
        <f t="shared" si="11"/>
        <v>498</v>
      </c>
      <c r="I27" s="41">
        <f t="shared" si="0"/>
        <v>34467</v>
      </c>
      <c r="J27" s="33">
        <f t="shared" si="12"/>
        <v>34467</v>
      </c>
      <c r="K27" s="57">
        <v>550</v>
      </c>
      <c r="L27" s="56">
        <v>1</v>
      </c>
      <c r="M27" s="56">
        <v>1</v>
      </c>
      <c r="N27" s="58">
        <f t="shared" si="1"/>
        <v>15.815999999999995</v>
      </c>
      <c r="O27" s="58">
        <v>2.2594285714285709</v>
      </c>
      <c r="P27" s="58">
        <v>0.10958228571428569</v>
      </c>
      <c r="Q27" s="58">
        <f t="shared" si="13"/>
        <v>109582.28571428568</v>
      </c>
      <c r="R27" s="58">
        <v>0.13623224571428566</v>
      </c>
      <c r="S27" s="58">
        <f t="shared" si="14"/>
        <v>136232.24571428567</v>
      </c>
      <c r="T27" s="58">
        <v>0.69576628476962465</v>
      </c>
      <c r="U27" s="58">
        <f t="shared" si="15"/>
        <v>695766.2847696247</v>
      </c>
      <c r="V27" s="57">
        <f t="shared" si="16"/>
        <v>30.793904864614145</v>
      </c>
      <c r="W27" s="58">
        <v>1.1534743266589464</v>
      </c>
      <c r="X27" s="58">
        <f t="shared" si="17"/>
        <v>1153474.3266589465</v>
      </c>
      <c r="Y27" s="58">
        <v>1.5590057142857138E-2</v>
      </c>
      <c r="Z27" s="58">
        <f t="shared" si="18"/>
        <v>15590.057142857138</v>
      </c>
      <c r="AA27" s="57">
        <f t="shared" si="19"/>
        <v>9131.8571428571413</v>
      </c>
      <c r="AB27" s="57">
        <f t="shared" si="20"/>
        <v>1361.1355469459199</v>
      </c>
      <c r="AC27" s="57">
        <f t="shared" si="21"/>
        <v>24773.149303719882</v>
      </c>
      <c r="AD27" s="57">
        <f t="shared" si="2"/>
        <v>1113.5755102040814</v>
      </c>
      <c r="AE27" s="155"/>
      <c r="AF27" s="155"/>
      <c r="AG27" s="155"/>
      <c r="AH27" s="163">
        <v>214.1164811543656</v>
      </c>
      <c r="AI27" s="179">
        <v>192.10901565720829</v>
      </c>
      <c r="AJ27" s="178">
        <f t="shared" si="22"/>
        <v>22.007465497157312</v>
      </c>
      <c r="AK27" s="58">
        <v>0</v>
      </c>
      <c r="AL27" s="58">
        <f t="shared" si="23"/>
        <v>0</v>
      </c>
      <c r="AM27" s="58">
        <f t="shared" si="3"/>
        <v>0</v>
      </c>
      <c r="AN27" s="58">
        <v>9.010945409945986</v>
      </c>
      <c r="AO27" s="58">
        <v>7.9178379981458962</v>
      </c>
      <c r="AP27" s="58">
        <v>1.093107411800089</v>
      </c>
      <c r="AQ27" s="58">
        <v>0</v>
      </c>
      <c r="AR27" s="58">
        <f t="shared" si="4"/>
        <v>0</v>
      </c>
      <c r="AS27" s="58">
        <f t="shared" si="24"/>
        <v>0</v>
      </c>
      <c r="AT27" s="58">
        <v>0</v>
      </c>
      <c r="AU27" s="6">
        <v>0</v>
      </c>
      <c r="AV27" s="6">
        <v>0</v>
      </c>
      <c r="AW27" s="58">
        <f t="shared" si="6"/>
        <v>0</v>
      </c>
      <c r="AX27" s="58">
        <f t="shared" si="25"/>
        <v>0</v>
      </c>
      <c r="AY27" s="58">
        <f t="shared" si="7"/>
        <v>0</v>
      </c>
      <c r="AZ27" s="59">
        <f t="shared" si="26"/>
        <v>0</v>
      </c>
      <c r="BA27" s="57">
        <f t="shared" si="8"/>
        <v>0</v>
      </c>
      <c r="BB27" s="58">
        <f t="shared" si="27"/>
        <v>0</v>
      </c>
      <c r="BC27" s="58" t="e">
        <f t="shared" si="28"/>
        <v>#DIV/0!</v>
      </c>
      <c r="BD27" s="57"/>
      <c r="BE27" s="60">
        <v>95307.917888563039</v>
      </c>
      <c r="BF27" s="60">
        <f t="shared" si="9"/>
        <v>215341.43276078752</v>
      </c>
    </row>
    <row r="28" spans="1:58" x14ac:dyDescent="0.25">
      <c r="A28" s="56" t="s">
        <v>493</v>
      </c>
      <c r="B28" s="56">
        <v>2</v>
      </c>
      <c r="C28" s="56">
        <v>8</v>
      </c>
      <c r="D28" s="56">
        <v>14</v>
      </c>
      <c r="E28" s="56">
        <v>84</v>
      </c>
      <c r="F28" s="41">
        <v>34474</v>
      </c>
      <c r="G28" s="57">
        <f t="shared" si="10"/>
        <v>505</v>
      </c>
      <c r="H28" s="56">
        <f t="shared" si="11"/>
        <v>512</v>
      </c>
      <c r="I28" s="41">
        <f t="shared" si="0"/>
        <v>34481</v>
      </c>
      <c r="J28" s="33">
        <f t="shared" si="12"/>
        <v>34481</v>
      </c>
      <c r="K28" s="57">
        <v>550</v>
      </c>
      <c r="L28" s="56">
        <v>1</v>
      </c>
      <c r="M28" s="56">
        <v>1</v>
      </c>
      <c r="N28" s="58">
        <f t="shared" si="1"/>
        <v>15.127999999999997</v>
      </c>
      <c r="O28" s="58">
        <v>2.1611428571428566</v>
      </c>
      <c r="P28" s="58">
        <v>8.7526285714285681E-2</v>
      </c>
      <c r="Q28" s="58">
        <f t="shared" si="13"/>
        <v>87526.285714285681</v>
      </c>
      <c r="R28" s="58">
        <v>0.18834359999999994</v>
      </c>
      <c r="S28" s="58">
        <f t="shared" si="14"/>
        <v>188343.59999999995</v>
      </c>
      <c r="T28" s="58">
        <v>0.3118934530166772</v>
      </c>
      <c r="U28" s="58">
        <f t="shared" si="15"/>
        <v>311893.45301667723</v>
      </c>
      <c r="V28" s="57">
        <f t="shared" si="16"/>
        <v>14.431875800613042</v>
      </c>
      <c r="W28" s="58">
        <v>1.4420900898404654</v>
      </c>
      <c r="X28" s="58">
        <f t="shared" si="17"/>
        <v>1442090.0898404655</v>
      </c>
      <c r="Y28" s="58">
        <v>1.2102399999999998E-2</v>
      </c>
      <c r="Z28" s="58">
        <f t="shared" si="18"/>
        <v>12102.399999999998</v>
      </c>
      <c r="AA28" s="57">
        <f t="shared" si="19"/>
        <v>7293.8571428571404</v>
      </c>
      <c r="AB28" s="57">
        <f t="shared" si="20"/>
        <v>1881.7950746948657</v>
      </c>
      <c r="AC28" s="57">
        <f t="shared" si="21"/>
        <v>11105.141550503897</v>
      </c>
      <c r="AD28" s="57">
        <f t="shared" si="2"/>
        <v>864.45714285714268</v>
      </c>
      <c r="AE28" s="155"/>
      <c r="AF28" s="155"/>
      <c r="AG28" s="155"/>
      <c r="AH28" s="163">
        <v>164.44069026601656</v>
      </c>
      <c r="AI28" s="179">
        <v>147.64753355959547</v>
      </c>
      <c r="AJ28" s="178">
        <f t="shared" si="22"/>
        <v>16.793156706421087</v>
      </c>
      <c r="AK28" s="58">
        <v>0</v>
      </c>
      <c r="AL28" s="58">
        <f t="shared" si="23"/>
        <v>0</v>
      </c>
      <c r="AM28" s="58">
        <f t="shared" si="3"/>
        <v>0</v>
      </c>
      <c r="AN28" s="58">
        <v>8.1683126024918113</v>
      </c>
      <c r="AO28" s="58">
        <v>7.0570907108556398</v>
      </c>
      <c r="AP28" s="58">
        <v>1.1112218916361729</v>
      </c>
      <c r="AQ28" s="58">
        <v>0</v>
      </c>
      <c r="AR28" s="58">
        <f t="shared" si="4"/>
        <v>0</v>
      </c>
      <c r="AS28" s="58">
        <f t="shared" si="24"/>
        <v>0</v>
      </c>
      <c r="AT28" s="58">
        <v>0</v>
      </c>
      <c r="AU28" s="6">
        <v>0</v>
      </c>
      <c r="AV28" s="6">
        <v>0</v>
      </c>
      <c r="AW28" s="58">
        <f t="shared" si="6"/>
        <v>0</v>
      </c>
      <c r="AX28" s="58">
        <f t="shared" si="25"/>
        <v>0</v>
      </c>
      <c r="AY28" s="58">
        <f t="shared" si="7"/>
        <v>0</v>
      </c>
      <c r="AZ28" s="59">
        <f t="shared" si="26"/>
        <v>0</v>
      </c>
      <c r="BA28" s="57">
        <f t="shared" si="8"/>
        <v>0</v>
      </c>
      <c r="BB28" s="58">
        <f t="shared" si="27"/>
        <v>0</v>
      </c>
      <c r="BC28" s="58" t="e">
        <f t="shared" si="28"/>
        <v>#DIV/0!</v>
      </c>
      <c r="BD28" s="57"/>
      <c r="BE28" s="60">
        <v>0</v>
      </c>
      <c r="BF28" s="60">
        <f t="shared" si="9"/>
        <v>0</v>
      </c>
    </row>
    <row r="29" spans="1:58" x14ac:dyDescent="0.25">
      <c r="A29" s="56" t="s">
        <v>494</v>
      </c>
      <c r="B29" s="56">
        <v>2</v>
      </c>
      <c r="C29" s="56">
        <v>9</v>
      </c>
      <c r="D29" s="56">
        <v>14</v>
      </c>
      <c r="E29" s="56">
        <v>70</v>
      </c>
      <c r="F29" s="41">
        <v>34488</v>
      </c>
      <c r="G29" s="57">
        <f t="shared" si="10"/>
        <v>519</v>
      </c>
      <c r="H29" s="56">
        <f t="shared" si="11"/>
        <v>526</v>
      </c>
      <c r="I29" s="41">
        <f t="shared" si="0"/>
        <v>34495</v>
      </c>
      <c r="J29" s="33">
        <f t="shared" si="12"/>
        <v>34495</v>
      </c>
      <c r="K29" s="57">
        <v>550</v>
      </c>
      <c r="L29" s="56">
        <v>1</v>
      </c>
      <c r="M29" s="56">
        <v>1</v>
      </c>
      <c r="N29" s="58">
        <f t="shared" si="1"/>
        <v>15.284000000000002</v>
      </c>
      <c r="O29" s="58">
        <v>2.1834285714285717</v>
      </c>
      <c r="P29" s="58">
        <v>0.10404037142857143</v>
      </c>
      <c r="Q29" s="58">
        <f t="shared" si="13"/>
        <v>104040.37142857144</v>
      </c>
      <c r="R29" s="58">
        <v>0.16992168952380954</v>
      </c>
      <c r="S29" s="58">
        <f t="shared" si="14"/>
        <v>169921.68952380953</v>
      </c>
      <c r="T29" s="58">
        <v>0.49868149981480309</v>
      </c>
      <c r="U29" s="58">
        <f t="shared" si="15"/>
        <v>498681.49981480307</v>
      </c>
      <c r="V29" s="57">
        <f t="shared" si="16"/>
        <v>22.839377772203751</v>
      </c>
      <c r="W29" s="58">
        <v>1.2547244535185305</v>
      </c>
      <c r="X29" s="58">
        <f t="shared" si="17"/>
        <v>1254724.4535185304</v>
      </c>
      <c r="Y29" s="58">
        <v>1.4628971428571431E-2</v>
      </c>
      <c r="Z29" s="58">
        <f t="shared" si="18"/>
        <v>14628.971428571431</v>
      </c>
      <c r="AA29" s="57">
        <f t="shared" si="19"/>
        <v>8670.0309523809519</v>
      </c>
      <c r="AB29" s="57">
        <f t="shared" si="20"/>
        <v>1697.736469037095</v>
      </c>
      <c r="AC29" s="57">
        <f t="shared" si="21"/>
        <v>17755.83485481131</v>
      </c>
      <c r="AD29" s="57">
        <f t="shared" si="2"/>
        <v>1044.9265306122452</v>
      </c>
      <c r="AE29" s="155"/>
      <c r="AF29" s="155"/>
      <c r="AG29" s="155"/>
      <c r="AH29" s="163">
        <v>144.93908072446717</v>
      </c>
      <c r="AI29" s="179">
        <v>122.815962540163</v>
      </c>
      <c r="AJ29" s="178">
        <f t="shared" si="22"/>
        <v>22.123118184304175</v>
      </c>
      <c r="AK29" s="58">
        <v>0</v>
      </c>
      <c r="AL29" s="58">
        <f t="shared" si="23"/>
        <v>0</v>
      </c>
      <c r="AM29" s="58">
        <f t="shared" si="3"/>
        <v>0</v>
      </c>
      <c r="AN29" s="58">
        <v>8.5994270621195295</v>
      </c>
      <c r="AO29" s="58">
        <v>5.1281871513859123</v>
      </c>
      <c r="AP29" s="58">
        <v>3.4712399107336158</v>
      </c>
      <c r="AQ29" s="58">
        <v>0.79237782128221812</v>
      </c>
      <c r="AR29" s="58">
        <f t="shared" si="4"/>
        <v>0.43580780170521993</v>
      </c>
      <c r="AS29" s="58">
        <f t="shared" si="24"/>
        <v>0.43580780170521993</v>
      </c>
      <c r="AT29" s="58">
        <f>AR29/AS29</f>
        <v>1</v>
      </c>
      <c r="AU29" s="6">
        <f>AR29/AS29*100</f>
        <v>100</v>
      </c>
      <c r="AV29" s="6">
        <f t="shared" si="29"/>
        <v>0</v>
      </c>
      <c r="AW29" s="58">
        <f t="shared" si="6"/>
        <v>2.8513988596258824E-2</v>
      </c>
      <c r="AX29" s="58">
        <f t="shared" si="25"/>
        <v>28.513988596258823</v>
      </c>
      <c r="AY29" s="58">
        <f t="shared" si="7"/>
        <v>6.2258257386459986E-2</v>
      </c>
      <c r="AZ29" s="59">
        <f t="shared" si="26"/>
        <v>6.225825738645998E-8</v>
      </c>
      <c r="BA29" s="57">
        <f t="shared" si="8"/>
        <v>1.2484573301712821E-5</v>
      </c>
      <c r="BB29" s="58">
        <f t="shared" si="27"/>
        <v>62.258257386459988</v>
      </c>
      <c r="BC29" s="58" t="e">
        <f t="shared" si="28"/>
        <v>#DIV/0!</v>
      </c>
      <c r="BD29" s="57"/>
      <c r="BE29" s="60">
        <v>170087.97653958944</v>
      </c>
      <c r="BF29" s="60">
        <f t="shared" si="9"/>
        <v>371374.9476330122</v>
      </c>
    </row>
    <row r="30" spans="1:58" x14ac:dyDescent="0.25">
      <c r="A30" s="56" t="s">
        <v>495</v>
      </c>
      <c r="B30" s="56">
        <v>2</v>
      </c>
      <c r="C30" s="56">
        <v>10</v>
      </c>
      <c r="D30" s="56">
        <v>14</v>
      </c>
      <c r="E30" s="56">
        <v>56</v>
      </c>
      <c r="F30" s="41">
        <v>34502</v>
      </c>
      <c r="G30" s="57">
        <f t="shared" si="10"/>
        <v>533</v>
      </c>
      <c r="H30" s="56">
        <f t="shared" si="11"/>
        <v>540</v>
      </c>
      <c r="I30" s="41">
        <f t="shared" si="0"/>
        <v>34509</v>
      </c>
      <c r="J30" s="33">
        <f t="shared" si="12"/>
        <v>34509</v>
      </c>
      <c r="K30" s="57">
        <v>550</v>
      </c>
      <c r="L30" s="56">
        <v>1</v>
      </c>
      <c r="M30" s="56">
        <v>1</v>
      </c>
      <c r="N30" s="58">
        <f t="shared" si="1"/>
        <v>24.876000000000001</v>
      </c>
      <c r="O30" s="58">
        <v>3.5537142857142858</v>
      </c>
      <c r="P30" s="58">
        <v>0.18052868571428571</v>
      </c>
      <c r="Q30" s="58">
        <f t="shared" si="13"/>
        <v>180528.6857142857</v>
      </c>
      <c r="R30" s="58">
        <v>0.2195307</v>
      </c>
      <c r="S30" s="58">
        <f t="shared" si="14"/>
        <v>219530.69999999998</v>
      </c>
      <c r="T30" s="58">
        <v>0.97536300123732778</v>
      </c>
      <c r="U30" s="58">
        <f t="shared" si="15"/>
        <v>975363.00123732782</v>
      </c>
      <c r="V30" s="57">
        <f t="shared" si="16"/>
        <v>27.446297671093799</v>
      </c>
      <c r="W30" s="58">
        <v>1.9074988701912439</v>
      </c>
      <c r="X30" s="58">
        <f t="shared" si="17"/>
        <v>1907498.8701912439</v>
      </c>
      <c r="Y30" s="58">
        <v>2.5586742857142859E-2</v>
      </c>
      <c r="Z30" s="58">
        <f t="shared" si="18"/>
        <v>25586.742857142861</v>
      </c>
      <c r="AA30" s="57">
        <f t="shared" si="19"/>
        <v>15044.057142857142</v>
      </c>
      <c r="AB30" s="57">
        <f t="shared" si="20"/>
        <v>2193.3943601179772</v>
      </c>
      <c r="AC30" s="57">
        <f t="shared" si="21"/>
        <v>34728.347411914612</v>
      </c>
      <c r="AD30" s="57">
        <f t="shared" si="2"/>
        <v>1827.6244897959186</v>
      </c>
      <c r="AE30" s="155"/>
      <c r="AF30" s="155"/>
      <c r="AG30" s="155"/>
      <c r="AH30" s="163">
        <v>205.15976752648794</v>
      </c>
      <c r="AI30" s="179">
        <v>168.91625901421938</v>
      </c>
      <c r="AJ30" s="178">
        <f t="shared" si="22"/>
        <v>36.243508512268562</v>
      </c>
      <c r="AK30" s="58">
        <v>0</v>
      </c>
      <c r="AL30" s="58">
        <f t="shared" si="23"/>
        <v>0</v>
      </c>
      <c r="AM30" s="58">
        <f t="shared" si="3"/>
        <v>0</v>
      </c>
      <c r="AN30" s="58">
        <v>13.596435571440786</v>
      </c>
      <c r="AO30" s="58">
        <v>5.7711550045424893</v>
      </c>
      <c r="AP30" s="58">
        <v>7.8252805668982974</v>
      </c>
      <c r="AQ30" s="58">
        <v>0</v>
      </c>
      <c r="AR30" s="58">
        <f t="shared" si="4"/>
        <v>0</v>
      </c>
      <c r="AS30" s="58">
        <f t="shared" si="24"/>
        <v>0</v>
      </c>
      <c r="AT30" s="58">
        <v>0</v>
      </c>
      <c r="AU30" s="6">
        <v>0</v>
      </c>
      <c r="AV30" s="6">
        <v>0</v>
      </c>
      <c r="AW30" s="58">
        <f t="shared" si="6"/>
        <v>0</v>
      </c>
      <c r="AX30" s="58">
        <f t="shared" si="25"/>
        <v>0</v>
      </c>
      <c r="AY30" s="58">
        <f t="shared" si="7"/>
        <v>0</v>
      </c>
      <c r="AZ30" s="59">
        <f t="shared" si="26"/>
        <v>0</v>
      </c>
      <c r="BA30" s="57">
        <f t="shared" si="8"/>
        <v>0</v>
      </c>
      <c r="BB30" s="58">
        <f t="shared" si="27"/>
        <v>0</v>
      </c>
      <c r="BC30" s="58" t="e">
        <f t="shared" si="28"/>
        <v>#DIV/0!</v>
      </c>
      <c r="BD30" s="57"/>
      <c r="BE30" s="60">
        <v>167264.03823178017</v>
      </c>
      <c r="BF30" s="60">
        <f t="shared" si="9"/>
        <v>594408.60215053766</v>
      </c>
    </row>
    <row r="31" spans="1:58" x14ac:dyDescent="0.25">
      <c r="A31" s="56" t="s">
        <v>496</v>
      </c>
      <c r="B31" s="56">
        <v>2</v>
      </c>
      <c r="C31" s="56">
        <v>11</v>
      </c>
      <c r="D31" s="56">
        <v>14</v>
      </c>
      <c r="E31" s="56">
        <v>42</v>
      </c>
      <c r="F31" s="41">
        <v>34516</v>
      </c>
      <c r="G31" s="57">
        <f t="shared" si="10"/>
        <v>547</v>
      </c>
      <c r="H31" s="56">
        <f t="shared" si="11"/>
        <v>554</v>
      </c>
      <c r="I31" s="41">
        <f t="shared" si="0"/>
        <v>34523</v>
      </c>
      <c r="J31" s="33">
        <f t="shared" si="12"/>
        <v>34523</v>
      </c>
      <c r="K31" s="57">
        <v>550</v>
      </c>
      <c r="L31" s="56">
        <v>1</v>
      </c>
      <c r="M31" s="56">
        <v>1</v>
      </c>
      <c r="N31" s="58">
        <f t="shared" si="1"/>
        <v>17.16800000000001</v>
      </c>
      <c r="O31" s="58">
        <v>2.4525714285714302</v>
      </c>
      <c r="P31" s="58">
        <v>0.10803577142857151</v>
      </c>
      <c r="Q31" s="58">
        <f t="shared" si="13"/>
        <v>108035.77142857152</v>
      </c>
      <c r="R31" s="58">
        <v>0.1786943542857144</v>
      </c>
      <c r="S31" s="58">
        <f t="shared" si="14"/>
        <v>178694.35428571439</v>
      </c>
      <c r="T31" s="58">
        <v>0.57298054955179711</v>
      </c>
      <c r="U31" s="58">
        <f t="shared" si="15"/>
        <v>572980.5495517971</v>
      </c>
      <c r="V31" s="57">
        <f t="shared" si="16"/>
        <v>23.362440860103547</v>
      </c>
      <c r="W31" s="58">
        <v>1.4308070961624897</v>
      </c>
      <c r="X31" s="58">
        <f t="shared" si="17"/>
        <v>1430807.0961624896</v>
      </c>
      <c r="Y31" s="58">
        <v>1.5083314285714295E-2</v>
      </c>
      <c r="Z31" s="58">
        <f t="shared" si="18"/>
        <v>15083.314285714294</v>
      </c>
      <c r="AA31" s="57">
        <f t="shared" si="19"/>
        <v>9002.9809523809599</v>
      </c>
      <c r="AB31" s="57">
        <f t="shared" si="20"/>
        <v>1785.3866856672423</v>
      </c>
      <c r="AC31" s="57">
        <f t="shared" si="21"/>
        <v>20401.294246205234</v>
      </c>
      <c r="AD31" s="57">
        <f t="shared" si="2"/>
        <v>1077.3795918367352</v>
      </c>
      <c r="AE31" s="155"/>
      <c r="AF31" s="155"/>
      <c r="AG31" s="155"/>
      <c r="AH31" s="163">
        <v>131.21414974047121</v>
      </c>
      <c r="AI31" s="179">
        <v>109.88644630274169</v>
      </c>
      <c r="AJ31" s="178">
        <f t="shared" si="22"/>
        <v>21.327703437729525</v>
      </c>
      <c r="AK31" s="58">
        <v>0</v>
      </c>
      <c r="AL31" s="58">
        <f t="shared" si="23"/>
        <v>0</v>
      </c>
      <c r="AM31" s="58">
        <f t="shared" si="3"/>
        <v>0</v>
      </c>
      <c r="AN31" s="58">
        <v>11.323286602494647</v>
      </c>
      <c r="AO31" s="58">
        <v>8.985994270325369</v>
      </c>
      <c r="AP31" s="58">
        <v>2.3372923321692776</v>
      </c>
      <c r="AQ31" s="58">
        <v>0</v>
      </c>
      <c r="AR31" s="58">
        <f t="shared" si="4"/>
        <v>0</v>
      </c>
      <c r="AS31" s="58">
        <f t="shared" si="24"/>
        <v>0</v>
      </c>
      <c r="AT31" s="58">
        <v>0</v>
      </c>
      <c r="AU31" s="6">
        <v>0</v>
      </c>
      <c r="AV31" s="6">
        <v>0</v>
      </c>
      <c r="AW31" s="58">
        <f t="shared" si="6"/>
        <v>0</v>
      </c>
      <c r="AX31" s="58">
        <f t="shared" si="25"/>
        <v>0</v>
      </c>
      <c r="AY31" s="58">
        <f t="shared" si="7"/>
        <v>0</v>
      </c>
      <c r="AZ31" s="59">
        <f t="shared" si="26"/>
        <v>0</v>
      </c>
      <c r="BA31" s="57">
        <f t="shared" si="8"/>
        <v>0</v>
      </c>
      <c r="BB31" s="58">
        <f t="shared" si="27"/>
        <v>0</v>
      </c>
      <c r="BC31" s="58" t="e">
        <f t="shared" si="28"/>
        <v>#DIV/0!</v>
      </c>
      <c r="BD31" s="57"/>
      <c r="BE31" s="60">
        <v>190476.19047619047</v>
      </c>
      <c r="BF31" s="60">
        <f t="shared" si="9"/>
        <v>467156.46258503431</v>
      </c>
    </row>
    <row r="32" spans="1:58" x14ac:dyDescent="0.25">
      <c r="A32" s="56" t="s">
        <v>497</v>
      </c>
      <c r="B32" s="56">
        <v>2</v>
      </c>
      <c r="C32" s="56">
        <v>12</v>
      </c>
      <c r="D32" s="56">
        <v>14</v>
      </c>
      <c r="E32" s="56">
        <v>28</v>
      </c>
      <c r="F32" s="41">
        <v>34530</v>
      </c>
      <c r="G32" s="57">
        <f t="shared" si="10"/>
        <v>561</v>
      </c>
      <c r="H32" s="56">
        <f t="shared" si="11"/>
        <v>568</v>
      </c>
      <c r="I32" s="41">
        <f t="shared" si="0"/>
        <v>34537</v>
      </c>
      <c r="J32" s="33">
        <f t="shared" si="12"/>
        <v>34537</v>
      </c>
      <c r="K32" s="57">
        <v>550</v>
      </c>
      <c r="L32" s="56">
        <v>1</v>
      </c>
      <c r="M32" s="56">
        <v>1</v>
      </c>
      <c r="N32" s="58">
        <f t="shared" si="1"/>
        <v>11.571999999999999</v>
      </c>
      <c r="O32" s="58">
        <v>1.653142857142857</v>
      </c>
      <c r="P32" s="58">
        <v>7.9268199999999997E-2</v>
      </c>
      <c r="Q32" s="58">
        <f t="shared" si="13"/>
        <v>79268.2</v>
      </c>
      <c r="R32" s="58">
        <v>0.10666904285714285</v>
      </c>
      <c r="S32" s="58">
        <f t="shared" si="14"/>
        <v>106669.04285714285</v>
      </c>
      <c r="T32" s="58">
        <v>0.41429619545120255</v>
      </c>
      <c r="U32" s="58">
        <f t="shared" si="15"/>
        <v>414296.19545120257</v>
      </c>
      <c r="V32" s="57">
        <f t="shared" si="16"/>
        <v>25.061124854462651</v>
      </c>
      <c r="W32" s="58">
        <v>0.9340071188345116</v>
      </c>
      <c r="X32" s="58">
        <f t="shared" si="17"/>
        <v>934007.11883451161</v>
      </c>
      <c r="Y32" s="58">
        <v>1.1324028571428571E-2</v>
      </c>
      <c r="Z32" s="58">
        <f t="shared" si="18"/>
        <v>11324.028571428571</v>
      </c>
      <c r="AA32" s="57">
        <f t="shared" si="19"/>
        <v>6605.6833333333334</v>
      </c>
      <c r="AB32" s="57">
        <f t="shared" si="20"/>
        <v>1065.761084905391</v>
      </c>
      <c r="AC32" s="57">
        <f t="shared" si="21"/>
        <v>14751.248703110237</v>
      </c>
      <c r="AD32" s="57">
        <f t="shared" si="2"/>
        <v>808.85918367346937</v>
      </c>
      <c r="AE32" s="155"/>
      <c r="AF32" s="155"/>
      <c r="AG32" s="155"/>
      <c r="AH32" s="163">
        <v>96.429157223660326</v>
      </c>
      <c r="AI32" s="179">
        <v>80.221124833314747</v>
      </c>
      <c r="AJ32" s="178">
        <f t="shared" si="22"/>
        <v>16.208032390345579</v>
      </c>
      <c r="AK32" s="58">
        <v>0</v>
      </c>
      <c r="AL32" s="58">
        <f t="shared" si="23"/>
        <v>0</v>
      </c>
      <c r="AM32" s="58">
        <f t="shared" si="3"/>
        <v>0</v>
      </c>
      <c r="AN32" s="58">
        <v>7.1101225652237803</v>
      </c>
      <c r="AO32" s="58">
        <v>5.5948573673866528</v>
      </c>
      <c r="AP32" s="58">
        <v>1.5152651978371263</v>
      </c>
      <c r="AQ32" s="58">
        <v>0</v>
      </c>
      <c r="AR32" s="58">
        <f t="shared" si="4"/>
        <v>0</v>
      </c>
      <c r="AS32" s="58">
        <f t="shared" si="24"/>
        <v>0</v>
      </c>
      <c r="AT32" s="58">
        <v>0</v>
      </c>
      <c r="AU32" s="6">
        <v>0</v>
      </c>
      <c r="AV32" s="6">
        <v>0</v>
      </c>
      <c r="AW32" s="58">
        <f t="shared" si="6"/>
        <v>0</v>
      </c>
      <c r="AX32" s="58">
        <f t="shared" si="25"/>
        <v>0</v>
      </c>
      <c r="AY32" s="58">
        <f t="shared" si="7"/>
        <v>0</v>
      </c>
      <c r="AZ32" s="59">
        <f t="shared" si="26"/>
        <v>0</v>
      </c>
      <c r="BA32" s="57">
        <f t="shared" si="8"/>
        <v>0</v>
      </c>
      <c r="BB32" s="58">
        <f t="shared" si="27"/>
        <v>0</v>
      </c>
      <c r="BC32" s="58" t="e">
        <f t="shared" si="28"/>
        <v>#DIV/0!</v>
      </c>
      <c r="BD32" s="57"/>
      <c r="BE32" s="60">
        <v>43494.019572308811</v>
      </c>
      <c r="BF32" s="60">
        <f t="shared" si="9"/>
        <v>71901.827784393929</v>
      </c>
    </row>
    <row r="33" spans="1:58" ht="13.8" thickBot="1" x14ac:dyDescent="0.3">
      <c r="A33" s="63" t="s">
        <v>498</v>
      </c>
      <c r="B33" s="63">
        <v>2</v>
      </c>
      <c r="C33" s="63">
        <v>13</v>
      </c>
      <c r="D33" s="63">
        <v>13</v>
      </c>
      <c r="E33" s="63">
        <v>14</v>
      </c>
      <c r="F33" s="42">
        <v>34544</v>
      </c>
      <c r="G33" s="62">
        <f t="shared" si="10"/>
        <v>575</v>
      </c>
      <c r="H33" s="63">
        <f t="shared" si="11"/>
        <v>581.5</v>
      </c>
      <c r="I33" s="42">
        <f t="shared" si="0"/>
        <v>34550.5</v>
      </c>
      <c r="J33" s="34">
        <f t="shared" si="12"/>
        <v>34550.5</v>
      </c>
      <c r="K33" s="62">
        <v>550</v>
      </c>
      <c r="L33" s="63">
        <v>1</v>
      </c>
      <c r="M33" s="63">
        <v>0</v>
      </c>
      <c r="N33" s="71">
        <f t="shared" si="1"/>
        <v>15.039999999999994</v>
      </c>
      <c r="O33" s="71">
        <v>2.313846153846153</v>
      </c>
      <c r="P33" s="71">
        <v>0.11515241025641021</v>
      </c>
      <c r="Q33" s="71">
        <f t="shared" si="13"/>
        <v>115152.41025641021</v>
      </c>
      <c r="R33" s="71">
        <v>0.13633952820512815</v>
      </c>
      <c r="S33" s="71">
        <f t="shared" si="14"/>
        <v>136339.52820512815</v>
      </c>
      <c r="T33" s="71">
        <v>0.55140673557037079</v>
      </c>
      <c r="U33" s="71">
        <f t="shared" si="15"/>
        <v>551406.7355703708</v>
      </c>
      <c r="V33" s="62">
        <f t="shared" si="16"/>
        <v>23.830743226113107</v>
      </c>
      <c r="W33" s="71">
        <v>1.3382188644296287</v>
      </c>
      <c r="X33" s="71">
        <f t="shared" si="17"/>
        <v>1338218.8644296287</v>
      </c>
      <c r="Y33" s="71">
        <v>1.5888410256410249E-2</v>
      </c>
      <c r="Z33" s="71">
        <f t="shared" si="18"/>
        <v>15888.410256410249</v>
      </c>
      <c r="AA33" s="62">
        <f t="shared" si="19"/>
        <v>9596.0341880341839</v>
      </c>
      <c r="AB33" s="62">
        <f t="shared" si="20"/>
        <v>1362.2074371660726</v>
      </c>
      <c r="AC33" s="62">
        <f t="shared" si="21"/>
        <v>19633.146483785968</v>
      </c>
      <c r="AD33" s="62">
        <f t="shared" si="2"/>
        <v>1134.8864468864463</v>
      </c>
      <c r="AE33" s="156"/>
      <c r="AF33" s="156"/>
      <c r="AG33" s="156"/>
      <c r="AH33" s="164">
        <v>128.84195814885484</v>
      </c>
      <c r="AI33" s="167">
        <v>107.2584073090335</v>
      </c>
      <c r="AJ33" s="167">
        <f t="shared" si="22"/>
        <v>21.583550839821342</v>
      </c>
      <c r="AK33" s="72"/>
      <c r="AL33" s="72"/>
      <c r="AM33" s="72"/>
      <c r="AN33" s="72"/>
      <c r="AO33" s="72"/>
      <c r="AP33" s="72"/>
      <c r="AQ33" s="72"/>
      <c r="AR33" s="70"/>
      <c r="AS33" s="72"/>
      <c r="AT33" s="72"/>
      <c r="AU33" s="8"/>
      <c r="AV33" s="72"/>
      <c r="AW33" s="72"/>
      <c r="AX33" s="72"/>
      <c r="AY33" s="72"/>
      <c r="AZ33" s="72"/>
      <c r="BA33" s="72"/>
      <c r="BB33" s="72"/>
      <c r="BC33" s="72"/>
      <c r="BD33" s="73">
        <v>1</v>
      </c>
      <c r="BE33" s="74">
        <v>117302.05278592375</v>
      </c>
      <c r="BF33" s="74">
        <f t="shared" si="9"/>
        <v>271418.90367696807</v>
      </c>
    </row>
    <row r="34" spans="1:58" x14ac:dyDescent="0.25">
      <c r="A34" s="56" t="s">
        <v>499</v>
      </c>
      <c r="B34" s="56">
        <v>3</v>
      </c>
      <c r="C34" s="56">
        <v>1</v>
      </c>
      <c r="D34" s="56">
        <v>14</v>
      </c>
      <c r="E34" s="56">
        <v>70</v>
      </c>
      <c r="F34" s="41">
        <v>34569</v>
      </c>
      <c r="G34" s="57">
        <f t="shared" si="10"/>
        <v>600</v>
      </c>
      <c r="H34" s="56">
        <f t="shared" si="11"/>
        <v>607</v>
      </c>
      <c r="I34" s="41">
        <f t="shared" si="0"/>
        <v>34576</v>
      </c>
      <c r="J34" s="33">
        <f t="shared" si="12"/>
        <v>34576</v>
      </c>
      <c r="K34" s="57">
        <v>550</v>
      </c>
      <c r="L34" s="56">
        <v>1</v>
      </c>
      <c r="M34" s="56">
        <v>1</v>
      </c>
      <c r="N34" s="58">
        <f t="shared" si="1"/>
        <v>13.660000000000004</v>
      </c>
      <c r="O34" s="58">
        <v>1.951428571428572</v>
      </c>
      <c r="P34" s="58">
        <v>8.8464761904761921E-2</v>
      </c>
      <c r="Q34" s="58">
        <f t="shared" si="13"/>
        <v>88464.761904761923</v>
      </c>
      <c r="R34" s="58">
        <v>0.13620320952380957</v>
      </c>
      <c r="S34" s="58">
        <f t="shared" si="14"/>
        <v>136203.20952380958</v>
      </c>
      <c r="T34" s="58">
        <v>0.35203771428571434</v>
      </c>
      <c r="U34" s="58">
        <f t="shared" si="15"/>
        <v>352037.71428571432</v>
      </c>
      <c r="V34" s="57">
        <f t="shared" si="16"/>
        <v>18.04</v>
      </c>
      <c r="W34" s="58">
        <v>1.2420257428571433</v>
      </c>
      <c r="X34" s="58">
        <f t="shared" si="17"/>
        <v>1242025.7428571433</v>
      </c>
      <c r="Y34" s="58">
        <v>1.2619238095238097E-2</v>
      </c>
      <c r="Z34" s="58">
        <f t="shared" si="18"/>
        <v>12619.238095238097</v>
      </c>
      <c r="AA34" s="57">
        <f t="shared" si="19"/>
        <v>7372.063492063493</v>
      </c>
      <c r="AB34" s="57">
        <f t="shared" si="20"/>
        <v>1360.8454380161459</v>
      </c>
      <c r="AC34" s="57">
        <f t="shared" si="21"/>
        <v>12534.500517552273</v>
      </c>
      <c r="AD34" s="57">
        <f t="shared" si="2"/>
        <v>901.37414965986409</v>
      </c>
      <c r="AE34" s="153"/>
      <c r="AF34" s="153"/>
      <c r="AG34" s="153"/>
      <c r="AH34" s="178">
        <v>108.8862032115256</v>
      </c>
      <c r="AI34" s="179">
        <v>90.587390950893806</v>
      </c>
      <c r="AJ34" s="178">
        <f>AH34-AI34</f>
        <v>18.298812260631792</v>
      </c>
      <c r="AK34" s="58">
        <v>0</v>
      </c>
      <c r="AL34" s="58">
        <f>AK34*N34</f>
        <v>0</v>
      </c>
      <c r="AM34" s="58">
        <f>AL34/K34</f>
        <v>0</v>
      </c>
      <c r="AN34" s="58">
        <v>5.5032413975204735</v>
      </c>
      <c r="AO34" s="58">
        <v>2.8881701145823593</v>
      </c>
      <c r="AP34" s="58">
        <v>2.6150712829381133</v>
      </c>
      <c r="AQ34" s="58">
        <v>0</v>
      </c>
      <c r="AR34" s="58">
        <f>(AQ34*K34)/1000</f>
        <v>0</v>
      </c>
      <c r="AS34" s="58">
        <f>SUM(AL34,AR34)</f>
        <v>0</v>
      </c>
      <c r="AT34" s="58">
        <v>0</v>
      </c>
      <c r="AU34" s="6">
        <v>0</v>
      </c>
      <c r="AV34" s="6">
        <v>0</v>
      </c>
      <c r="AW34" s="58">
        <f>AS34/N34</f>
        <v>0</v>
      </c>
      <c r="AX34" s="58">
        <f t="shared" si="25"/>
        <v>0</v>
      </c>
      <c r="AY34" s="58">
        <f>AW34*O34</f>
        <v>0</v>
      </c>
      <c r="AZ34" s="59">
        <f t="shared" si="26"/>
        <v>0</v>
      </c>
      <c r="BA34" s="57">
        <f>(AZ34/T34)*100</f>
        <v>0</v>
      </c>
      <c r="BB34" s="58">
        <f t="shared" si="27"/>
        <v>0</v>
      </c>
      <c r="BC34" s="58" t="e">
        <f t="shared" si="28"/>
        <v>#DIV/0!</v>
      </c>
      <c r="BD34" s="57"/>
      <c r="BE34" s="60">
        <v>18975.3320683112</v>
      </c>
      <c r="BF34" s="60">
        <f t="shared" si="9"/>
        <v>37029.005150447294</v>
      </c>
    </row>
    <row r="35" spans="1:58" x14ac:dyDescent="0.25">
      <c r="A35" s="56" t="s">
        <v>500</v>
      </c>
      <c r="B35" s="56">
        <v>3</v>
      </c>
      <c r="C35" s="56">
        <v>2</v>
      </c>
      <c r="D35" s="56">
        <v>14</v>
      </c>
      <c r="E35" s="56">
        <v>70</v>
      </c>
      <c r="F35" s="41">
        <v>34583</v>
      </c>
      <c r="G35" s="57">
        <f t="shared" si="10"/>
        <v>614</v>
      </c>
      <c r="H35" s="56">
        <f t="shared" si="11"/>
        <v>621</v>
      </c>
      <c r="I35" s="41">
        <f t="shared" si="0"/>
        <v>34590</v>
      </c>
      <c r="J35" s="33">
        <f t="shared" si="12"/>
        <v>34590</v>
      </c>
      <c r="K35" s="57">
        <v>550</v>
      </c>
      <c r="L35" s="56">
        <v>1</v>
      </c>
      <c r="M35" s="56">
        <v>1</v>
      </c>
      <c r="N35" s="58">
        <f t="shared" si="1"/>
        <v>14.468</v>
      </c>
      <c r="O35" s="58">
        <v>2.0668571428571427</v>
      </c>
      <c r="P35" s="58">
        <v>7.9573999999999992E-2</v>
      </c>
      <c r="Q35" s="58">
        <f t="shared" si="13"/>
        <v>79573.999999999985</v>
      </c>
      <c r="R35" s="58">
        <v>0.13741844190476188</v>
      </c>
      <c r="S35" s="58">
        <f t="shared" si="14"/>
        <v>137418.44190476189</v>
      </c>
      <c r="T35" s="58">
        <v>0.30568817142857141</v>
      </c>
      <c r="U35" s="58">
        <f t="shared" si="15"/>
        <v>305688.1714285714</v>
      </c>
      <c r="V35" s="57">
        <f t="shared" si="16"/>
        <v>14.790000000000001</v>
      </c>
      <c r="W35" s="58">
        <v>1.4248155295238094</v>
      </c>
      <c r="X35" s="58">
        <f t="shared" si="17"/>
        <v>1424815.5295238094</v>
      </c>
      <c r="Y35" s="58">
        <v>1.0954342857142857E-2</v>
      </c>
      <c r="Z35" s="58">
        <f t="shared" si="18"/>
        <v>10954.342857142858</v>
      </c>
      <c r="AA35" s="57">
        <f t="shared" si="19"/>
        <v>6631.1666666666661</v>
      </c>
      <c r="AB35" s="57">
        <f t="shared" si="20"/>
        <v>1372.9871742316886</v>
      </c>
      <c r="AC35" s="57">
        <f t="shared" si="21"/>
        <v>10884.199014743246</v>
      </c>
      <c r="AD35" s="57">
        <f t="shared" si="2"/>
        <v>782.45306122448983</v>
      </c>
      <c r="AE35" s="153"/>
      <c r="AF35" s="153"/>
      <c r="AG35" s="153"/>
      <c r="AH35" s="178">
        <v>107.28003362936022</v>
      </c>
      <c r="AI35" s="179">
        <v>91.144855061641536</v>
      </c>
      <c r="AJ35" s="178">
        <f t="shared" si="22"/>
        <v>16.135178567718683</v>
      </c>
      <c r="AK35" s="58">
        <v>0</v>
      </c>
      <c r="AL35" s="58">
        <f>AK35*N35</f>
        <v>0</v>
      </c>
      <c r="AM35" s="58">
        <f>AL35/K35</f>
        <v>0</v>
      </c>
      <c r="AN35" s="58">
        <v>1.1333084658395274</v>
      </c>
      <c r="AO35" s="58">
        <v>0.77259846871233684</v>
      </c>
      <c r="AP35" s="58">
        <v>0.36070999712719054</v>
      </c>
      <c r="AQ35" s="58">
        <v>0</v>
      </c>
      <c r="AR35" s="58">
        <f>(AQ35*K35)/1000</f>
        <v>0</v>
      </c>
      <c r="AS35" s="58">
        <f>SUM(AL35,AR35)</f>
        <v>0</v>
      </c>
      <c r="AT35" s="58">
        <v>0</v>
      </c>
      <c r="AU35" s="6">
        <v>0</v>
      </c>
      <c r="AV35" s="6">
        <v>0</v>
      </c>
      <c r="AW35" s="58">
        <f>AS35/N35</f>
        <v>0</v>
      </c>
      <c r="AX35" s="58">
        <f t="shared" si="25"/>
        <v>0</v>
      </c>
      <c r="AY35" s="58">
        <f>AW35*O35</f>
        <v>0</v>
      </c>
      <c r="AZ35" s="59">
        <f t="shared" si="26"/>
        <v>0</v>
      </c>
      <c r="BA35" s="57">
        <f>(AZ35/T35)*100</f>
        <v>0</v>
      </c>
      <c r="BB35" s="58">
        <f t="shared" si="27"/>
        <v>0</v>
      </c>
      <c r="BC35" s="58" t="e">
        <f t="shared" si="28"/>
        <v>#DIV/0!</v>
      </c>
      <c r="BD35" s="57"/>
      <c r="BE35" s="60">
        <v>32258.064516129034</v>
      </c>
      <c r="BF35" s="60">
        <f t="shared" si="9"/>
        <v>66672.811059907835</v>
      </c>
    </row>
    <row r="36" spans="1:58" x14ac:dyDescent="0.25">
      <c r="A36" s="56" t="s">
        <v>501</v>
      </c>
      <c r="B36" s="56">
        <v>3</v>
      </c>
      <c r="C36" s="56">
        <v>3</v>
      </c>
      <c r="D36" s="56">
        <v>14</v>
      </c>
      <c r="E36" s="56">
        <v>70</v>
      </c>
      <c r="F36" s="41">
        <v>34597</v>
      </c>
      <c r="G36" s="57">
        <f t="shared" si="10"/>
        <v>628</v>
      </c>
      <c r="H36" s="56">
        <f t="shared" si="11"/>
        <v>635</v>
      </c>
      <c r="I36" s="41">
        <f t="shared" si="0"/>
        <v>34604</v>
      </c>
      <c r="J36" s="33">
        <f t="shared" si="12"/>
        <v>34604</v>
      </c>
      <c r="K36" s="57">
        <v>550</v>
      </c>
      <c r="L36" s="56">
        <v>1</v>
      </c>
      <c r="M36" s="56">
        <v>1</v>
      </c>
      <c r="N36" s="58">
        <f t="shared" si="1"/>
        <v>10.612000000000002</v>
      </c>
      <c r="O36" s="58">
        <v>1.5160000000000002</v>
      </c>
      <c r="P36" s="58">
        <v>6.2711866666666685E-2</v>
      </c>
      <c r="Q36" s="58">
        <f t="shared" si="13"/>
        <v>62711.866666666683</v>
      </c>
      <c r="R36" s="58">
        <v>0.18686216000000005</v>
      </c>
      <c r="S36" s="58">
        <f t="shared" si="14"/>
        <v>186862.16000000006</v>
      </c>
      <c r="T36" s="58">
        <v>0.21693960000000004</v>
      </c>
      <c r="U36" s="58">
        <f t="shared" si="15"/>
        <v>216939.60000000003</v>
      </c>
      <c r="V36" s="57">
        <f t="shared" si="16"/>
        <v>14.31</v>
      </c>
      <c r="W36" s="58">
        <v>0.95541857333333347</v>
      </c>
      <c r="X36" s="58">
        <f t="shared" si="17"/>
        <v>955418.57333333348</v>
      </c>
      <c r="Y36" s="58">
        <v>8.388533333333335E-3</v>
      </c>
      <c r="Z36" s="58">
        <f t="shared" si="18"/>
        <v>8388.5333333333347</v>
      </c>
      <c r="AA36" s="57">
        <f t="shared" si="19"/>
        <v>5225.9888888888909</v>
      </c>
      <c r="AB36" s="57">
        <f t="shared" si="20"/>
        <v>1866.9935815968481</v>
      </c>
      <c r="AC36" s="57">
        <f t="shared" si="21"/>
        <v>7724.2562888323173</v>
      </c>
      <c r="AD36" s="57">
        <f t="shared" si="2"/>
        <v>599.18095238095248</v>
      </c>
      <c r="AE36" s="153"/>
      <c r="AF36" s="153"/>
      <c r="AG36" s="153"/>
      <c r="AH36" s="178">
        <v>78.458567816681779</v>
      </c>
      <c r="AI36" s="179">
        <v>66.954651315777767</v>
      </c>
      <c r="AJ36" s="178">
        <f t="shared" si="22"/>
        <v>11.503916500904012</v>
      </c>
      <c r="AK36" s="58">
        <v>0</v>
      </c>
      <c r="AL36" s="58">
        <f>AK36*N36</f>
        <v>0</v>
      </c>
      <c r="AM36" s="58">
        <f>AL36/K36</f>
        <v>0</v>
      </c>
      <c r="AN36" s="58">
        <v>6.4242586521796836</v>
      </c>
      <c r="AO36" s="58">
        <v>5.4393006287197405</v>
      </c>
      <c r="AP36" s="58">
        <v>0.98495802345994354</v>
      </c>
      <c r="AQ36" s="58">
        <v>0</v>
      </c>
      <c r="AR36" s="58">
        <f>(AQ36*K36)/1000</f>
        <v>0</v>
      </c>
      <c r="AS36" s="58">
        <f>SUM(AL36,AR36)</f>
        <v>0</v>
      </c>
      <c r="AT36" s="58">
        <v>0</v>
      </c>
      <c r="AU36" s="6">
        <v>0</v>
      </c>
      <c r="AV36" s="6">
        <v>0</v>
      </c>
      <c r="AW36" s="58">
        <f>AS36/N36</f>
        <v>0</v>
      </c>
      <c r="AX36" s="58">
        <f t="shared" si="25"/>
        <v>0</v>
      </c>
      <c r="AY36" s="58">
        <f>AW36*O36</f>
        <v>0</v>
      </c>
      <c r="AZ36" s="59">
        <f t="shared" si="26"/>
        <v>0</v>
      </c>
      <c r="BA36" s="57">
        <f>(AZ36/T36)*100</f>
        <v>0</v>
      </c>
      <c r="BB36" s="58">
        <f t="shared" si="27"/>
        <v>0</v>
      </c>
      <c r="BC36" s="58" t="e">
        <f t="shared" si="28"/>
        <v>#DIV/0!</v>
      </c>
      <c r="BD36" s="57"/>
      <c r="BE36" s="60">
        <v>38865.137971239797</v>
      </c>
      <c r="BF36" s="60">
        <f t="shared" si="9"/>
        <v>58919.549164399541</v>
      </c>
    </row>
    <row r="37" spans="1:58" x14ac:dyDescent="0.25">
      <c r="A37" s="56" t="s">
        <v>502</v>
      </c>
      <c r="B37" s="56">
        <v>3</v>
      </c>
      <c r="C37" s="56">
        <v>4</v>
      </c>
      <c r="D37" s="56">
        <v>14</v>
      </c>
      <c r="E37" s="56">
        <v>70</v>
      </c>
      <c r="F37" s="41">
        <v>34611</v>
      </c>
      <c r="G37" s="57">
        <f t="shared" si="10"/>
        <v>642</v>
      </c>
      <c r="H37" s="56">
        <f t="shared" si="11"/>
        <v>649</v>
      </c>
      <c r="I37" s="41">
        <f t="shared" si="0"/>
        <v>34618</v>
      </c>
      <c r="J37" s="33">
        <f t="shared" si="12"/>
        <v>34618</v>
      </c>
      <c r="K37" s="57">
        <v>550</v>
      </c>
      <c r="L37" s="56">
        <v>1</v>
      </c>
      <c r="M37" s="56">
        <v>1</v>
      </c>
      <c r="N37" s="58">
        <f t="shared" si="1"/>
        <v>11.878285714285713</v>
      </c>
      <c r="O37" s="58">
        <v>1.6968979591836733</v>
      </c>
      <c r="P37" s="58">
        <v>6.7084032653061218E-2</v>
      </c>
      <c r="Q37" s="58">
        <f t="shared" si="13"/>
        <v>67084.032653061222</v>
      </c>
      <c r="R37" s="58">
        <v>0.15607501795918369</v>
      </c>
      <c r="S37" s="58">
        <f t="shared" si="14"/>
        <v>156075.01795918369</v>
      </c>
      <c r="T37" s="58">
        <v>0.21058503673469386</v>
      </c>
      <c r="U37" s="58">
        <f t="shared" si="15"/>
        <v>210585.03673469386</v>
      </c>
      <c r="V37" s="57">
        <f t="shared" si="16"/>
        <v>12.41</v>
      </c>
      <c r="W37" s="58">
        <v>1.1625278228571427</v>
      </c>
      <c r="X37" s="58">
        <f t="shared" si="17"/>
        <v>1162527.8228571427</v>
      </c>
      <c r="Y37" s="58">
        <v>8.8238693877551004E-3</v>
      </c>
      <c r="Z37" s="58">
        <f t="shared" si="18"/>
        <v>8823.8693877550995</v>
      </c>
      <c r="AA37" s="57">
        <f t="shared" si="19"/>
        <v>5590.3360544217676</v>
      </c>
      <c r="AB37" s="57">
        <f t="shared" si="20"/>
        <v>1559.3903911707362</v>
      </c>
      <c r="AC37" s="57">
        <f t="shared" si="21"/>
        <v>7497.9984951200395</v>
      </c>
      <c r="AD37" s="57">
        <f t="shared" si="2"/>
        <v>630.27638483964995</v>
      </c>
      <c r="AE37" s="153"/>
      <c r="AF37" s="153"/>
      <c r="AG37" s="153"/>
      <c r="AH37" s="178">
        <v>95.231637586904853</v>
      </c>
      <c r="AI37" s="179">
        <v>81.524226773374266</v>
      </c>
      <c r="AJ37" s="178">
        <f t="shared" si="22"/>
        <v>13.707410813530586</v>
      </c>
      <c r="AK37" s="58">
        <v>0</v>
      </c>
      <c r="AL37" s="58">
        <f>AK37*N37</f>
        <v>0</v>
      </c>
      <c r="AM37" s="58">
        <f>AL37/K37</f>
        <v>0</v>
      </c>
      <c r="AN37" s="58">
        <v>3.8277738385127558</v>
      </c>
      <c r="AO37" s="58">
        <v>3.7489174018726104</v>
      </c>
      <c r="AP37" s="58">
        <v>7.8856436640145286E-2</v>
      </c>
      <c r="AQ37" s="58">
        <v>0</v>
      </c>
      <c r="AR37" s="58">
        <f>(AQ37*K37)/1000</f>
        <v>0</v>
      </c>
      <c r="AS37" s="58">
        <f>SUM(AL37,AR37)</f>
        <v>0</v>
      </c>
      <c r="AT37" s="58">
        <v>0</v>
      </c>
      <c r="AU37" s="6">
        <v>0</v>
      </c>
      <c r="AV37" s="6">
        <v>0</v>
      </c>
      <c r="AW37" s="58">
        <f>AS37/N37</f>
        <v>0</v>
      </c>
      <c r="AX37" s="58">
        <f t="shared" si="25"/>
        <v>0</v>
      </c>
      <c r="AY37" s="58">
        <f>AW37*O37</f>
        <v>0</v>
      </c>
      <c r="AZ37" s="59">
        <f t="shared" si="26"/>
        <v>0</v>
      </c>
      <c r="BA37" s="57">
        <f>(AZ37/T37)*100</f>
        <v>0</v>
      </c>
      <c r="BB37" s="58">
        <f t="shared" si="27"/>
        <v>0</v>
      </c>
      <c r="BC37" s="58" t="e">
        <f t="shared" si="28"/>
        <v>#DIV/0!</v>
      </c>
      <c r="BD37" s="57"/>
      <c r="BE37" s="60">
        <v>69372.181755116195</v>
      </c>
      <c r="BF37" s="60">
        <f t="shared" si="9"/>
        <v>117717.51364437552</v>
      </c>
    </row>
    <row r="38" spans="1:58" x14ac:dyDescent="0.25">
      <c r="A38" s="56" t="s">
        <v>503</v>
      </c>
      <c r="B38" s="56">
        <v>3</v>
      </c>
      <c r="C38" s="56">
        <v>5</v>
      </c>
      <c r="D38" s="56">
        <v>14</v>
      </c>
      <c r="E38" s="56">
        <v>70</v>
      </c>
      <c r="F38" s="41">
        <v>34625</v>
      </c>
      <c r="G38" s="57">
        <f t="shared" si="10"/>
        <v>656</v>
      </c>
      <c r="H38" s="56">
        <f t="shared" si="11"/>
        <v>663</v>
      </c>
      <c r="I38" s="41">
        <f t="shared" si="0"/>
        <v>34632</v>
      </c>
      <c r="J38" s="33">
        <f t="shared" si="12"/>
        <v>34632</v>
      </c>
      <c r="K38" s="57">
        <v>550</v>
      </c>
      <c r="L38" s="56">
        <v>1</v>
      </c>
      <c r="M38" s="56">
        <v>1</v>
      </c>
      <c r="N38" s="58">
        <f t="shared" si="1"/>
        <v>13.943999999999996</v>
      </c>
      <c r="O38" s="58">
        <v>1.9919999999999993</v>
      </c>
      <c r="P38" s="58">
        <v>7.9746399999999967E-2</v>
      </c>
      <c r="Q38" s="58">
        <f t="shared" si="13"/>
        <v>79746.399999999965</v>
      </c>
      <c r="R38" s="58">
        <v>0.11846423999999996</v>
      </c>
      <c r="S38" s="58">
        <f t="shared" si="14"/>
        <v>118464.23999999996</v>
      </c>
      <c r="T38" s="58">
        <v>0.19860239999999993</v>
      </c>
      <c r="U38" s="58">
        <f t="shared" si="15"/>
        <v>198602.39999999994</v>
      </c>
      <c r="V38" s="57">
        <f t="shared" si="16"/>
        <v>9.9699999999999989</v>
      </c>
      <c r="W38" s="58">
        <v>1.4755673599999994</v>
      </c>
      <c r="X38" s="58">
        <f t="shared" si="17"/>
        <v>1475567.3599999994</v>
      </c>
      <c r="Y38" s="58">
        <v>1.0291999999999997E-2</v>
      </c>
      <c r="Z38" s="58">
        <f t="shared" si="18"/>
        <v>10291.999999999998</v>
      </c>
      <c r="AA38" s="57">
        <f t="shared" si="19"/>
        <v>6645.533333333331</v>
      </c>
      <c r="AB38" s="57">
        <f t="shared" si="20"/>
        <v>1183.6102918255278</v>
      </c>
      <c r="AC38" s="57">
        <f t="shared" si="21"/>
        <v>7071.3499848676338</v>
      </c>
      <c r="AD38" s="57">
        <f t="shared" si="2"/>
        <v>735.142857142857</v>
      </c>
      <c r="AE38" s="153"/>
      <c r="AF38" s="153"/>
      <c r="AG38" s="153"/>
      <c r="AH38" s="178">
        <v>114.23286842971763</v>
      </c>
      <c r="AI38" s="179">
        <v>99.958626285978738</v>
      </c>
      <c r="AJ38" s="178">
        <f t="shared" si="22"/>
        <v>14.274242143738888</v>
      </c>
      <c r="AK38" s="58">
        <v>0</v>
      </c>
      <c r="AL38" s="58">
        <f>AK38*N38</f>
        <v>0</v>
      </c>
      <c r="AM38" s="58">
        <f>AL38/K38</f>
        <v>0</v>
      </c>
      <c r="AN38" s="58">
        <v>6.1499130869620462</v>
      </c>
      <c r="AO38" s="58">
        <v>4.4644783997404174</v>
      </c>
      <c r="AP38" s="58">
        <v>1.6854346872216301</v>
      </c>
      <c r="AQ38" s="58">
        <v>0.37665675572158741</v>
      </c>
      <c r="AR38" s="58">
        <f>(AQ38*K38)/1000</f>
        <v>0.20716121564687306</v>
      </c>
      <c r="AS38" s="58">
        <f>SUM(AL38,AR38)</f>
        <v>0.20716121564687306</v>
      </c>
      <c r="AT38" s="58">
        <f>AR38/AS38</f>
        <v>1</v>
      </c>
      <c r="AU38" s="6">
        <f>AR38/AS38*100</f>
        <v>100</v>
      </c>
      <c r="AV38" s="6">
        <f t="shared" si="29"/>
        <v>0</v>
      </c>
      <c r="AW38" s="58">
        <f>AS38/N38</f>
        <v>1.4856656314319644E-2</v>
      </c>
      <c r="AX38" s="58">
        <f t="shared" si="25"/>
        <v>14.856656314319645</v>
      </c>
      <c r="AY38" s="58">
        <f>AW38*O38</f>
        <v>2.9594459378124723E-2</v>
      </c>
      <c r="AZ38" s="59">
        <f t="shared" si="26"/>
        <v>2.959445937812472E-8</v>
      </c>
      <c r="BA38" s="57">
        <f>(AZ38/T38)*100</f>
        <v>1.4901360395506163E-5</v>
      </c>
      <c r="BB38" s="58">
        <f t="shared" si="27"/>
        <v>29.594459378124721</v>
      </c>
      <c r="BC38" s="58" t="e">
        <f t="shared" si="28"/>
        <v>#DIV/0!</v>
      </c>
      <c r="BD38" s="57"/>
      <c r="BE38" s="60">
        <v>48146.364949446317</v>
      </c>
      <c r="BF38" s="60">
        <f t="shared" si="9"/>
        <v>95907.558979297028</v>
      </c>
    </row>
    <row r="39" spans="1:58" x14ac:dyDescent="0.25">
      <c r="A39" s="75" t="s">
        <v>504</v>
      </c>
      <c r="B39" s="75"/>
      <c r="C39" s="75"/>
      <c r="D39" s="75"/>
      <c r="E39" s="75">
        <v>70</v>
      </c>
      <c r="F39" s="76"/>
      <c r="G39" s="75"/>
      <c r="H39" s="75"/>
      <c r="I39" s="76">
        <f>I38+14</f>
        <v>34646</v>
      </c>
      <c r="J39" s="35">
        <f t="shared" si="12"/>
        <v>34646</v>
      </c>
      <c r="K39" s="76"/>
      <c r="L39" s="397"/>
      <c r="M39" s="398"/>
      <c r="N39" s="78"/>
      <c r="O39" s="78"/>
      <c r="P39" s="78"/>
      <c r="Q39" s="78"/>
      <c r="R39" s="78"/>
      <c r="S39" s="78"/>
      <c r="T39" s="78"/>
      <c r="U39" s="78"/>
      <c r="V39" s="78"/>
      <c r="W39" s="78"/>
      <c r="X39" s="78"/>
      <c r="Y39" s="78"/>
      <c r="Z39" s="78"/>
      <c r="AA39" s="78"/>
      <c r="AB39" s="78"/>
      <c r="AC39" s="78"/>
      <c r="AD39" s="78"/>
      <c r="AE39" s="157"/>
      <c r="AF39" s="157"/>
      <c r="AG39" s="157"/>
      <c r="AH39" s="157"/>
      <c r="AI39" s="181"/>
      <c r="AJ39" s="182"/>
      <c r="AK39" s="75"/>
      <c r="AL39" s="75"/>
      <c r="AM39" s="78"/>
      <c r="AN39" s="78"/>
      <c r="AO39" s="78"/>
      <c r="AP39" s="78"/>
      <c r="AQ39" s="78"/>
      <c r="AR39" s="75"/>
      <c r="AS39" s="78"/>
      <c r="AT39" s="78"/>
      <c r="AU39" s="9"/>
      <c r="AV39" s="78"/>
      <c r="AW39" s="78"/>
      <c r="AX39" s="78"/>
      <c r="AY39" s="78"/>
      <c r="AZ39" s="78"/>
      <c r="BA39" s="78"/>
      <c r="BB39" s="78"/>
      <c r="BC39" s="78"/>
      <c r="BD39" s="77"/>
      <c r="BE39" s="79"/>
      <c r="BF39" s="79"/>
    </row>
    <row r="40" spans="1:58" x14ac:dyDescent="0.25">
      <c r="A40" s="75" t="s">
        <v>505</v>
      </c>
      <c r="B40" s="75"/>
      <c r="C40" s="75"/>
      <c r="D40" s="75"/>
      <c r="E40" s="75">
        <v>70</v>
      </c>
      <c r="F40" s="76"/>
      <c r="G40" s="75"/>
      <c r="H40" s="75"/>
      <c r="I40" s="76">
        <f t="shared" ref="I40:I46" si="32">I39+14</f>
        <v>34660</v>
      </c>
      <c r="J40" s="35">
        <f t="shared" si="12"/>
        <v>34660</v>
      </c>
      <c r="K40" s="76"/>
      <c r="L40" s="398"/>
      <c r="M40" s="398"/>
      <c r="N40" s="78"/>
      <c r="O40" s="78"/>
      <c r="P40" s="78"/>
      <c r="Q40" s="78"/>
      <c r="R40" s="78"/>
      <c r="S40" s="78"/>
      <c r="T40" s="78"/>
      <c r="U40" s="78"/>
      <c r="V40" s="78"/>
      <c r="W40" s="78"/>
      <c r="X40" s="78"/>
      <c r="Y40" s="78"/>
      <c r="Z40" s="78"/>
      <c r="AA40" s="78"/>
      <c r="AB40" s="78"/>
      <c r="AC40" s="78"/>
      <c r="AD40" s="78"/>
      <c r="AE40" s="157"/>
      <c r="AF40" s="157"/>
      <c r="AG40" s="157"/>
      <c r="AH40" s="157"/>
      <c r="AI40" s="181"/>
      <c r="AJ40" s="182"/>
      <c r="AK40" s="75"/>
      <c r="AL40" s="75"/>
      <c r="AM40" s="78"/>
      <c r="AN40" s="78"/>
      <c r="AO40" s="78"/>
      <c r="AP40" s="78"/>
      <c r="AQ40" s="78"/>
      <c r="AR40" s="75"/>
      <c r="AS40" s="78"/>
      <c r="AT40" s="78"/>
      <c r="AU40" s="9"/>
      <c r="AV40" s="78"/>
      <c r="AW40" s="78"/>
      <c r="AX40" s="78"/>
      <c r="AY40" s="78"/>
      <c r="AZ40" s="78"/>
      <c r="BA40" s="78"/>
      <c r="BB40" s="78"/>
      <c r="BC40" s="78"/>
      <c r="BD40" s="77"/>
      <c r="BE40" s="79"/>
      <c r="BF40" s="79"/>
    </row>
    <row r="41" spans="1:58" x14ac:dyDescent="0.25">
      <c r="A41" s="75" t="s">
        <v>506</v>
      </c>
      <c r="B41" s="75"/>
      <c r="C41" s="75"/>
      <c r="D41" s="75"/>
      <c r="E41" s="75">
        <v>70</v>
      </c>
      <c r="F41" s="76"/>
      <c r="G41" s="75"/>
      <c r="H41" s="75"/>
      <c r="I41" s="76">
        <f t="shared" si="32"/>
        <v>34674</v>
      </c>
      <c r="J41" s="35">
        <f t="shared" si="12"/>
        <v>34674</v>
      </c>
      <c r="K41" s="76"/>
      <c r="L41" s="398"/>
      <c r="M41" s="398"/>
      <c r="N41" s="78"/>
      <c r="O41" s="78"/>
      <c r="P41" s="78"/>
      <c r="Q41" s="78"/>
      <c r="R41" s="78"/>
      <c r="S41" s="78"/>
      <c r="T41" s="78"/>
      <c r="U41" s="78"/>
      <c r="V41" s="78"/>
      <c r="W41" s="78"/>
      <c r="X41" s="78"/>
      <c r="Y41" s="78"/>
      <c r="Z41" s="78"/>
      <c r="AA41" s="78"/>
      <c r="AB41" s="78"/>
      <c r="AC41" s="78"/>
      <c r="AD41" s="78"/>
      <c r="AE41" s="157"/>
      <c r="AF41" s="157"/>
      <c r="AG41" s="157"/>
      <c r="AH41" s="157"/>
      <c r="AI41" s="181"/>
      <c r="AJ41" s="182"/>
      <c r="AK41" s="75"/>
      <c r="AL41" s="75"/>
      <c r="AM41" s="78"/>
      <c r="AN41" s="78"/>
      <c r="AO41" s="78"/>
      <c r="AP41" s="78"/>
      <c r="AQ41" s="78"/>
      <c r="AR41" s="75"/>
      <c r="AS41" s="78"/>
      <c r="AT41" s="78"/>
      <c r="AU41" s="9"/>
      <c r="AV41" s="78"/>
      <c r="AW41" s="78"/>
      <c r="AX41" s="78"/>
      <c r="AY41" s="78"/>
      <c r="AZ41" s="78"/>
      <c r="BA41" s="78"/>
      <c r="BB41" s="78"/>
      <c r="BC41" s="78"/>
      <c r="BD41" s="77"/>
      <c r="BE41" s="79"/>
      <c r="BF41" s="79"/>
    </row>
    <row r="42" spans="1:58" x14ac:dyDescent="0.25">
      <c r="A42" s="75" t="s">
        <v>507</v>
      </c>
      <c r="B42" s="75"/>
      <c r="C42" s="75"/>
      <c r="D42" s="75"/>
      <c r="E42" s="75">
        <v>70</v>
      </c>
      <c r="F42" s="76"/>
      <c r="G42" s="75"/>
      <c r="H42" s="75"/>
      <c r="I42" s="76">
        <f t="shared" si="32"/>
        <v>34688</v>
      </c>
      <c r="J42" s="35">
        <f t="shared" si="12"/>
        <v>34688</v>
      </c>
      <c r="K42" s="76"/>
      <c r="L42" s="398"/>
      <c r="M42" s="398"/>
      <c r="N42" s="78"/>
      <c r="O42" s="78"/>
      <c r="P42" s="78"/>
      <c r="Q42" s="78"/>
      <c r="R42" s="78"/>
      <c r="S42" s="78"/>
      <c r="T42" s="78"/>
      <c r="U42" s="78"/>
      <c r="V42" s="78"/>
      <c r="W42" s="78"/>
      <c r="X42" s="78"/>
      <c r="Y42" s="78"/>
      <c r="Z42" s="78"/>
      <c r="AA42" s="78"/>
      <c r="AB42" s="78"/>
      <c r="AC42" s="78"/>
      <c r="AD42" s="78"/>
      <c r="AE42" s="157"/>
      <c r="AF42" s="157"/>
      <c r="AG42" s="157"/>
      <c r="AH42" s="157"/>
      <c r="AI42" s="181"/>
      <c r="AJ42" s="182"/>
      <c r="AK42" s="75"/>
      <c r="AL42" s="75"/>
      <c r="AM42" s="78"/>
      <c r="AN42" s="78"/>
      <c r="AO42" s="78"/>
      <c r="AP42" s="78"/>
      <c r="AQ42" s="78"/>
      <c r="AR42" s="75"/>
      <c r="AS42" s="78"/>
      <c r="AT42" s="78"/>
      <c r="AU42" s="9"/>
      <c r="AV42" s="78"/>
      <c r="AW42" s="78"/>
      <c r="AX42" s="78"/>
      <c r="AY42" s="78"/>
      <c r="AZ42" s="78"/>
      <c r="BA42" s="78"/>
      <c r="BB42" s="78"/>
      <c r="BC42" s="78"/>
      <c r="BD42" s="77"/>
      <c r="BE42" s="79"/>
      <c r="BF42" s="79"/>
    </row>
    <row r="43" spans="1:58" x14ac:dyDescent="0.25">
      <c r="A43" s="75" t="s">
        <v>508</v>
      </c>
      <c r="B43" s="75"/>
      <c r="C43" s="75"/>
      <c r="D43" s="75"/>
      <c r="E43" s="75">
        <v>56</v>
      </c>
      <c r="F43" s="76"/>
      <c r="G43" s="75"/>
      <c r="H43" s="75"/>
      <c r="I43" s="76">
        <f t="shared" si="32"/>
        <v>34702</v>
      </c>
      <c r="J43" s="35">
        <f t="shared" si="12"/>
        <v>34702</v>
      </c>
      <c r="K43" s="76"/>
      <c r="L43" s="398"/>
      <c r="M43" s="398"/>
      <c r="N43" s="78"/>
      <c r="O43" s="78"/>
      <c r="P43" s="78"/>
      <c r="Q43" s="78"/>
      <c r="R43" s="78"/>
      <c r="S43" s="78"/>
      <c r="T43" s="78"/>
      <c r="U43" s="78"/>
      <c r="V43" s="78"/>
      <c r="W43" s="78"/>
      <c r="X43" s="78"/>
      <c r="Y43" s="78"/>
      <c r="Z43" s="78"/>
      <c r="AA43" s="78"/>
      <c r="AB43" s="78"/>
      <c r="AC43" s="78"/>
      <c r="AD43" s="78"/>
      <c r="AE43" s="157"/>
      <c r="AF43" s="157"/>
      <c r="AG43" s="157"/>
      <c r="AH43" s="157"/>
      <c r="AI43" s="181"/>
      <c r="AJ43" s="182"/>
      <c r="AK43" s="75"/>
      <c r="AL43" s="75"/>
      <c r="AM43" s="78"/>
      <c r="AN43" s="78"/>
      <c r="AO43" s="78"/>
      <c r="AP43" s="78"/>
      <c r="AQ43" s="78"/>
      <c r="AR43" s="75"/>
      <c r="AS43" s="78"/>
      <c r="AT43" s="78"/>
      <c r="AU43" s="9"/>
      <c r="AV43" s="78"/>
      <c r="AW43" s="78"/>
      <c r="AX43" s="78"/>
      <c r="AY43" s="78"/>
      <c r="AZ43" s="78"/>
      <c r="BA43" s="78"/>
      <c r="BB43" s="78"/>
      <c r="BC43" s="78"/>
      <c r="BD43" s="77"/>
      <c r="BE43" s="79"/>
      <c r="BF43" s="79"/>
    </row>
    <row r="44" spans="1:58" x14ac:dyDescent="0.25">
      <c r="A44" s="75" t="s">
        <v>509</v>
      </c>
      <c r="B44" s="75"/>
      <c r="C44" s="75"/>
      <c r="D44" s="75"/>
      <c r="E44" s="75">
        <v>42</v>
      </c>
      <c r="F44" s="76"/>
      <c r="G44" s="75"/>
      <c r="H44" s="75"/>
      <c r="I44" s="76">
        <f t="shared" si="32"/>
        <v>34716</v>
      </c>
      <c r="J44" s="35">
        <f t="shared" si="12"/>
        <v>34716</v>
      </c>
      <c r="K44" s="76"/>
      <c r="L44" s="398"/>
      <c r="M44" s="398"/>
      <c r="N44" s="78"/>
      <c r="O44" s="78"/>
      <c r="P44" s="78"/>
      <c r="Q44" s="78"/>
      <c r="R44" s="78"/>
      <c r="S44" s="78"/>
      <c r="T44" s="78"/>
      <c r="U44" s="78"/>
      <c r="V44" s="78"/>
      <c r="W44" s="78"/>
      <c r="X44" s="78"/>
      <c r="Y44" s="78"/>
      <c r="Z44" s="78"/>
      <c r="AA44" s="78"/>
      <c r="AB44" s="78"/>
      <c r="AC44" s="78"/>
      <c r="AD44" s="78"/>
      <c r="AE44" s="157"/>
      <c r="AF44" s="157"/>
      <c r="AG44" s="157"/>
      <c r="AH44" s="157"/>
      <c r="AI44" s="181"/>
      <c r="AJ44" s="182"/>
      <c r="AK44" s="75"/>
      <c r="AL44" s="75"/>
      <c r="AM44" s="78"/>
      <c r="AN44" s="78"/>
      <c r="AO44" s="78"/>
      <c r="AP44" s="78"/>
      <c r="AQ44" s="78"/>
      <c r="AR44" s="75"/>
      <c r="AS44" s="78"/>
      <c r="AT44" s="78"/>
      <c r="AU44" s="9"/>
      <c r="AV44" s="78"/>
      <c r="AW44" s="78"/>
      <c r="AX44" s="78"/>
      <c r="AY44" s="78"/>
      <c r="AZ44" s="78"/>
      <c r="BA44" s="78"/>
      <c r="BB44" s="78"/>
      <c r="BC44" s="78"/>
      <c r="BD44" s="77"/>
      <c r="BE44" s="79"/>
      <c r="BF44" s="79"/>
    </row>
    <row r="45" spans="1:58" x14ac:dyDescent="0.25">
      <c r="A45" s="75" t="s">
        <v>510</v>
      </c>
      <c r="B45" s="75"/>
      <c r="C45" s="75"/>
      <c r="D45" s="75"/>
      <c r="E45" s="75">
        <v>28</v>
      </c>
      <c r="F45" s="76"/>
      <c r="G45" s="75"/>
      <c r="H45" s="75"/>
      <c r="I45" s="76">
        <f t="shared" si="32"/>
        <v>34730</v>
      </c>
      <c r="J45" s="35">
        <f t="shared" si="12"/>
        <v>34730</v>
      </c>
      <c r="K45" s="76"/>
      <c r="L45" s="398"/>
      <c r="M45" s="398"/>
      <c r="N45" s="78"/>
      <c r="O45" s="78"/>
      <c r="P45" s="78"/>
      <c r="Q45" s="78"/>
      <c r="R45" s="78"/>
      <c r="S45" s="78"/>
      <c r="T45" s="78"/>
      <c r="U45" s="78"/>
      <c r="V45" s="78"/>
      <c r="W45" s="78"/>
      <c r="X45" s="78"/>
      <c r="Y45" s="78"/>
      <c r="Z45" s="78"/>
      <c r="AA45" s="78"/>
      <c r="AB45" s="78"/>
      <c r="AC45" s="78"/>
      <c r="AD45" s="78"/>
      <c r="AE45" s="157"/>
      <c r="AF45" s="157"/>
      <c r="AG45" s="157"/>
      <c r="AH45" s="157"/>
      <c r="AI45" s="181"/>
      <c r="AJ45" s="182"/>
      <c r="AK45" s="75"/>
      <c r="AL45" s="75"/>
      <c r="AM45" s="78"/>
      <c r="AN45" s="78"/>
      <c r="AO45" s="78"/>
      <c r="AP45" s="78"/>
      <c r="AQ45" s="78"/>
      <c r="AR45" s="75"/>
      <c r="AS45" s="78"/>
      <c r="AT45" s="78"/>
      <c r="AU45" s="9"/>
      <c r="AV45" s="78"/>
      <c r="AW45" s="78"/>
      <c r="AX45" s="78"/>
      <c r="AY45" s="78"/>
      <c r="AZ45" s="78"/>
      <c r="BA45" s="78"/>
      <c r="BB45" s="78"/>
      <c r="BC45" s="78"/>
      <c r="BD45" s="77"/>
      <c r="BE45" s="79"/>
      <c r="BF45" s="79"/>
    </row>
    <row r="46" spans="1:58" ht="13.8" thickBot="1" x14ac:dyDescent="0.3">
      <c r="A46" s="75" t="s">
        <v>511</v>
      </c>
      <c r="B46" s="75"/>
      <c r="C46" s="75"/>
      <c r="D46" s="75"/>
      <c r="E46" s="75">
        <v>14</v>
      </c>
      <c r="F46" s="76"/>
      <c r="G46" s="75"/>
      <c r="H46" s="75"/>
      <c r="I46" s="76">
        <f t="shared" si="32"/>
        <v>34744</v>
      </c>
      <c r="J46" s="36">
        <f t="shared" si="12"/>
        <v>34744</v>
      </c>
      <c r="K46" s="76"/>
      <c r="L46" s="398"/>
      <c r="M46" s="398"/>
      <c r="N46" s="78"/>
      <c r="O46" s="78"/>
      <c r="P46" s="78"/>
      <c r="Q46" s="78"/>
      <c r="R46" s="78"/>
      <c r="S46" s="78"/>
      <c r="T46" s="78"/>
      <c r="U46" s="78"/>
      <c r="V46" s="78"/>
      <c r="W46" s="78"/>
      <c r="X46" s="78"/>
      <c r="Y46" s="78"/>
      <c r="Z46" s="78"/>
      <c r="AA46" s="78"/>
      <c r="AB46" s="78"/>
      <c r="AC46" s="78"/>
      <c r="AD46" s="78"/>
      <c r="AE46" s="157"/>
      <c r="AF46" s="157"/>
      <c r="AG46" s="157"/>
      <c r="AH46" s="157"/>
      <c r="AI46" s="181"/>
      <c r="AJ46" s="184"/>
      <c r="AK46" s="75"/>
      <c r="AL46" s="75"/>
      <c r="AM46" s="78"/>
      <c r="AN46" s="78"/>
      <c r="AO46" s="78"/>
      <c r="AP46" s="78"/>
      <c r="AQ46" s="78"/>
      <c r="AR46" s="75"/>
      <c r="AS46" s="78"/>
      <c r="AT46" s="78"/>
      <c r="AU46" s="9"/>
      <c r="AV46" s="78"/>
      <c r="AW46" s="78"/>
      <c r="AX46" s="78"/>
      <c r="AY46" s="78"/>
      <c r="AZ46" s="78"/>
      <c r="BA46" s="78"/>
      <c r="BB46" s="78"/>
      <c r="BC46" s="78"/>
      <c r="BD46" s="77"/>
      <c r="BE46" s="79"/>
      <c r="BF46" s="79"/>
    </row>
    <row r="47" spans="1:58" x14ac:dyDescent="0.25">
      <c r="A47" s="64" t="s">
        <v>512</v>
      </c>
      <c r="B47" s="64">
        <v>4</v>
      </c>
      <c r="C47" s="64">
        <v>1</v>
      </c>
      <c r="D47" s="64">
        <v>14</v>
      </c>
      <c r="E47" s="64">
        <v>181</v>
      </c>
      <c r="F47" s="40">
        <v>34751</v>
      </c>
      <c r="G47" s="64">
        <f t="shared" ref="G47:G110" si="33">F47-33969</f>
        <v>782</v>
      </c>
      <c r="H47" s="64">
        <f t="shared" ref="H47:H110" si="34">G47+(D47/2)</f>
        <v>789</v>
      </c>
      <c r="I47" s="40">
        <f t="shared" ref="I47:I84" si="35">F47+(D47/2)</f>
        <v>34758</v>
      </c>
      <c r="J47" s="33">
        <f t="shared" si="12"/>
        <v>34758</v>
      </c>
      <c r="K47" s="65">
        <v>550</v>
      </c>
      <c r="L47" s="64">
        <v>1</v>
      </c>
      <c r="M47" s="64">
        <v>1</v>
      </c>
      <c r="N47" s="66">
        <f t="shared" ref="N47:N52" si="36">O47*0.5*D47</f>
        <v>16.015999999999998</v>
      </c>
      <c r="O47" s="66">
        <v>2.2879999999999998</v>
      </c>
      <c r="P47" s="66">
        <v>7.0470400000000002E-2</v>
      </c>
      <c r="Q47" s="66">
        <f t="shared" si="13"/>
        <v>70470.400000000009</v>
      </c>
      <c r="R47" s="66">
        <v>0.14608880000000002</v>
      </c>
      <c r="S47" s="66">
        <f t="shared" si="14"/>
        <v>146088.80000000002</v>
      </c>
      <c r="T47" s="66">
        <v>0.19396840083607819</v>
      </c>
      <c r="U47" s="66">
        <f t="shared" si="15"/>
        <v>193968.40083607819</v>
      </c>
      <c r="V47" s="65">
        <f t="shared" si="16"/>
        <v>8.4776398966817386</v>
      </c>
      <c r="W47" s="66">
        <v>1.7717667991639217</v>
      </c>
      <c r="X47" s="66">
        <f t="shared" si="17"/>
        <v>1771766.7991639217</v>
      </c>
      <c r="Y47" s="66">
        <v>8.6943999999999997E-3</v>
      </c>
      <c r="Z47" s="66">
        <f t="shared" si="18"/>
        <v>8694.4</v>
      </c>
      <c r="AA47" s="65">
        <f t="shared" ref="AA47:AA52" si="37">P47/12*1000000</f>
        <v>5872.5333333333328</v>
      </c>
      <c r="AB47" s="65">
        <f t="shared" ref="AB47:AB52" si="38">R47/100.0872*1000000</f>
        <v>1459.6152155320563</v>
      </c>
      <c r="AC47" s="65">
        <f t="shared" ref="AC47:AC52" si="39">T47/28.0855*1000000</f>
        <v>6906.35384223454</v>
      </c>
      <c r="AD47" s="65">
        <f t="shared" ref="AD47:AD52" si="40">Y47/14*1000000</f>
        <v>621.02857142857135</v>
      </c>
      <c r="AE47" s="154"/>
      <c r="AF47" s="154"/>
      <c r="AG47" s="154"/>
      <c r="AH47" s="168">
        <v>171.32869553642823</v>
      </c>
      <c r="AI47" s="183">
        <v>154.28934933098142</v>
      </c>
      <c r="AJ47" s="178">
        <f t="shared" ref="AJ47:AJ52" si="41">AH47-AI47</f>
        <v>17.039346205446805</v>
      </c>
      <c r="AK47" s="66">
        <v>0</v>
      </c>
      <c r="AL47" s="66">
        <f t="shared" ref="AL47:AL52" si="42">AK47*N47</f>
        <v>0</v>
      </c>
      <c r="AM47" s="66">
        <f t="shared" ref="AM47:AM52" si="43">AL47/K47</f>
        <v>0</v>
      </c>
      <c r="AN47" s="66">
        <v>0.67279983850992142</v>
      </c>
      <c r="AO47" s="66">
        <v>0.55481903457865822</v>
      </c>
      <c r="AP47" s="66">
        <v>0.11798080393126324</v>
      </c>
      <c r="AQ47" s="66">
        <v>0</v>
      </c>
      <c r="AR47" s="66">
        <f t="shared" ref="AR47:AR52" si="44">(AQ47*K47)/1000</f>
        <v>0</v>
      </c>
      <c r="AS47" s="66">
        <f t="shared" ref="AS47:AS52" si="45">SUM(AL47,AR47)</f>
        <v>0</v>
      </c>
      <c r="AT47" s="58">
        <v>0</v>
      </c>
      <c r="AU47" s="7">
        <v>0</v>
      </c>
      <c r="AV47" s="7">
        <v>0</v>
      </c>
      <c r="AW47" s="66">
        <f t="shared" ref="AW47:AW52" si="46">AS47/N47</f>
        <v>0</v>
      </c>
      <c r="AX47" s="66">
        <f t="shared" si="25"/>
        <v>0</v>
      </c>
      <c r="AY47" s="66">
        <f t="shared" ref="AY47:AY52" si="47">AW47*O47</f>
        <v>0</v>
      </c>
      <c r="AZ47" s="67">
        <f t="shared" si="26"/>
        <v>0</v>
      </c>
      <c r="BA47" s="65">
        <f t="shared" ref="BA47:BA52" si="48">(AZ47/T47)*100</f>
        <v>0</v>
      </c>
      <c r="BB47" s="66">
        <f t="shared" si="27"/>
        <v>0</v>
      </c>
      <c r="BC47" s="66" t="e">
        <f t="shared" si="28"/>
        <v>#DIV/0!</v>
      </c>
      <c r="BD47" s="65"/>
      <c r="BE47" s="68">
        <v>90867.787369377547</v>
      </c>
      <c r="BF47" s="68">
        <f t="shared" ref="BF47:BF52" si="49">BE47*O47</f>
        <v>207905.4975011358</v>
      </c>
    </row>
    <row r="48" spans="1:58" x14ac:dyDescent="0.25">
      <c r="A48" s="56" t="s">
        <v>513</v>
      </c>
      <c r="B48" s="56">
        <v>4</v>
      </c>
      <c r="C48" s="56">
        <v>2</v>
      </c>
      <c r="D48" s="56">
        <v>14</v>
      </c>
      <c r="E48" s="56">
        <v>168</v>
      </c>
      <c r="F48" s="41">
        <v>34765</v>
      </c>
      <c r="G48" s="56">
        <f t="shared" si="33"/>
        <v>796</v>
      </c>
      <c r="H48" s="56">
        <f t="shared" si="34"/>
        <v>803</v>
      </c>
      <c r="I48" s="41">
        <f t="shared" si="35"/>
        <v>34772</v>
      </c>
      <c r="J48" s="33">
        <f t="shared" si="12"/>
        <v>34772</v>
      </c>
      <c r="K48" s="57">
        <v>550</v>
      </c>
      <c r="L48" s="56">
        <v>1</v>
      </c>
      <c r="M48" s="56">
        <v>1</v>
      </c>
      <c r="N48" s="58">
        <f t="shared" si="36"/>
        <v>10.660000000000002</v>
      </c>
      <c r="O48" s="58">
        <v>1.5228571428571431</v>
      </c>
      <c r="P48" s="58">
        <v>6.4010761904761904E-2</v>
      </c>
      <c r="Q48" s="58">
        <f t="shared" si="13"/>
        <v>64010.761904761901</v>
      </c>
      <c r="R48" s="58">
        <v>9.941592142857146E-2</v>
      </c>
      <c r="S48" s="58">
        <f t="shared" si="14"/>
        <v>99415.921428571455</v>
      </c>
      <c r="T48" s="58">
        <v>0.13473765929227463</v>
      </c>
      <c r="U48" s="58">
        <f t="shared" si="15"/>
        <v>134737.65929227462</v>
      </c>
      <c r="V48" s="57">
        <f t="shared" si="16"/>
        <v>8.8476886964908275</v>
      </c>
      <c r="W48" s="58">
        <v>1.1286766573743923</v>
      </c>
      <c r="X48" s="58">
        <f t="shared" si="17"/>
        <v>1128676.6573743923</v>
      </c>
      <c r="Y48" s="58">
        <v>7.3097142857142874E-3</v>
      </c>
      <c r="Z48" s="58">
        <f t="shared" si="18"/>
        <v>7309.7142857142871</v>
      </c>
      <c r="AA48" s="57">
        <f t="shared" si="37"/>
        <v>5334.230158730159</v>
      </c>
      <c r="AB48" s="57">
        <f t="shared" si="38"/>
        <v>993.29306273500981</v>
      </c>
      <c r="AC48" s="57">
        <f t="shared" si="39"/>
        <v>4797.4100262510774</v>
      </c>
      <c r="AD48" s="57">
        <f t="shared" si="40"/>
        <v>522.12244897959192</v>
      </c>
      <c r="AE48" s="155"/>
      <c r="AF48" s="155"/>
      <c r="AG48" s="155"/>
      <c r="AH48" s="169">
        <v>125.76581036209664</v>
      </c>
      <c r="AI48" s="174">
        <v>112.0510798640051</v>
      </c>
      <c r="AJ48" s="178">
        <f t="shared" si="41"/>
        <v>13.714730498091541</v>
      </c>
      <c r="AK48" s="58">
        <v>0</v>
      </c>
      <c r="AL48" s="58">
        <f t="shared" si="42"/>
        <v>0</v>
      </c>
      <c r="AM48" s="58">
        <f t="shared" si="43"/>
        <v>0</v>
      </c>
      <c r="AN48" s="58">
        <v>4.6606085900662988</v>
      </c>
      <c r="AO48" s="58">
        <v>4.1326240239176668</v>
      </c>
      <c r="AP48" s="58">
        <v>0.52798456614863187</v>
      </c>
      <c r="AQ48" s="58">
        <v>0</v>
      </c>
      <c r="AR48" s="58">
        <f t="shared" si="44"/>
        <v>0</v>
      </c>
      <c r="AS48" s="58">
        <f t="shared" si="45"/>
        <v>0</v>
      </c>
      <c r="AT48" s="58">
        <v>0</v>
      </c>
      <c r="AU48" s="6">
        <v>0</v>
      </c>
      <c r="AV48" s="6">
        <v>0</v>
      </c>
      <c r="AW48" s="58">
        <f t="shared" si="46"/>
        <v>0</v>
      </c>
      <c r="AX48" s="58">
        <f t="shared" si="25"/>
        <v>0</v>
      </c>
      <c r="AY48" s="58">
        <f t="shared" si="47"/>
        <v>0</v>
      </c>
      <c r="AZ48" s="59">
        <f t="shared" si="26"/>
        <v>0</v>
      </c>
      <c r="BA48" s="57">
        <f t="shared" si="48"/>
        <v>0</v>
      </c>
      <c r="BB48" s="58">
        <f t="shared" si="27"/>
        <v>0</v>
      </c>
      <c r="BC48" s="58" t="e">
        <f t="shared" si="28"/>
        <v>#DIV/0!</v>
      </c>
      <c r="BD48" s="57"/>
      <c r="BE48" s="60">
        <v>21037.868162692848</v>
      </c>
      <c r="BF48" s="60">
        <f t="shared" si="49"/>
        <v>32037.667802043685</v>
      </c>
    </row>
    <row r="49" spans="1:58" x14ac:dyDescent="0.25">
      <c r="A49" s="56" t="s">
        <v>514</v>
      </c>
      <c r="B49" s="56">
        <v>4</v>
      </c>
      <c r="C49" s="56">
        <v>3</v>
      </c>
      <c r="D49" s="56">
        <v>14</v>
      </c>
      <c r="E49" s="56">
        <v>154</v>
      </c>
      <c r="F49" s="41">
        <v>34779</v>
      </c>
      <c r="G49" s="56">
        <f t="shared" si="33"/>
        <v>810</v>
      </c>
      <c r="H49" s="56">
        <f t="shared" si="34"/>
        <v>817</v>
      </c>
      <c r="I49" s="41">
        <f t="shared" si="35"/>
        <v>34786</v>
      </c>
      <c r="J49" s="33">
        <f t="shared" si="12"/>
        <v>34786</v>
      </c>
      <c r="K49" s="57">
        <v>550</v>
      </c>
      <c r="L49" s="56">
        <v>1</v>
      </c>
      <c r="M49" s="56">
        <v>1</v>
      </c>
      <c r="N49" s="58">
        <f t="shared" si="36"/>
        <v>17.512000000000004</v>
      </c>
      <c r="O49" s="58">
        <v>2.5017142857142862</v>
      </c>
      <c r="P49" s="58">
        <v>7.9929771428571439E-2</v>
      </c>
      <c r="Q49" s="58">
        <f t="shared" si="13"/>
        <v>79929.771428571432</v>
      </c>
      <c r="R49" s="58">
        <v>0.13849490285714289</v>
      </c>
      <c r="S49" s="58">
        <f t="shared" si="14"/>
        <v>138494.90285714288</v>
      </c>
      <c r="T49" s="58">
        <v>0.26070333123413725</v>
      </c>
      <c r="U49" s="58">
        <f t="shared" si="15"/>
        <v>260703.33123413724</v>
      </c>
      <c r="V49" s="57">
        <f t="shared" si="16"/>
        <v>10.42098742941389</v>
      </c>
      <c r="W49" s="58">
        <v>1.9026916230515774</v>
      </c>
      <c r="X49" s="58">
        <f t="shared" si="17"/>
        <v>1902691.6230515772</v>
      </c>
      <c r="Y49" s="58">
        <v>1.0382114285714289E-2</v>
      </c>
      <c r="Z49" s="58">
        <f t="shared" si="18"/>
        <v>10382.11428571429</v>
      </c>
      <c r="AA49" s="57">
        <f t="shared" si="37"/>
        <v>6660.8142857142866</v>
      </c>
      <c r="AB49" s="57">
        <f t="shared" si="38"/>
        <v>1383.7424051940998</v>
      </c>
      <c r="AC49" s="57">
        <f t="shared" si="39"/>
        <v>9282.4885166415861</v>
      </c>
      <c r="AD49" s="57">
        <f t="shared" si="40"/>
        <v>741.57959183673495</v>
      </c>
      <c r="AE49" s="155"/>
      <c r="AF49" s="155"/>
      <c r="AG49" s="155"/>
      <c r="AH49" s="169">
        <v>203.20268112538167</v>
      </c>
      <c r="AI49" s="174">
        <v>181.46373045733503</v>
      </c>
      <c r="AJ49" s="178">
        <f t="shared" si="41"/>
        <v>21.738950668046641</v>
      </c>
      <c r="AK49" s="58">
        <v>0</v>
      </c>
      <c r="AL49" s="58">
        <f t="shared" si="42"/>
        <v>0</v>
      </c>
      <c r="AM49" s="58">
        <f t="shared" si="43"/>
        <v>0</v>
      </c>
      <c r="AN49" s="58">
        <v>7.893967037274173</v>
      </c>
      <c r="AO49" s="58">
        <v>5.7296732075646446</v>
      </c>
      <c r="AP49" s="58">
        <v>2.1642938297095267</v>
      </c>
      <c r="AQ49" s="58">
        <v>0</v>
      </c>
      <c r="AR49" s="58">
        <f t="shared" si="44"/>
        <v>0</v>
      </c>
      <c r="AS49" s="58">
        <f t="shared" si="45"/>
        <v>0</v>
      </c>
      <c r="AT49" s="58">
        <v>0</v>
      </c>
      <c r="AU49" s="6">
        <v>0</v>
      </c>
      <c r="AV49" s="6">
        <v>0</v>
      </c>
      <c r="AW49" s="58">
        <f t="shared" si="46"/>
        <v>0</v>
      </c>
      <c r="AX49" s="58">
        <f t="shared" si="25"/>
        <v>0</v>
      </c>
      <c r="AY49" s="58">
        <f t="shared" si="47"/>
        <v>0</v>
      </c>
      <c r="AZ49" s="59">
        <f t="shared" si="26"/>
        <v>0</v>
      </c>
      <c r="BA49" s="57">
        <f t="shared" si="48"/>
        <v>0</v>
      </c>
      <c r="BB49" s="58">
        <f t="shared" si="27"/>
        <v>0</v>
      </c>
      <c r="BC49" s="58" t="e">
        <f t="shared" si="28"/>
        <v>#DIV/0!</v>
      </c>
      <c r="BD49" s="57"/>
      <c r="BE49" s="60">
        <v>16333.197223356472</v>
      </c>
      <c r="BF49" s="60">
        <f t="shared" si="49"/>
        <v>40860.992825059802</v>
      </c>
    </row>
    <row r="50" spans="1:58" x14ac:dyDescent="0.25">
      <c r="A50" s="56" t="s">
        <v>515</v>
      </c>
      <c r="B50" s="56">
        <v>4</v>
      </c>
      <c r="C50" s="56">
        <v>4</v>
      </c>
      <c r="D50" s="56">
        <v>14</v>
      </c>
      <c r="E50" s="56">
        <v>140</v>
      </c>
      <c r="F50" s="41">
        <v>34793</v>
      </c>
      <c r="G50" s="56">
        <f t="shared" si="33"/>
        <v>824</v>
      </c>
      <c r="H50" s="56">
        <f t="shared" si="34"/>
        <v>831</v>
      </c>
      <c r="I50" s="41">
        <f t="shared" si="35"/>
        <v>34800</v>
      </c>
      <c r="J50" s="33">
        <f t="shared" si="12"/>
        <v>34800</v>
      </c>
      <c r="K50" s="57">
        <v>550</v>
      </c>
      <c r="L50" s="56">
        <v>1</v>
      </c>
      <c r="M50" s="56">
        <v>1</v>
      </c>
      <c r="N50" s="58">
        <f t="shared" si="36"/>
        <v>23.482000000000003</v>
      </c>
      <c r="O50" s="58">
        <v>3.354571428571429</v>
      </c>
      <c r="P50" s="58">
        <v>0.10533354285714287</v>
      </c>
      <c r="Q50" s="58">
        <f t="shared" si="13"/>
        <v>105333.54285714288</v>
      </c>
      <c r="R50" s="58">
        <v>0.18731088214285715</v>
      </c>
      <c r="S50" s="58">
        <f t="shared" si="14"/>
        <v>187310.88214285715</v>
      </c>
      <c r="T50" s="58">
        <v>0.6571405013481173</v>
      </c>
      <c r="U50" s="58">
        <f t="shared" si="15"/>
        <v>657140.50134811725</v>
      </c>
      <c r="V50" s="57">
        <f t="shared" si="16"/>
        <v>19.589402561267441</v>
      </c>
      <c r="W50" s="58">
        <v>2.2467861879375972</v>
      </c>
      <c r="X50" s="58">
        <f t="shared" si="17"/>
        <v>2246786.1879375973</v>
      </c>
      <c r="Y50" s="58">
        <v>1.4424657142857145E-2</v>
      </c>
      <c r="Z50" s="58">
        <f t="shared" si="18"/>
        <v>14424.657142857144</v>
      </c>
      <c r="AA50" s="57">
        <f t="shared" si="37"/>
        <v>8777.7952380952393</v>
      </c>
      <c r="AB50" s="57">
        <f t="shared" si="38"/>
        <v>1871.4768935773723</v>
      </c>
      <c r="AC50" s="57">
        <f t="shared" si="39"/>
        <v>23397.856593192831</v>
      </c>
      <c r="AD50" s="57">
        <f t="shared" si="40"/>
        <v>1030.3326530612246</v>
      </c>
      <c r="AE50" s="155"/>
      <c r="AF50" s="155"/>
      <c r="AG50" s="155"/>
      <c r="AH50" s="169">
        <v>280.08704151988928</v>
      </c>
      <c r="AI50" s="174">
        <v>243.57467773507142</v>
      </c>
      <c r="AJ50" s="178">
        <f t="shared" si="41"/>
        <v>36.512363784817865</v>
      </c>
      <c r="AK50" s="58">
        <v>0</v>
      </c>
      <c r="AL50" s="58">
        <f t="shared" si="42"/>
        <v>0</v>
      </c>
      <c r="AM50" s="58">
        <f t="shared" si="43"/>
        <v>0</v>
      </c>
      <c r="AN50" s="58">
        <v>10.049539335412755</v>
      </c>
      <c r="AO50" s="58">
        <v>6.1652320758320016</v>
      </c>
      <c r="AP50" s="58">
        <v>3.8843072595807531</v>
      </c>
      <c r="AQ50" s="58">
        <v>0</v>
      </c>
      <c r="AR50" s="58">
        <f t="shared" si="44"/>
        <v>0</v>
      </c>
      <c r="AS50" s="58">
        <f t="shared" si="45"/>
        <v>0</v>
      </c>
      <c r="AT50" s="58">
        <v>0</v>
      </c>
      <c r="AU50" s="6">
        <v>0</v>
      </c>
      <c r="AV50" s="6">
        <v>0</v>
      </c>
      <c r="AW50" s="58">
        <f t="shared" si="46"/>
        <v>0</v>
      </c>
      <c r="AX50" s="58">
        <f t="shared" si="25"/>
        <v>0</v>
      </c>
      <c r="AY50" s="58">
        <f t="shared" si="47"/>
        <v>0</v>
      </c>
      <c r="AZ50" s="59">
        <f t="shared" si="26"/>
        <v>0</v>
      </c>
      <c r="BA50" s="57">
        <f t="shared" si="48"/>
        <v>0</v>
      </c>
      <c r="BB50" s="58">
        <f t="shared" si="27"/>
        <v>0</v>
      </c>
      <c r="BC50" s="58" t="e">
        <f t="shared" si="28"/>
        <v>#DIV/0!</v>
      </c>
      <c r="BD50" s="57"/>
      <c r="BE50" s="60">
        <v>191532.25806451612</v>
      </c>
      <c r="BF50" s="60">
        <f t="shared" si="49"/>
        <v>642508.64055299549</v>
      </c>
    </row>
    <row r="51" spans="1:58" x14ac:dyDescent="0.25">
      <c r="A51" s="56" t="s">
        <v>516</v>
      </c>
      <c r="B51" s="56">
        <v>4</v>
      </c>
      <c r="C51" s="56">
        <v>5</v>
      </c>
      <c r="D51" s="56">
        <v>14</v>
      </c>
      <c r="E51" s="56">
        <v>126</v>
      </c>
      <c r="F51" s="41">
        <v>34807</v>
      </c>
      <c r="G51" s="56">
        <f t="shared" si="33"/>
        <v>838</v>
      </c>
      <c r="H51" s="56">
        <f t="shared" si="34"/>
        <v>845</v>
      </c>
      <c r="I51" s="41">
        <f t="shared" si="35"/>
        <v>34814</v>
      </c>
      <c r="J51" s="33">
        <f t="shared" si="12"/>
        <v>34814</v>
      </c>
      <c r="K51" s="57">
        <v>550</v>
      </c>
      <c r="L51" s="56">
        <v>1</v>
      </c>
      <c r="M51" s="56">
        <v>1</v>
      </c>
      <c r="N51" s="58">
        <f t="shared" si="36"/>
        <v>16.663999999999994</v>
      </c>
      <c r="O51" s="58">
        <v>2.3805714285714279</v>
      </c>
      <c r="P51" s="58">
        <v>9.323904761904761E-2</v>
      </c>
      <c r="Q51" s="58">
        <f t="shared" si="13"/>
        <v>93239.047619047604</v>
      </c>
      <c r="R51" s="58">
        <v>0.13467844799999998</v>
      </c>
      <c r="S51" s="58">
        <f t="shared" si="14"/>
        <v>134678.44799999997</v>
      </c>
      <c r="T51" s="58">
        <v>0.50107490112931086</v>
      </c>
      <c r="U51" s="58">
        <f t="shared" si="15"/>
        <v>501074.90112931083</v>
      </c>
      <c r="V51" s="57">
        <f t="shared" si="16"/>
        <v>21.048513609608598</v>
      </c>
      <c r="W51" s="58">
        <v>1.5117204603944985</v>
      </c>
      <c r="X51" s="58">
        <f t="shared" si="17"/>
        <v>1511720.4603944984</v>
      </c>
      <c r="Y51" s="58">
        <v>1.3410552380952378E-2</v>
      </c>
      <c r="Z51" s="58">
        <f t="shared" si="18"/>
        <v>13410.552380952378</v>
      </c>
      <c r="AA51" s="57">
        <f t="shared" si="37"/>
        <v>7769.9206349206343</v>
      </c>
      <c r="AB51" s="57">
        <f t="shared" si="38"/>
        <v>1345.6111071145958</v>
      </c>
      <c r="AC51" s="57">
        <f t="shared" si="39"/>
        <v>17841.05325272154</v>
      </c>
      <c r="AD51" s="57">
        <f t="shared" si="40"/>
        <v>957.89659863945553</v>
      </c>
      <c r="AE51" s="155"/>
      <c r="AF51" s="155"/>
      <c r="AG51" s="155"/>
      <c r="AH51" s="169">
        <v>241.78592986276823</v>
      </c>
      <c r="AI51" s="174">
        <v>213.80169659402418</v>
      </c>
      <c r="AJ51" s="178">
        <f t="shared" si="41"/>
        <v>27.984233268744049</v>
      </c>
      <c r="AK51" s="58">
        <v>0</v>
      </c>
      <c r="AL51" s="58">
        <f t="shared" si="42"/>
        <v>0</v>
      </c>
      <c r="AM51" s="58">
        <f t="shared" si="43"/>
        <v>0</v>
      </c>
      <c r="AN51" s="58">
        <v>13.341686118024409</v>
      </c>
      <c r="AO51" s="58">
        <v>8.0319129398349656</v>
      </c>
      <c r="AP51" s="58">
        <v>5.3097731781894444</v>
      </c>
      <c r="AQ51" s="58">
        <v>15.327655864849719</v>
      </c>
      <c r="AR51" s="58">
        <f t="shared" si="44"/>
        <v>8.4302107256673455</v>
      </c>
      <c r="AS51" s="58">
        <f t="shared" si="45"/>
        <v>8.4302107256673455</v>
      </c>
      <c r="AT51" s="58">
        <f>AR51/AS51</f>
        <v>1</v>
      </c>
      <c r="AU51" s="6">
        <f>AR51/AS51*100</f>
        <v>100</v>
      </c>
      <c r="AV51" s="6">
        <f>(AL51/AS51)*100</f>
        <v>0</v>
      </c>
      <c r="AW51" s="58">
        <f t="shared" si="46"/>
        <v>0.50589358651388316</v>
      </c>
      <c r="AX51" s="58">
        <f t="shared" si="25"/>
        <v>505.89358651388318</v>
      </c>
      <c r="AY51" s="58">
        <f t="shared" si="47"/>
        <v>1.204315817952478</v>
      </c>
      <c r="AZ51" s="59">
        <f t="shared" si="26"/>
        <v>1.2043158179524779E-6</v>
      </c>
      <c r="BA51" s="57">
        <f t="shared" si="48"/>
        <v>2.4034646621457574E-4</v>
      </c>
      <c r="BB51" s="58">
        <f t="shared" si="27"/>
        <v>1204.315817952478</v>
      </c>
      <c r="BC51" s="58" t="e">
        <f t="shared" si="28"/>
        <v>#DIV/0!</v>
      </c>
      <c r="BD51" s="57"/>
      <c r="BE51" s="60">
        <v>85125.44802867384</v>
      </c>
      <c r="BF51" s="60">
        <f t="shared" si="49"/>
        <v>202647.20942140292</v>
      </c>
    </row>
    <row r="52" spans="1:58" x14ac:dyDescent="0.25">
      <c r="A52" s="56" t="s">
        <v>517</v>
      </c>
      <c r="B52" s="56">
        <v>4</v>
      </c>
      <c r="C52" s="56">
        <v>6</v>
      </c>
      <c r="D52" s="56">
        <v>14</v>
      </c>
      <c r="E52" s="56">
        <v>112</v>
      </c>
      <c r="F52" s="41">
        <v>34821</v>
      </c>
      <c r="G52" s="56">
        <f t="shared" si="33"/>
        <v>852</v>
      </c>
      <c r="H52" s="56">
        <f t="shared" si="34"/>
        <v>859</v>
      </c>
      <c r="I52" s="41">
        <f t="shared" si="35"/>
        <v>34828</v>
      </c>
      <c r="J52" s="33">
        <f t="shared" si="12"/>
        <v>34828</v>
      </c>
      <c r="K52" s="57">
        <v>550</v>
      </c>
      <c r="L52" s="56">
        <v>1</v>
      </c>
      <c r="M52" s="56">
        <v>1</v>
      </c>
      <c r="N52" s="58">
        <f t="shared" si="36"/>
        <v>14.631999999999998</v>
      </c>
      <c r="O52" s="58">
        <v>2.0902857142857139</v>
      </c>
      <c r="P52" s="58">
        <v>9.0404857142857134E-2</v>
      </c>
      <c r="Q52" s="58">
        <f t="shared" si="13"/>
        <v>90404.85714285713</v>
      </c>
      <c r="R52" s="58">
        <v>0.13694715885714284</v>
      </c>
      <c r="S52" s="58">
        <f t="shared" si="14"/>
        <v>136947.15885714284</v>
      </c>
      <c r="T52" s="58">
        <v>0.73934341574017282</v>
      </c>
      <c r="U52" s="58">
        <f t="shared" si="15"/>
        <v>739343.41574017284</v>
      </c>
      <c r="V52" s="57">
        <f t="shared" si="16"/>
        <v>35.370447718570333</v>
      </c>
      <c r="W52" s="58">
        <v>0.98798299683125523</v>
      </c>
      <c r="X52" s="58">
        <f t="shared" si="17"/>
        <v>987982.99683125527</v>
      </c>
      <c r="Y52" s="58">
        <v>1.3482342857142855E-2</v>
      </c>
      <c r="Z52" s="58">
        <f t="shared" si="18"/>
        <v>13482.342857142854</v>
      </c>
      <c r="AA52" s="57">
        <f t="shared" si="37"/>
        <v>7533.7380952380945</v>
      </c>
      <c r="AB52" s="57">
        <f t="shared" si="38"/>
        <v>1368.2784497632351</v>
      </c>
      <c r="AC52" s="57">
        <f t="shared" si="39"/>
        <v>26324.737524351454</v>
      </c>
      <c r="AD52" s="57">
        <f t="shared" si="40"/>
        <v>963.02448979591816</v>
      </c>
      <c r="AE52" s="155"/>
      <c r="AF52" s="155"/>
      <c r="AG52" s="155"/>
      <c r="AH52" s="169">
        <v>202.92544085589628</v>
      </c>
      <c r="AI52" s="174">
        <v>176.84039464607756</v>
      </c>
      <c r="AJ52" s="178">
        <f t="shared" si="41"/>
        <v>26.085046209818728</v>
      </c>
      <c r="AK52" s="58">
        <v>0</v>
      </c>
      <c r="AL52" s="58">
        <f t="shared" si="42"/>
        <v>0</v>
      </c>
      <c r="AM52" s="58">
        <f t="shared" si="43"/>
        <v>0</v>
      </c>
      <c r="AN52" s="58">
        <v>15.085740068336538</v>
      </c>
      <c r="AO52" s="58">
        <v>11.578606581440589</v>
      </c>
      <c r="AP52" s="58">
        <v>3.5071334868959467</v>
      </c>
      <c r="AQ52" s="58">
        <v>2.8559153088789451</v>
      </c>
      <c r="AR52" s="58">
        <f t="shared" si="44"/>
        <v>1.5707534198834199</v>
      </c>
      <c r="AS52" s="58">
        <f t="shared" si="45"/>
        <v>1.5707534198834199</v>
      </c>
      <c r="AT52" s="58">
        <f>AR52/AS52</f>
        <v>1</v>
      </c>
      <c r="AU52" s="6">
        <f>AR52/AS52*100</f>
        <v>100</v>
      </c>
      <c r="AV52" s="6">
        <f>(AL52/AS52)*100</f>
        <v>0</v>
      </c>
      <c r="AW52" s="58">
        <f t="shared" si="46"/>
        <v>0.10735056177442728</v>
      </c>
      <c r="AX52" s="58">
        <f t="shared" si="25"/>
        <v>107.35056177442728</v>
      </c>
      <c r="AY52" s="58">
        <f t="shared" si="47"/>
        <v>0.22439334569763139</v>
      </c>
      <c r="AZ52" s="59">
        <f t="shared" si="26"/>
        <v>2.2439334569763139E-7</v>
      </c>
      <c r="BA52" s="57">
        <f t="shared" si="48"/>
        <v>3.0350354235992799E-5</v>
      </c>
      <c r="BB52" s="58">
        <f t="shared" si="27"/>
        <v>224.39334569763139</v>
      </c>
      <c r="BC52" s="58" t="e">
        <f t="shared" si="28"/>
        <v>#DIV/0!</v>
      </c>
      <c r="BD52" s="57"/>
      <c r="BE52" s="60">
        <v>2217008.7976539587</v>
      </c>
      <c r="BF52" s="60">
        <f t="shared" si="49"/>
        <v>4634181.8181818165</v>
      </c>
    </row>
    <row r="53" spans="1:58" x14ac:dyDescent="0.25">
      <c r="A53" s="80" t="s">
        <v>518</v>
      </c>
      <c r="B53" s="80">
        <v>4</v>
      </c>
      <c r="C53" s="80">
        <v>7</v>
      </c>
      <c r="D53" s="80">
        <v>14</v>
      </c>
      <c r="E53" s="75">
        <v>98</v>
      </c>
      <c r="F53" s="81">
        <v>34835</v>
      </c>
      <c r="G53" s="80">
        <f t="shared" si="33"/>
        <v>866</v>
      </c>
      <c r="H53" s="80">
        <f t="shared" si="34"/>
        <v>873</v>
      </c>
      <c r="I53" s="76">
        <f t="shared" si="35"/>
        <v>34842</v>
      </c>
      <c r="J53" s="35">
        <f t="shared" si="12"/>
        <v>34842</v>
      </c>
      <c r="K53" s="77">
        <v>550</v>
      </c>
      <c r="L53" s="397"/>
      <c r="M53" s="397"/>
      <c r="N53" s="78"/>
      <c r="O53" s="78"/>
      <c r="P53" s="75"/>
      <c r="Q53" s="75"/>
      <c r="R53" s="75"/>
      <c r="S53" s="75"/>
      <c r="T53" s="75"/>
      <c r="U53" s="75"/>
      <c r="V53" s="75"/>
      <c r="W53" s="75"/>
      <c r="X53" s="75"/>
      <c r="Y53" s="75"/>
      <c r="Z53" s="75"/>
      <c r="AA53" s="75"/>
      <c r="AB53" s="75"/>
      <c r="AC53" s="75"/>
      <c r="AD53" s="75"/>
      <c r="AE53" s="157"/>
      <c r="AF53" s="157"/>
      <c r="AG53" s="157"/>
      <c r="AH53" s="157"/>
      <c r="AI53" s="181"/>
      <c r="AJ53" s="182"/>
      <c r="AK53" s="75"/>
      <c r="AL53" s="75"/>
      <c r="AM53" s="75"/>
      <c r="AN53" s="75"/>
      <c r="AO53" s="75"/>
      <c r="AP53" s="75"/>
      <c r="AQ53" s="78"/>
      <c r="AR53" s="75"/>
      <c r="AS53" s="78"/>
      <c r="AT53" s="75"/>
      <c r="AU53" s="9"/>
      <c r="AV53" s="75"/>
      <c r="AW53" s="78"/>
      <c r="AX53" s="78"/>
      <c r="AY53" s="78"/>
      <c r="AZ53" s="75"/>
      <c r="BA53" s="75"/>
      <c r="BB53" s="78"/>
      <c r="BC53" s="75"/>
      <c r="BD53" s="77"/>
      <c r="BE53" s="79"/>
      <c r="BF53" s="79"/>
    </row>
    <row r="54" spans="1:58" x14ac:dyDescent="0.25">
      <c r="A54" s="80" t="s">
        <v>519</v>
      </c>
      <c r="B54" s="80">
        <v>4</v>
      </c>
      <c r="C54" s="80">
        <v>8</v>
      </c>
      <c r="D54" s="80">
        <v>14</v>
      </c>
      <c r="E54" s="75">
        <v>84</v>
      </c>
      <c r="F54" s="81">
        <v>34849</v>
      </c>
      <c r="G54" s="80">
        <f t="shared" si="33"/>
        <v>880</v>
      </c>
      <c r="H54" s="80">
        <f t="shared" si="34"/>
        <v>887</v>
      </c>
      <c r="I54" s="76">
        <f t="shared" si="35"/>
        <v>34856</v>
      </c>
      <c r="J54" s="35">
        <f t="shared" si="12"/>
        <v>34856</v>
      </c>
      <c r="K54" s="77">
        <v>550</v>
      </c>
      <c r="L54" s="397"/>
      <c r="M54" s="397"/>
      <c r="N54" s="78"/>
      <c r="O54" s="78"/>
      <c r="P54" s="75"/>
      <c r="Q54" s="75"/>
      <c r="R54" s="75"/>
      <c r="S54" s="75"/>
      <c r="T54" s="75"/>
      <c r="U54" s="75"/>
      <c r="V54" s="75"/>
      <c r="W54" s="75"/>
      <c r="X54" s="75"/>
      <c r="Y54" s="75"/>
      <c r="Z54" s="75"/>
      <c r="AA54" s="75"/>
      <c r="AB54" s="75"/>
      <c r="AC54" s="75"/>
      <c r="AD54" s="75"/>
      <c r="AE54" s="157"/>
      <c r="AF54" s="157"/>
      <c r="AG54" s="157"/>
      <c r="AH54" s="157"/>
      <c r="AI54" s="181"/>
      <c r="AJ54" s="182"/>
      <c r="AK54" s="75"/>
      <c r="AL54" s="75"/>
      <c r="AM54" s="75"/>
      <c r="AN54" s="75"/>
      <c r="AO54" s="75"/>
      <c r="AP54" s="75"/>
      <c r="AQ54" s="78"/>
      <c r="AR54" s="75"/>
      <c r="AS54" s="78"/>
      <c r="AT54" s="75"/>
      <c r="AU54" s="9"/>
      <c r="AV54" s="75"/>
      <c r="AW54" s="78"/>
      <c r="AX54" s="78"/>
      <c r="AY54" s="78"/>
      <c r="AZ54" s="75"/>
      <c r="BA54" s="75"/>
      <c r="BB54" s="78"/>
      <c r="BC54" s="75"/>
      <c r="BD54" s="77"/>
      <c r="BE54" s="79"/>
      <c r="BF54" s="79"/>
    </row>
    <row r="55" spans="1:58" x14ac:dyDescent="0.25">
      <c r="A55" s="80" t="s">
        <v>520</v>
      </c>
      <c r="B55" s="80">
        <v>4</v>
      </c>
      <c r="C55" s="80">
        <v>9</v>
      </c>
      <c r="D55" s="80">
        <v>14</v>
      </c>
      <c r="E55" s="75">
        <v>70</v>
      </c>
      <c r="F55" s="81">
        <v>34863</v>
      </c>
      <c r="G55" s="80">
        <f t="shared" si="33"/>
        <v>894</v>
      </c>
      <c r="H55" s="80">
        <f t="shared" si="34"/>
        <v>901</v>
      </c>
      <c r="I55" s="76">
        <f t="shared" si="35"/>
        <v>34870</v>
      </c>
      <c r="J55" s="35">
        <f t="shared" si="12"/>
        <v>34870</v>
      </c>
      <c r="K55" s="77">
        <v>550</v>
      </c>
      <c r="L55" s="397"/>
      <c r="M55" s="397"/>
      <c r="N55" s="78"/>
      <c r="O55" s="78"/>
      <c r="P55" s="75"/>
      <c r="Q55" s="75"/>
      <c r="R55" s="75"/>
      <c r="S55" s="75"/>
      <c r="T55" s="75"/>
      <c r="U55" s="75"/>
      <c r="V55" s="75"/>
      <c r="W55" s="75"/>
      <c r="X55" s="75"/>
      <c r="Y55" s="75"/>
      <c r="Z55" s="75"/>
      <c r="AA55" s="75"/>
      <c r="AB55" s="75"/>
      <c r="AC55" s="75"/>
      <c r="AD55" s="75"/>
      <c r="AE55" s="157"/>
      <c r="AF55" s="157"/>
      <c r="AG55" s="157"/>
      <c r="AH55" s="157"/>
      <c r="AI55" s="181"/>
      <c r="AJ55" s="182"/>
      <c r="AK55" s="75"/>
      <c r="AL55" s="75"/>
      <c r="AM55" s="75"/>
      <c r="AN55" s="75"/>
      <c r="AO55" s="75"/>
      <c r="AP55" s="75"/>
      <c r="AQ55" s="78"/>
      <c r="AR55" s="75"/>
      <c r="AS55" s="78"/>
      <c r="AT55" s="75"/>
      <c r="AU55" s="9"/>
      <c r="AV55" s="75"/>
      <c r="AW55" s="78"/>
      <c r="AX55" s="78"/>
      <c r="AY55" s="78"/>
      <c r="AZ55" s="75"/>
      <c r="BA55" s="75"/>
      <c r="BB55" s="78"/>
      <c r="BC55" s="75"/>
      <c r="BD55" s="77"/>
      <c r="BE55" s="79"/>
      <c r="BF55" s="79"/>
    </row>
    <row r="56" spans="1:58" x14ac:dyDescent="0.25">
      <c r="A56" s="80" t="s">
        <v>521</v>
      </c>
      <c r="B56" s="80">
        <v>4</v>
      </c>
      <c r="C56" s="80">
        <v>10</v>
      </c>
      <c r="D56" s="80">
        <v>14</v>
      </c>
      <c r="E56" s="75">
        <v>56</v>
      </c>
      <c r="F56" s="81">
        <v>34877</v>
      </c>
      <c r="G56" s="80">
        <f t="shared" si="33"/>
        <v>908</v>
      </c>
      <c r="H56" s="80">
        <f t="shared" si="34"/>
        <v>915</v>
      </c>
      <c r="I56" s="76">
        <f t="shared" si="35"/>
        <v>34884</v>
      </c>
      <c r="J56" s="35">
        <f t="shared" si="12"/>
        <v>34884</v>
      </c>
      <c r="K56" s="77">
        <v>550</v>
      </c>
      <c r="L56" s="397"/>
      <c r="M56" s="397"/>
      <c r="N56" s="78"/>
      <c r="O56" s="78"/>
      <c r="P56" s="75"/>
      <c r="Q56" s="75"/>
      <c r="R56" s="75"/>
      <c r="S56" s="75"/>
      <c r="T56" s="75"/>
      <c r="U56" s="75"/>
      <c r="V56" s="75"/>
      <c r="W56" s="75"/>
      <c r="X56" s="75"/>
      <c r="Y56" s="75"/>
      <c r="Z56" s="75"/>
      <c r="AA56" s="75"/>
      <c r="AB56" s="75"/>
      <c r="AC56" s="75"/>
      <c r="AD56" s="75"/>
      <c r="AE56" s="157"/>
      <c r="AF56" s="157"/>
      <c r="AG56" s="157"/>
      <c r="AH56" s="157"/>
      <c r="AI56" s="181"/>
      <c r="AJ56" s="182"/>
      <c r="AK56" s="75"/>
      <c r="AL56" s="75"/>
      <c r="AM56" s="75"/>
      <c r="AN56" s="75"/>
      <c r="AO56" s="75"/>
      <c r="AP56" s="75"/>
      <c r="AQ56" s="78"/>
      <c r="AR56" s="75"/>
      <c r="AS56" s="78"/>
      <c r="AT56" s="75"/>
      <c r="AU56" s="9"/>
      <c r="AV56" s="75"/>
      <c r="AW56" s="78"/>
      <c r="AX56" s="78"/>
      <c r="AY56" s="78"/>
      <c r="AZ56" s="75"/>
      <c r="BA56" s="75"/>
      <c r="BB56" s="78"/>
      <c r="BC56" s="75"/>
      <c r="BD56" s="77"/>
      <c r="BE56" s="79"/>
      <c r="BF56" s="79"/>
    </row>
    <row r="57" spans="1:58" x14ac:dyDescent="0.25">
      <c r="A57" s="80" t="s">
        <v>522</v>
      </c>
      <c r="B57" s="80">
        <v>4</v>
      </c>
      <c r="C57" s="80">
        <v>11</v>
      </c>
      <c r="D57" s="80">
        <v>14</v>
      </c>
      <c r="E57" s="75">
        <v>42</v>
      </c>
      <c r="F57" s="81">
        <v>34891</v>
      </c>
      <c r="G57" s="80">
        <f t="shared" si="33"/>
        <v>922</v>
      </c>
      <c r="H57" s="80">
        <f t="shared" si="34"/>
        <v>929</v>
      </c>
      <c r="I57" s="76">
        <f t="shared" si="35"/>
        <v>34898</v>
      </c>
      <c r="J57" s="35">
        <f t="shared" si="12"/>
        <v>34898</v>
      </c>
      <c r="K57" s="77">
        <v>550</v>
      </c>
      <c r="L57" s="397"/>
      <c r="M57" s="397"/>
      <c r="N57" s="78"/>
      <c r="O57" s="78"/>
      <c r="P57" s="75"/>
      <c r="Q57" s="75"/>
      <c r="R57" s="75"/>
      <c r="S57" s="75"/>
      <c r="T57" s="75"/>
      <c r="U57" s="75"/>
      <c r="V57" s="75"/>
      <c r="W57" s="75"/>
      <c r="X57" s="75"/>
      <c r="Y57" s="75"/>
      <c r="Z57" s="75"/>
      <c r="AA57" s="75"/>
      <c r="AB57" s="75"/>
      <c r="AC57" s="75"/>
      <c r="AD57" s="75"/>
      <c r="AE57" s="157"/>
      <c r="AF57" s="157"/>
      <c r="AG57" s="157"/>
      <c r="AH57" s="157"/>
      <c r="AI57" s="181"/>
      <c r="AJ57" s="182"/>
      <c r="AK57" s="75"/>
      <c r="AL57" s="75"/>
      <c r="AM57" s="75"/>
      <c r="AN57" s="75"/>
      <c r="AO57" s="75"/>
      <c r="AP57" s="75"/>
      <c r="AQ57" s="78"/>
      <c r="AR57" s="75"/>
      <c r="AS57" s="78"/>
      <c r="AT57" s="75"/>
      <c r="AU57" s="9"/>
      <c r="AV57" s="75"/>
      <c r="AW57" s="78"/>
      <c r="AX57" s="78"/>
      <c r="AY57" s="78"/>
      <c r="AZ57" s="75"/>
      <c r="BA57" s="75"/>
      <c r="BB57" s="78"/>
      <c r="BC57" s="75"/>
      <c r="BD57" s="77"/>
      <c r="BE57" s="79"/>
      <c r="BF57" s="79"/>
    </row>
    <row r="58" spans="1:58" x14ac:dyDescent="0.25">
      <c r="A58" s="80" t="s">
        <v>523</v>
      </c>
      <c r="B58" s="80">
        <v>4</v>
      </c>
      <c r="C58" s="80">
        <v>12</v>
      </c>
      <c r="D58" s="80">
        <v>14</v>
      </c>
      <c r="E58" s="75">
        <v>28</v>
      </c>
      <c r="F58" s="81">
        <v>34905</v>
      </c>
      <c r="G58" s="80">
        <f t="shared" si="33"/>
        <v>936</v>
      </c>
      <c r="H58" s="80">
        <f t="shared" si="34"/>
        <v>943</v>
      </c>
      <c r="I58" s="76">
        <f t="shared" si="35"/>
        <v>34912</v>
      </c>
      <c r="J58" s="35">
        <f t="shared" si="12"/>
        <v>34912</v>
      </c>
      <c r="K58" s="77">
        <v>550</v>
      </c>
      <c r="L58" s="397"/>
      <c r="M58" s="397"/>
      <c r="N58" s="78"/>
      <c r="O58" s="78"/>
      <c r="P58" s="75"/>
      <c r="Q58" s="75"/>
      <c r="R58" s="75"/>
      <c r="S58" s="75"/>
      <c r="T58" s="75"/>
      <c r="U58" s="75"/>
      <c r="V58" s="75"/>
      <c r="W58" s="75"/>
      <c r="X58" s="75"/>
      <c r="Y58" s="75"/>
      <c r="Z58" s="75"/>
      <c r="AA58" s="75"/>
      <c r="AB58" s="75"/>
      <c r="AC58" s="75"/>
      <c r="AD58" s="75"/>
      <c r="AE58" s="157"/>
      <c r="AF58" s="157"/>
      <c r="AG58" s="157"/>
      <c r="AH58" s="157"/>
      <c r="AI58" s="181"/>
      <c r="AJ58" s="182"/>
      <c r="AK58" s="75"/>
      <c r="AL58" s="75"/>
      <c r="AM58" s="75"/>
      <c r="AN58" s="75"/>
      <c r="AO58" s="75"/>
      <c r="AP58" s="75"/>
      <c r="AQ58" s="78"/>
      <c r="AR58" s="75"/>
      <c r="AS58" s="78"/>
      <c r="AT58" s="75"/>
      <c r="AU58" s="9"/>
      <c r="AV58" s="75"/>
      <c r="AW58" s="78"/>
      <c r="AX58" s="78"/>
      <c r="AY58" s="78"/>
      <c r="AZ58" s="75"/>
      <c r="BA58" s="75"/>
      <c r="BB58" s="78"/>
      <c r="BC58" s="75"/>
      <c r="BD58" s="77"/>
      <c r="BE58" s="79"/>
      <c r="BF58" s="79"/>
    </row>
    <row r="59" spans="1:58" ht="13.8" thickBot="1" x14ac:dyDescent="0.3">
      <c r="A59" s="83" t="s">
        <v>524</v>
      </c>
      <c r="B59" s="83">
        <v>4</v>
      </c>
      <c r="C59" s="83">
        <v>13</v>
      </c>
      <c r="D59" s="83">
        <v>13</v>
      </c>
      <c r="E59" s="84">
        <v>14</v>
      </c>
      <c r="F59" s="85">
        <v>34919</v>
      </c>
      <c r="G59" s="83">
        <f t="shared" si="33"/>
        <v>950</v>
      </c>
      <c r="H59" s="83">
        <f t="shared" si="34"/>
        <v>956.5</v>
      </c>
      <c r="I59" s="86">
        <f t="shared" si="35"/>
        <v>34925.5</v>
      </c>
      <c r="J59" s="36">
        <f t="shared" si="12"/>
        <v>34925.5</v>
      </c>
      <c r="K59" s="87">
        <v>550</v>
      </c>
      <c r="L59" s="399"/>
      <c r="M59" s="399"/>
      <c r="N59" s="88"/>
      <c r="O59" s="88"/>
      <c r="P59" s="84"/>
      <c r="Q59" s="84"/>
      <c r="R59" s="84"/>
      <c r="S59" s="84"/>
      <c r="T59" s="84"/>
      <c r="U59" s="84"/>
      <c r="V59" s="84"/>
      <c r="W59" s="84"/>
      <c r="X59" s="84"/>
      <c r="Y59" s="84"/>
      <c r="Z59" s="84"/>
      <c r="AA59" s="84"/>
      <c r="AB59" s="84"/>
      <c r="AC59" s="84"/>
      <c r="AD59" s="84"/>
      <c r="AE59" s="158"/>
      <c r="AF59" s="158"/>
      <c r="AG59" s="158"/>
      <c r="AH59" s="158"/>
      <c r="AI59" s="184"/>
      <c r="AJ59" s="185"/>
      <c r="AK59" s="84"/>
      <c r="AL59" s="84"/>
      <c r="AM59" s="84"/>
      <c r="AN59" s="84"/>
      <c r="AO59" s="84"/>
      <c r="AP59" s="84"/>
      <c r="AQ59" s="88"/>
      <c r="AR59" s="84"/>
      <c r="AS59" s="88"/>
      <c r="AT59" s="84"/>
      <c r="AU59" s="10"/>
      <c r="AV59" s="84"/>
      <c r="AW59" s="88"/>
      <c r="AX59" s="88"/>
      <c r="AY59" s="88"/>
      <c r="AZ59" s="84"/>
      <c r="BA59" s="84"/>
      <c r="BB59" s="88"/>
      <c r="BC59" s="84"/>
      <c r="BD59" s="87"/>
      <c r="BE59" s="89"/>
      <c r="BF59" s="89"/>
    </row>
    <row r="60" spans="1:58" x14ac:dyDescent="0.25">
      <c r="A60" s="56" t="s">
        <v>525</v>
      </c>
      <c r="B60" s="56">
        <v>5</v>
      </c>
      <c r="C60" s="56">
        <v>1</v>
      </c>
      <c r="D60" s="56">
        <v>14</v>
      </c>
      <c r="E60" s="56">
        <v>181</v>
      </c>
      <c r="F60" s="41">
        <v>34937</v>
      </c>
      <c r="G60" s="56">
        <f t="shared" si="33"/>
        <v>968</v>
      </c>
      <c r="H60" s="56">
        <f t="shared" si="34"/>
        <v>975</v>
      </c>
      <c r="I60" s="41">
        <f t="shared" si="35"/>
        <v>34944</v>
      </c>
      <c r="J60" s="33">
        <f t="shared" si="12"/>
        <v>34944</v>
      </c>
      <c r="K60" s="57">
        <v>550</v>
      </c>
      <c r="L60" s="56">
        <v>1</v>
      </c>
      <c r="M60" s="56">
        <v>1</v>
      </c>
      <c r="N60" s="58">
        <f t="shared" ref="N60:N84" si="50">O60*0.5*D60</f>
        <v>15.489999999999998</v>
      </c>
      <c r="O60" s="58">
        <v>2.2128571428571426</v>
      </c>
      <c r="P60" s="58">
        <v>0.11632252380952381</v>
      </c>
      <c r="Q60" s="58">
        <f t="shared" si="13"/>
        <v>116322.5238095238</v>
      </c>
      <c r="R60" s="58">
        <v>0.18640370952380952</v>
      </c>
      <c r="S60" s="58">
        <f t="shared" si="14"/>
        <v>186403.70952380952</v>
      </c>
      <c r="T60" s="58">
        <v>0.47340248952978814</v>
      </c>
      <c r="U60" s="58">
        <f t="shared" si="15"/>
        <v>473402.48952978814</v>
      </c>
      <c r="V60" s="57">
        <f t="shared" si="16"/>
        <v>21.393269378363573</v>
      </c>
      <c r="W60" s="58">
        <v>1.2622446342797353</v>
      </c>
      <c r="X60" s="58">
        <f t="shared" si="17"/>
        <v>1262244.6342797354</v>
      </c>
      <c r="Y60" s="58">
        <v>1.7481571428571426E-2</v>
      </c>
      <c r="Z60" s="58">
        <f t="shared" si="18"/>
        <v>17481.571428571428</v>
      </c>
      <c r="AA60" s="57">
        <f t="shared" ref="AA60:AA123" si="51">P60/12*1000000</f>
        <v>9693.5436507936502</v>
      </c>
      <c r="AB60" s="57">
        <f t="shared" ref="AB60:AB123" si="52">R60/100.0872*1000000</f>
        <v>1862.4130710401485</v>
      </c>
      <c r="AC60" s="57">
        <f t="shared" ref="AC60:AC123" si="53">T60/28.0855*1000000</f>
        <v>16855.76149720632</v>
      </c>
      <c r="AD60" s="57">
        <f t="shared" ref="AD60:AD84" si="54">Y60/14*1000000</f>
        <v>1248.6836734693877</v>
      </c>
      <c r="AE60" s="155"/>
      <c r="AF60" s="155"/>
      <c r="AG60" s="155"/>
      <c r="AH60" s="169">
        <v>124.99749348214425</v>
      </c>
      <c r="AI60" s="174">
        <v>94.399412535831488</v>
      </c>
      <c r="AJ60" s="178">
        <f t="shared" ref="AJ60:AJ69" si="55">AH60-AI60</f>
        <v>30.598080946312763</v>
      </c>
      <c r="AK60" s="58">
        <v>0</v>
      </c>
      <c r="AL60" s="58">
        <f t="shared" ref="AL60:AL69" si="56">AK60*N60</f>
        <v>0</v>
      </c>
      <c r="AM60" s="58">
        <f t="shared" ref="AM60:AM69" si="57">AL60/K60</f>
        <v>0</v>
      </c>
      <c r="AN60" s="58">
        <v>8.5602348385170064</v>
      </c>
      <c r="AO60" s="58">
        <v>6.6007909440993604</v>
      </c>
      <c r="AP60" s="58">
        <v>1.9594438944176464</v>
      </c>
      <c r="AQ60" s="58">
        <v>0</v>
      </c>
      <c r="AR60" s="58">
        <f t="shared" ref="AR60:AR72" si="58">(AQ60*K60)/1000</f>
        <v>0</v>
      </c>
      <c r="AS60" s="58">
        <f t="shared" ref="AS60:AS84" si="59">SUM(AL60,AR60)</f>
        <v>0</v>
      </c>
      <c r="AT60" s="58">
        <v>0</v>
      </c>
      <c r="AU60" s="6">
        <v>0</v>
      </c>
      <c r="AV60" s="6">
        <v>0</v>
      </c>
      <c r="AW60" s="58">
        <f t="shared" ref="AW60:AW69" si="60">AS60/N60</f>
        <v>0</v>
      </c>
      <c r="AX60" s="58">
        <f t="shared" si="25"/>
        <v>0</v>
      </c>
      <c r="AY60" s="58">
        <f t="shared" ref="AY60:AY69" si="61">AW60*O60</f>
        <v>0</v>
      </c>
      <c r="AZ60" s="59">
        <f t="shared" si="26"/>
        <v>0</v>
      </c>
      <c r="BA60" s="57">
        <f t="shared" ref="BA60:BA69" si="62">(AZ60/T60)*100</f>
        <v>0</v>
      </c>
      <c r="BB60" s="58">
        <f t="shared" si="27"/>
        <v>0</v>
      </c>
      <c r="BC60" s="58" t="e">
        <f t="shared" si="28"/>
        <v>#DIV/0!</v>
      </c>
      <c r="BD60" s="57"/>
      <c r="BE60" s="60">
        <v>86848.635235732014</v>
      </c>
      <c r="BF60" s="60">
        <f t="shared" ref="BF60:BF68" si="63">BE60*O60</f>
        <v>192183.62282878411</v>
      </c>
    </row>
    <row r="61" spans="1:58" x14ac:dyDescent="0.25">
      <c r="A61" s="56" t="s">
        <v>526</v>
      </c>
      <c r="B61" s="56">
        <v>5</v>
      </c>
      <c r="C61" s="56">
        <v>2</v>
      </c>
      <c r="D61" s="56">
        <v>14</v>
      </c>
      <c r="E61" s="56">
        <v>168</v>
      </c>
      <c r="F61" s="41">
        <v>34951</v>
      </c>
      <c r="G61" s="56">
        <f t="shared" si="33"/>
        <v>982</v>
      </c>
      <c r="H61" s="56">
        <f t="shared" si="34"/>
        <v>989</v>
      </c>
      <c r="I61" s="41">
        <f t="shared" si="35"/>
        <v>34958</v>
      </c>
      <c r="J61" s="33">
        <f t="shared" si="12"/>
        <v>34958</v>
      </c>
      <c r="K61" s="57">
        <v>550</v>
      </c>
      <c r="L61" s="56">
        <v>1</v>
      </c>
      <c r="M61" s="56">
        <v>1</v>
      </c>
      <c r="N61" s="58">
        <f t="shared" si="50"/>
        <v>18.147999999999989</v>
      </c>
      <c r="O61" s="58">
        <v>2.5925714285714272</v>
      </c>
      <c r="P61" s="58">
        <v>0.1733133999999999</v>
      </c>
      <c r="Q61" s="58">
        <f t="shared" si="13"/>
        <v>173313.39999999991</v>
      </c>
      <c r="R61" s="58">
        <v>0.20175390857142847</v>
      </c>
      <c r="S61" s="58">
        <f t="shared" si="14"/>
        <v>201753.90857142847</v>
      </c>
      <c r="T61" s="58">
        <v>0.62021079798139755</v>
      </c>
      <c r="U61" s="58">
        <f t="shared" si="15"/>
        <v>620210.7979813976</v>
      </c>
      <c r="V61" s="57">
        <f t="shared" si="16"/>
        <v>23.92261178019498</v>
      </c>
      <c r="W61" s="58">
        <v>1.3373232220186018</v>
      </c>
      <c r="X61" s="58">
        <f t="shared" si="17"/>
        <v>1337323.2220186018</v>
      </c>
      <c r="Y61" s="58">
        <v>2.7351628571428557E-2</v>
      </c>
      <c r="Z61" s="58">
        <f t="shared" si="18"/>
        <v>27351.628571428555</v>
      </c>
      <c r="AA61" s="57">
        <f t="shared" si="51"/>
        <v>14442.783333333326</v>
      </c>
      <c r="AB61" s="57">
        <f t="shared" si="52"/>
        <v>2015.7813243994083</v>
      </c>
      <c r="AC61" s="57">
        <f t="shared" si="53"/>
        <v>22082.953765515926</v>
      </c>
      <c r="AD61" s="57">
        <f t="shared" si="54"/>
        <v>1953.6877551020398</v>
      </c>
      <c r="AE61" s="155"/>
      <c r="AF61" s="155"/>
      <c r="AG61" s="155"/>
      <c r="AH61" s="169">
        <v>195.44996400804146</v>
      </c>
      <c r="AI61" s="174">
        <v>145.15072411131874</v>
      </c>
      <c r="AJ61" s="178">
        <f t="shared" si="55"/>
        <v>50.299239896722725</v>
      </c>
      <c r="AK61" s="58">
        <v>0</v>
      </c>
      <c r="AL61" s="58">
        <f t="shared" si="56"/>
        <v>0</v>
      </c>
      <c r="AM61" s="58">
        <f t="shared" si="57"/>
        <v>0</v>
      </c>
      <c r="AN61" s="58">
        <v>7.5706311925533862</v>
      </c>
      <c r="AO61" s="58">
        <v>3.6452129094280048</v>
      </c>
      <c r="AP61" s="58">
        <v>3.925418283125381</v>
      </c>
      <c r="AQ61" s="58">
        <v>2.2629812800191154</v>
      </c>
      <c r="AR61" s="58">
        <f t="shared" si="58"/>
        <v>1.2446397040105135</v>
      </c>
      <c r="AS61" s="58">
        <f t="shared" si="59"/>
        <v>1.2446397040105135</v>
      </c>
      <c r="AT61" s="58">
        <f>AR61/AS61</f>
        <v>1</v>
      </c>
      <c r="AU61" s="6">
        <f>AR61/AS61*100</f>
        <v>100</v>
      </c>
      <c r="AV61" s="6">
        <f>(AL61/AS61)*100</f>
        <v>0</v>
      </c>
      <c r="AW61" s="58">
        <f t="shared" si="60"/>
        <v>6.8582747631172267E-2</v>
      </c>
      <c r="AX61" s="58">
        <f t="shared" si="25"/>
        <v>68.582747631172268</v>
      </c>
      <c r="AY61" s="58">
        <f t="shared" si="61"/>
        <v>0.17780567200150194</v>
      </c>
      <c r="AZ61" s="59">
        <f t="shared" si="26"/>
        <v>1.7780567200150192E-7</v>
      </c>
      <c r="BA61" s="57">
        <f t="shared" si="62"/>
        <v>2.8668586967561145E-5</v>
      </c>
      <c r="BB61" s="58">
        <f t="shared" si="27"/>
        <v>177.80567200150193</v>
      </c>
      <c r="BC61" s="58" t="e">
        <f t="shared" si="28"/>
        <v>#DIV/0!</v>
      </c>
      <c r="BD61" s="57"/>
      <c r="BE61" s="60">
        <v>54411.193159735718</v>
      </c>
      <c r="BF61" s="60">
        <f t="shared" si="63"/>
        <v>141064.90478041189</v>
      </c>
    </row>
    <row r="62" spans="1:58" x14ac:dyDescent="0.25">
      <c r="A62" s="56" t="s">
        <v>527</v>
      </c>
      <c r="B62" s="56">
        <v>5</v>
      </c>
      <c r="C62" s="56">
        <v>3</v>
      </c>
      <c r="D62" s="56">
        <v>14</v>
      </c>
      <c r="E62" s="56">
        <v>154</v>
      </c>
      <c r="F62" s="41">
        <v>34965</v>
      </c>
      <c r="G62" s="56">
        <f t="shared" si="33"/>
        <v>996</v>
      </c>
      <c r="H62" s="56">
        <f t="shared" si="34"/>
        <v>1003</v>
      </c>
      <c r="I62" s="41">
        <f t="shared" si="35"/>
        <v>34972</v>
      </c>
      <c r="J62" s="33">
        <f t="shared" si="12"/>
        <v>34972</v>
      </c>
      <c r="K62" s="57">
        <v>550</v>
      </c>
      <c r="L62" s="56">
        <v>1</v>
      </c>
      <c r="M62" s="56">
        <v>1</v>
      </c>
      <c r="N62" s="58">
        <f t="shared" si="50"/>
        <v>20.591999999999988</v>
      </c>
      <c r="O62" s="58">
        <v>2.9417142857142839</v>
      </c>
      <c r="P62" s="58">
        <v>0.16473599999999991</v>
      </c>
      <c r="Q62" s="58">
        <f t="shared" si="13"/>
        <v>164735.99999999991</v>
      </c>
      <c r="R62" s="58">
        <v>0.26891190857142844</v>
      </c>
      <c r="S62" s="58">
        <f t="shared" si="14"/>
        <v>268911.90857142844</v>
      </c>
      <c r="T62" s="58">
        <v>0.43867298807717892</v>
      </c>
      <c r="U62" s="58">
        <f t="shared" si="15"/>
        <v>438672.98807717889</v>
      </c>
      <c r="V62" s="57">
        <f t="shared" si="16"/>
        <v>14.91215480060341</v>
      </c>
      <c r="W62" s="58">
        <v>1.8222893890656768</v>
      </c>
      <c r="X62" s="58">
        <f t="shared" si="17"/>
        <v>1822289.3890656768</v>
      </c>
      <c r="Y62" s="58">
        <v>2.45142857142857E-2</v>
      </c>
      <c r="Z62" s="58">
        <f t="shared" si="18"/>
        <v>24514.285714285699</v>
      </c>
      <c r="AA62" s="57">
        <f t="shared" si="51"/>
        <v>13727.999999999993</v>
      </c>
      <c r="AB62" s="57">
        <f t="shared" si="52"/>
        <v>2686.7762168531885</v>
      </c>
      <c r="AC62" s="57">
        <f t="shared" si="53"/>
        <v>15619.198094289897</v>
      </c>
      <c r="AD62" s="57">
        <f t="shared" si="54"/>
        <v>1751.0204081632644</v>
      </c>
      <c r="AE62" s="155"/>
      <c r="AF62" s="155"/>
      <c r="AG62" s="155"/>
      <c r="AH62" s="169">
        <v>194.17256665058514</v>
      </c>
      <c r="AI62" s="174">
        <v>149.29876532540433</v>
      </c>
      <c r="AJ62" s="178">
        <f t="shared" si="55"/>
        <v>44.873801325180807</v>
      </c>
      <c r="AK62" s="58">
        <v>0</v>
      </c>
      <c r="AL62" s="58">
        <f t="shared" si="56"/>
        <v>0</v>
      </c>
      <c r="AM62" s="58">
        <f t="shared" si="57"/>
        <v>0</v>
      </c>
      <c r="AN62" s="58">
        <v>8.7561959565296057</v>
      </c>
      <c r="AO62" s="58">
        <v>6.2689365682766116</v>
      </c>
      <c r="AP62" s="58">
        <v>2.4872593882529932</v>
      </c>
      <c r="AQ62" s="58">
        <v>0</v>
      </c>
      <c r="AR62" s="58">
        <f t="shared" si="58"/>
        <v>0</v>
      </c>
      <c r="AS62" s="58">
        <f t="shared" si="59"/>
        <v>0</v>
      </c>
      <c r="AT62" s="58">
        <v>0</v>
      </c>
      <c r="AU62" s="6">
        <v>0</v>
      </c>
      <c r="AV62" s="6">
        <v>0</v>
      </c>
      <c r="AW62" s="58">
        <f t="shared" si="60"/>
        <v>0</v>
      </c>
      <c r="AX62" s="58">
        <f t="shared" si="25"/>
        <v>0</v>
      </c>
      <c r="AY62" s="58">
        <f t="shared" si="61"/>
        <v>0</v>
      </c>
      <c r="AZ62" s="59">
        <f t="shared" si="26"/>
        <v>0</v>
      </c>
      <c r="BA62" s="57">
        <f t="shared" si="62"/>
        <v>0</v>
      </c>
      <c r="BB62" s="58">
        <f t="shared" si="27"/>
        <v>0</v>
      </c>
      <c r="BC62" s="58" t="e">
        <f t="shared" si="28"/>
        <v>#DIV/0!</v>
      </c>
      <c r="BD62" s="57"/>
      <c r="BE62" s="60">
        <v>18791.105543376136</v>
      </c>
      <c r="BF62" s="60">
        <f t="shared" si="63"/>
        <v>55278.063621314453</v>
      </c>
    </row>
    <row r="63" spans="1:58" x14ac:dyDescent="0.25">
      <c r="A63" s="56" t="s">
        <v>528</v>
      </c>
      <c r="B63" s="56">
        <v>5</v>
      </c>
      <c r="C63" s="56">
        <v>4</v>
      </c>
      <c r="D63" s="56">
        <v>14</v>
      </c>
      <c r="E63" s="56">
        <v>140</v>
      </c>
      <c r="F63" s="41">
        <v>34979</v>
      </c>
      <c r="G63" s="56">
        <f t="shared" si="33"/>
        <v>1010</v>
      </c>
      <c r="H63" s="56">
        <f t="shared" si="34"/>
        <v>1017</v>
      </c>
      <c r="I63" s="41">
        <f t="shared" si="35"/>
        <v>34986</v>
      </c>
      <c r="J63" s="33">
        <f t="shared" si="12"/>
        <v>34986</v>
      </c>
      <c r="K63" s="57">
        <v>550</v>
      </c>
      <c r="L63" s="56">
        <v>1</v>
      </c>
      <c r="M63" s="56">
        <v>1</v>
      </c>
      <c r="N63" s="58">
        <f t="shared" si="50"/>
        <v>13.048</v>
      </c>
      <c r="O63" s="58">
        <v>1.8640000000000001</v>
      </c>
      <c r="P63" s="58">
        <v>0.11233706666666667</v>
      </c>
      <c r="Q63" s="58">
        <f t="shared" si="13"/>
        <v>112337.06666666667</v>
      </c>
      <c r="R63" s="58">
        <v>0.15299712000000001</v>
      </c>
      <c r="S63" s="58">
        <f t="shared" si="14"/>
        <v>152997.12000000002</v>
      </c>
      <c r="T63" s="58">
        <v>0.30306067902937994</v>
      </c>
      <c r="U63" s="58">
        <f t="shared" si="15"/>
        <v>303060.67902937997</v>
      </c>
      <c r="V63" s="57">
        <f t="shared" si="16"/>
        <v>16.258620119601925</v>
      </c>
      <c r="W63" s="58">
        <v>1.1270995343039534</v>
      </c>
      <c r="X63" s="58">
        <f t="shared" si="17"/>
        <v>1127099.5343039534</v>
      </c>
      <c r="Y63" s="58">
        <v>1.6092533333333336E-2</v>
      </c>
      <c r="Z63" s="58">
        <f t="shared" si="18"/>
        <v>16092.533333333336</v>
      </c>
      <c r="AA63" s="57">
        <f t="shared" si="51"/>
        <v>9361.4222222222234</v>
      </c>
      <c r="AB63" s="57">
        <f t="shared" si="52"/>
        <v>1528.6382274656503</v>
      </c>
      <c r="AC63" s="57">
        <f t="shared" si="53"/>
        <v>10790.645672299939</v>
      </c>
      <c r="AD63" s="57">
        <f t="shared" si="54"/>
        <v>1149.4666666666667</v>
      </c>
      <c r="AE63" s="155"/>
      <c r="AF63" s="155"/>
      <c r="AG63" s="155"/>
      <c r="AH63" s="169">
        <v>115.88868368278966</v>
      </c>
      <c r="AI63" s="174">
        <v>90.002654116268033</v>
      </c>
      <c r="AJ63" s="178">
        <f t="shared" si="55"/>
        <v>25.886029566521628</v>
      </c>
      <c r="AK63" s="58">
        <v>0</v>
      </c>
      <c r="AL63" s="58">
        <f t="shared" si="56"/>
        <v>0</v>
      </c>
      <c r="AM63" s="58">
        <f t="shared" si="57"/>
        <v>0</v>
      </c>
      <c r="AN63" s="58">
        <v>4.9153580434826765</v>
      </c>
      <c r="AO63" s="58">
        <v>3.6141015616946222</v>
      </c>
      <c r="AP63" s="58">
        <v>1.3012564817880541</v>
      </c>
      <c r="AQ63" s="58">
        <v>1.6405206311869303</v>
      </c>
      <c r="AR63" s="58">
        <f t="shared" si="58"/>
        <v>0.90228634715281164</v>
      </c>
      <c r="AS63" s="58">
        <f t="shared" si="59"/>
        <v>0.90228634715281164</v>
      </c>
      <c r="AT63" s="58">
        <f>AR63/AS63</f>
        <v>1</v>
      </c>
      <c r="AU63" s="6">
        <f>AR63/AS63*100</f>
        <v>100</v>
      </c>
      <c r="AV63" s="6">
        <v>0</v>
      </c>
      <c r="AW63" s="58">
        <f t="shared" si="60"/>
        <v>6.9151314159473606E-2</v>
      </c>
      <c r="AX63" s="58">
        <f t="shared" si="25"/>
        <v>69.1513141594736</v>
      </c>
      <c r="AY63" s="58">
        <f t="shared" si="61"/>
        <v>0.12889804959325882</v>
      </c>
      <c r="AZ63" s="59">
        <f t="shared" si="26"/>
        <v>1.2889804959325882E-7</v>
      </c>
      <c r="BA63" s="57">
        <f t="shared" si="62"/>
        <v>4.2532092914885508E-5</v>
      </c>
      <c r="BB63" s="58">
        <f t="shared" si="27"/>
        <v>128.8980495932588</v>
      </c>
      <c r="BC63" s="58" t="e">
        <f t="shared" si="28"/>
        <v>#DIV/0!</v>
      </c>
      <c r="BD63" s="57"/>
      <c r="BE63" s="60">
        <v>35842.293906810039</v>
      </c>
      <c r="BF63" s="60">
        <f t="shared" si="63"/>
        <v>66810.035842293917</v>
      </c>
    </row>
    <row r="64" spans="1:58" x14ac:dyDescent="0.25">
      <c r="A64" s="56" t="s">
        <v>529</v>
      </c>
      <c r="B64" s="56">
        <v>5</v>
      </c>
      <c r="C64" s="56">
        <v>5</v>
      </c>
      <c r="D64" s="56">
        <v>14</v>
      </c>
      <c r="E64" s="56">
        <v>126</v>
      </c>
      <c r="F64" s="41">
        <v>34993</v>
      </c>
      <c r="G64" s="56">
        <f t="shared" si="33"/>
        <v>1024</v>
      </c>
      <c r="H64" s="56">
        <f t="shared" si="34"/>
        <v>1031</v>
      </c>
      <c r="I64" s="41">
        <f t="shared" si="35"/>
        <v>35000</v>
      </c>
      <c r="J64" s="33">
        <f t="shared" si="12"/>
        <v>35000</v>
      </c>
      <c r="K64" s="57">
        <v>550</v>
      </c>
      <c r="L64" s="56">
        <v>1</v>
      </c>
      <c r="M64" s="56">
        <v>1</v>
      </c>
      <c r="N64" s="58">
        <f t="shared" si="50"/>
        <v>9.7460000000000058</v>
      </c>
      <c r="O64" s="58">
        <v>1.392285714285715</v>
      </c>
      <c r="P64" s="58">
        <v>7.5554704761904803E-2</v>
      </c>
      <c r="Q64" s="58">
        <f t="shared" si="13"/>
        <v>75554.70476190481</v>
      </c>
      <c r="R64" s="58">
        <v>0.11087699333333338</v>
      </c>
      <c r="S64" s="58">
        <f t="shared" si="14"/>
        <v>110876.99333333338</v>
      </c>
      <c r="T64" s="58">
        <v>0.18559855281589413</v>
      </c>
      <c r="U64" s="58">
        <f t="shared" si="15"/>
        <v>185598.55281589413</v>
      </c>
      <c r="V64" s="57">
        <f t="shared" si="16"/>
        <v>13.330493225028301</v>
      </c>
      <c r="W64" s="58">
        <v>0.90692340623172552</v>
      </c>
      <c r="X64" s="58">
        <f t="shared" si="17"/>
        <v>906923.40623172547</v>
      </c>
      <c r="Y64" s="58">
        <v>1.1045466666666672E-2</v>
      </c>
      <c r="Z64" s="58">
        <f t="shared" si="18"/>
        <v>11045.466666666673</v>
      </c>
      <c r="AA64" s="57">
        <f t="shared" si="51"/>
        <v>6296.2253968254008</v>
      </c>
      <c r="AB64" s="57">
        <f t="shared" si="52"/>
        <v>1107.8039283078494</v>
      </c>
      <c r="AC64" s="57">
        <f t="shared" si="53"/>
        <v>6608.3407030636499</v>
      </c>
      <c r="AD64" s="57">
        <f t="shared" si="54"/>
        <v>788.9619047619052</v>
      </c>
      <c r="AE64" s="155"/>
      <c r="AF64" s="155"/>
      <c r="AG64" s="155"/>
      <c r="AH64" s="169">
        <v>72.602274199568456</v>
      </c>
      <c r="AI64" s="174">
        <v>56.020151342425585</v>
      </c>
      <c r="AJ64" s="178">
        <f t="shared" si="55"/>
        <v>16.58212285714287</v>
      </c>
      <c r="AK64" s="58">
        <v>0</v>
      </c>
      <c r="AL64" s="58">
        <f t="shared" si="56"/>
        <v>0</v>
      </c>
      <c r="AM64" s="58">
        <f t="shared" si="57"/>
        <v>0</v>
      </c>
      <c r="AN64" s="58">
        <v>7.7959864782678725</v>
      </c>
      <c r="AO64" s="58">
        <v>6.8081999289885777</v>
      </c>
      <c r="AP64" s="58">
        <v>0.98778654927929366</v>
      </c>
      <c r="AQ64" s="58">
        <v>0</v>
      </c>
      <c r="AR64" s="58">
        <f t="shared" si="58"/>
        <v>0</v>
      </c>
      <c r="AS64" s="58">
        <f t="shared" si="59"/>
        <v>0</v>
      </c>
      <c r="AT64" s="58">
        <v>0</v>
      </c>
      <c r="AU64" s="6">
        <v>0</v>
      </c>
      <c r="AV64" s="6">
        <v>0</v>
      </c>
      <c r="AW64" s="58">
        <f t="shared" si="60"/>
        <v>0</v>
      </c>
      <c r="AX64" s="58">
        <f t="shared" si="25"/>
        <v>0</v>
      </c>
      <c r="AY64" s="58">
        <f t="shared" si="61"/>
        <v>0</v>
      </c>
      <c r="AZ64" s="59">
        <f t="shared" si="26"/>
        <v>0</v>
      </c>
      <c r="BA64" s="57">
        <f t="shared" si="62"/>
        <v>0</v>
      </c>
      <c r="BB64" s="58">
        <f t="shared" si="27"/>
        <v>0</v>
      </c>
      <c r="BC64" s="58" t="e">
        <f t="shared" si="28"/>
        <v>#DIV/0!</v>
      </c>
      <c r="BD64" s="57"/>
      <c r="BE64" s="60">
        <v>40685.847137460041</v>
      </c>
      <c r="BF64" s="60">
        <f t="shared" si="63"/>
        <v>56646.323743097964</v>
      </c>
    </row>
    <row r="65" spans="1:58" x14ac:dyDescent="0.25">
      <c r="A65" s="56" t="s">
        <v>530</v>
      </c>
      <c r="B65" s="56">
        <v>5</v>
      </c>
      <c r="C65" s="56">
        <v>6</v>
      </c>
      <c r="D65" s="56">
        <v>14</v>
      </c>
      <c r="E65" s="56">
        <v>112</v>
      </c>
      <c r="F65" s="41">
        <v>35007</v>
      </c>
      <c r="G65" s="56">
        <f t="shared" si="33"/>
        <v>1038</v>
      </c>
      <c r="H65" s="56">
        <f t="shared" si="34"/>
        <v>1045</v>
      </c>
      <c r="I65" s="41">
        <f t="shared" si="35"/>
        <v>35014</v>
      </c>
      <c r="J65" s="33">
        <f t="shared" si="12"/>
        <v>35014</v>
      </c>
      <c r="K65" s="57">
        <v>550</v>
      </c>
      <c r="L65" s="56">
        <v>1</v>
      </c>
      <c r="M65" s="56">
        <v>1</v>
      </c>
      <c r="N65" s="58">
        <f t="shared" si="50"/>
        <v>12.267999999999999</v>
      </c>
      <c r="O65" s="58">
        <v>1.7525714285714284</v>
      </c>
      <c r="P65" s="58">
        <v>8.3071885714285726E-2</v>
      </c>
      <c r="Q65" s="58">
        <f t="shared" si="13"/>
        <v>83071.885714285731</v>
      </c>
      <c r="R65" s="58">
        <v>0.1239009580952381</v>
      </c>
      <c r="S65" s="58">
        <f t="shared" si="14"/>
        <v>123900.95809523811</v>
      </c>
      <c r="T65" s="58">
        <v>0.19413556892394346</v>
      </c>
      <c r="U65" s="58">
        <f t="shared" si="15"/>
        <v>194135.56892394347</v>
      </c>
      <c r="V65" s="57">
        <f t="shared" si="16"/>
        <v>11.07718440224653</v>
      </c>
      <c r="W65" s="58">
        <v>1.2268551872665325</v>
      </c>
      <c r="X65" s="58">
        <f t="shared" si="17"/>
        <v>1226855.1872665326</v>
      </c>
      <c r="Y65" s="58">
        <v>1.1508552380952379E-2</v>
      </c>
      <c r="Z65" s="58">
        <f t="shared" si="18"/>
        <v>11508.552380952378</v>
      </c>
      <c r="AA65" s="57">
        <f t="shared" si="51"/>
        <v>6922.6571428571442</v>
      </c>
      <c r="AB65" s="57">
        <f t="shared" si="52"/>
        <v>1237.9301059000363</v>
      </c>
      <c r="AC65" s="57">
        <f t="shared" si="53"/>
        <v>6912.3059558826963</v>
      </c>
      <c r="AD65" s="57">
        <f t="shared" si="54"/>
        <v>822.03945578231287</v>
      </c>
      <c r="AE65" s="155"/>
      <c r="AF65" s="155"/>
      <c r="AG65" s="155"/>
      <c r="AH65" s="169">
        <v>117.08929714285713</v>
      </c>
      <c r="AI65" s="174">
        <v>100.24708571428572</v>
      </c>
      <c r="AJ65" s="178">
        <f t="shared" si="55"/>
        <v>16.842211428571417</v>
      </c>
      <c r="AK65" s="58">
        <v>0</v>
      </c>
      <c r="AL65" s="58">
        <f t="shared" si="56"/>
        <v>0</v>
      </c>
      <c r="AM65" s="58">
        <f t="shared" si="57"/>
        <v>0</v>
      </c>
      <c r="AN65" s="58">
        <v>0</v>
      </c>
      <c r="AO65" s="58">
        <v>0</v>
      </c>
      <c r="AP65" s="58">
        <v>0</v>
      </c>
      <c r="AQ65" s="58">
        <v>0</v>
      </c>
      <c r="AR65" s="58">
        <f t="shared" si="58"/>
        <v>0</v>
      </c>
      <c r="AS65" s="58">
        <f t="shared" si="59"/>
        <v>0</v>
      </c>
      <c r="AT65" s="58">
        <v>0</v>
      </c>
      <c r="AU65" s="6">
        <v>0</v>
      </c>
      <c r="AV65" s="6">
        <v>0</v>
      </c>
      <c r="AW65" s="58">
        <f t="shared" si="60"/>
        <v>0</v>
      </c>
      <c r="AX65" s="58">
        <f t="shared" si="25"/>
        <v>0</v>
      </c>
      <c r="AY65" s="58">
        <f t="shared" si="61"/>
        <v>0</v>
      </c>
      <c r="AZ65" s="59">
        <f t="shared" si="26"/>
        <v>0</v>
      </c>
      <c r="BA65" s="57">
        <f t="shared" si="62"/>
        <v>0</v>
      </c>
      <c r="BB65" s="58">
        <f t="shared" si="27"/>
        <v>0</v>
      </c>
      <c r="BC65" s="58" t="e">
        <f t="shared" si="28"/>
        <v>#DIV/0!</v>
      </c>
      <c r="BD65" s="57"/>
      <c r="BE65" s="60">
        <v>23675.643681562593</v>
      </c>
      <c r="BF65" s="60">
        <f t="shared" si="63"/>
        <v>41493.256669344264</v>
      </c>
    </row>
    <row r="66" spans="1:58" x14ac:dyDescent="0.25">
      <c r="A66" s="56" t="s">
        <v>531</v>
      </c>
      <c r="B66" s="56">
        <v>5</v>
      </c>
      <c r="C66" s="56">
        <v>7</v>
      </c>
      <c r="D66" s="56">
        <v>14</v>
      </c>
      <c r="E66" s="56">
        <v>98</v>
      </c>
      <c r="F66" s="41">
        <v>35021</v>
      </c>
      <c r="G66" s="56">
        <f t="shared" si="33"/>
        <v>1052</v>
      </c>
      <c r="H66" s="56">
        <f t="shared" si="34"/>
        <v>1059</v>
      </c>
      <c r="I66" s="41">
        <f t="shared" si="35"/>
        <v>35028</v>
      </c>
      <c r="J66" s="33">
        <f t="shared" si="12"/>
        <v>35028</v>
      </c>
      <c r="K66" s="57">
        <v>550</v>
      </c>
      <c r="L66" s="56">
        <v>1</v>
      </c>
      <c r="M66" s="56">
        <v>1</v>
      </c>
      <c r="N66" s="58">
        <f t="shared" si="50"/>
        <v>4.9879999999999995</v>
      </c>
      <c r="O66" s="58">
        <v>0.71257142857142852</v>
      </c>
      <c r="P66" s="58">
        <v>4.0402800000000003E-2</v>
      </c>
      <c r="Q66" s="58">
        <f t="shared" si="13"/>
        <v>40402.800000000003</v>
      </c>
      <c r="R66" s="58">
        <v>5.8623251428571423E-2</v>
      </c>
      <c r="S66" s="58">
        <f t="shared" si="14"/>
        <v>58623.251428571421</v>
      </c>
      <c r="T66" s="58">
        <v>9.1214673653049735E-2</v>
      </c>
      <c r="U66" s="58">
        <f t="shared" si="15"/>
        <v>91214.673653049729</v>
      </c>
      <c r="V66" s="57">
        <f t="shared" si="16"/>
        <v>12.800776174245151</v>
      </c>
      <c r="W66" s="58">
        <v>0.46172650348980743</v>
      </c>
      <c r="X66" s="58">
        <f t="shared" si="17"/>
        <v>461726.50348980742</v>
      </c>
      <c r="Y66" s="58">
        <v>5.9143428571428571E-3</v>
      </c>
      <c r="Z66" s="58">
        <f t="shared" si="18"/>
        <v>5914.3428571428567</v>
      </c>
      <c r="AA66" s="57">
        <f t="shared" si="51"/>
        <v>3366.9000000000005</v>
      </c>
      <c r="AB66" s="57">
        <f t="shared" si="52"/>
        <v>585.72176490671563</v>
      </c>
      <c r="AC66" s="57">
        <f t="shared" si="53"/>
        <v>3247.7496805486726</v>
      </c>
      <c r="AD66" s="57">
        <f t="shared" si="54"/>
        <v>422.45306122448977</v>
      </c>
      <c r="AE66" s="155"/>
      <c r="AF66" s="155"/>
      <c r="AG66" s="155"/>
      <c r="AH66" s="169">
        <v>38.079817142857138</v>
      </c>
      <c r="AI66" s="174">
        <v>29.115668571428568</v>
      </c>
      <c r="AJ66" s="178">
        <f t="shared" si="55"/>
        <v>8.96414857142857</v>
      </c>
      <c r="AK66" s="58">
        <v>0</v>
      </c>
      <c r="AL66" s="58">
        <f t="shared" si="56"/>
        <v>0</v>
      </c>
      <c r="AM66" s="58">
        <f t="shared" si="57"/>
        <v>0</v>
      </c>
      <c r="AN66" s="58">
        <v>0</v>
      </c>
      <c r="AO66" s="58">
        <v>0</v>
      </c>
      <c r="AP66" s="58">
        <v>0</v>
      </c>
      <c r="AQ66" s="58">
        <v>0</v>
      </c>
      <c r="AR66" s="58">
        <f t="shared" si="58"/>
        <v>0</v>
      </c>
      <c r="AS66" s="58">
        <f t="shared" si="59"/>
        <v>0</v>
      </c>
      <c r="AT66" s="58">
        <v>0</v>
      </c>
      <c r="AU66" s="6">
        <v>0</v>
      </c>
      <c r="AV66" s="6">
        <v>0</v>
      </c>
      <c r="AW66" s="58">
        <f t="shared" si="60"/>
        <v>0</v>
      </c>
      <c r="AX66" s="58">
        <f t="shared" si="25"/>
        <v>0</v>
      </c>
      <c r="AY66" s="58">
        <f t="shared" si="61"/>
        <v>0</v>
      </c>
      <c r="AZ66" s="59">
        <f t="shared" si="26"/>
        <v>0</v>
      </c>
      <c r="BA66" s="57">
        <f t="shared" si="62"/>
        <v>0</v>
      </c>
      <c r="BB66" s="58">
        <f t="shared" si="27"/>
        <v>0</v>
      </c>
      <c r="BC66" s="58" t="e">
        <f t="shared" si="28"/>
        <v>#DIV/0!</v>
      </c>
      <c r="BD66" s="57"/>
      <c r="BE66" s="60">
        <v>44113.592500689272</v>
      </c>
      <c r="BF66" s="60">
        <f t="shared" si="63"/>
        <v>31434.085627634009</v>
      </c>
    </row>
    <row r="67" spans="1:58" x14ac:dyDescent="0.25">
      <c r="A67" s="56" t="s">
        <v>532</v>
      </c>
      <c r="B67" s="56">
        <v>5</v>
      </c>
      <c r="C67" s="56">
        <v>8</v>
      </c>
      <c r="D67" s="56">
        <v>14</v>
      </c>
      <c r="E67" s="56">
        <v>84</v>
      </c>
      <c r="F67" s="41">
        <v>35035</v>
      </c>
      <c r="G67" s="56">
        <f t="shared" si="33"/>
        <v>1066</v>
      </c>
      <c r="H67" s="56">
        <f t="shared" si="34"/>
        <v>1073</v>
      </c>
      <c r="I67" s="41">
        <f t="shared" si="35"/>
        <v>35042</v>
      </c>
      <c r="J67" s="33">
        <f t="shared" si="12"/>
        <v>35042</v>
      </c>
      <c r="K67" s="57">
        <v>550</v>
      </c>
      <c r="L67" s="56">
        <v>1</v>
      </c>
      <c r="M67" s="56">
        <v>1</v>
      </c>
      <c r="N67" s="58">
        <f t="shared" si="50"/>
        <v>10.124000000000002</v>
      </c>
      <c r="O67" s="58">
        <v>1.4462857142857146</v>
      </c>
      <c r="P67" s="58">
        <v>6.8192371428571444E-2</v>
      </c>
      <c r="Q67" s="58">
        <f t="shared" si="13"/>
        <v>68192.371428571438</v>
      </c>
      <c r="R67" s="58">
        <v>9.5223451428571443E-2</v>
      </c>
      <c r="S67" s="58">
        <f t="shared" si="14"/>
        <v>95223.451428571439</v>
      </c>
      <c r="T67" s="58">
        <v>0.14976371028063301</v>
      </c>
      <c r="U67" s="58">
        <f t="shared" si="15"/>
        <v>149763.71028063301</v>
      </c>
      <c r="V67" s="57">
        <f t="shared" si="16"/>
        <v>10.35505701268699</v>
      </c>
      <c r="W67" s="58">
        <v>1.0308176240050815</v>
      </c>
      <c r="X67" s="58">
        <f t="shared" si="17"/>
        <v>1030817.6240050815</v>
      </c>
      <c r="Y67" s="58">
        <v>1.0124000000000001E-2</v>
      </c>
      <c r="Z67" s="58">
        <f t="shared" si="18"/>
        <v>10124.000000000002</v>
      </c>
      <c r="AA67" s="57">
        <f t="shared" si="51"/>
        <v>5682.6976190476198</v>
      </c>
      <c r="AB67" s="57">
        <f t="shared" si="52"/>
        <v>951.40488922231259</v>
      </c>
      <c r="AC67" s="57">
        <f t="shared" si="53"/>
        <v>5332.4210101523213</v>
      </c>
      <c r="AD67" s="57">
        <f t="shared" si="54"/>
        <v>723.14285714285722</v>
      </c>
      <c r="AE67" s="155"/>
      <c r="AF67" s="155"/>
      <c r="AG67" s="155"/>
      <c r="AH67" s="169">
        <v>78.461000000000013</v>
      </c>
      <c r="AI67" s="174">
        <v>64.634508571428583</v>
      </c>
      <c r="AJ67" s="178">
        <f t="shared" si="55"/>
        <v>13.82649142857143</v>
      </c>
      <c r="AK67" s="58">
        <v>0</v>
      </c>
      <c r="AL67" s="58">
        <f t="shared" si="56"/>
        <v>0</v>
      </c>
      <c r="AM67" s="58">
        <f t="shared" si="57"/>
        <v>0</v>
      </c>
      <c r="AN67" s="58">
        <v>0</v>
      </c>
      <c r="AO67" s="58">
        <v>0</v>
      </c>
      <c r="AP67" s="58">
        <v>0</v>
      </c>
      <c r="AQ67" s="58">
        <v>7.9688028584193118</v>
      </c>
      <c r="AR67" s="58">
        <f t="shared" si="58"/>
        <v>4.382841572130622</v>
      </c>
      <c r="AS67" s="58">
        <f t="shared" si="59"/>
        <v>4.382841572130622</v>
      </c>
      <c r="AT67" s="58">
        <f>AR67/AS67</f>
        <v>1</v>
      </c>
      <c r="AU67" s="6">
        <f>AR67/AS67*100</f>
        <v>100</v>
      </c>
      <c r="AV67" s="6">
        <v>0</v>
      </c>
      <c r="AW67" s="58">
        <f t="shared" si="60"/>
        <v>0.43291599882759985</v>
      </c>
      <c r="AX67" s="58">
        <f t="shared" si="25"/>
        <v>432.91599882759982</v>
      </c>
      <c r="AY67" s="58">
        <f t="shared" si="61"/>
        <v>0.62612022459008887</v>
      </c>
      <c r="AZ67" s="59">
        <f t="shared" si="26"/>
        <v>6.261202245900888E-7</v>
      </c>
      <c r="BA67" s="57">
        <f t="shared" si="62"/>
        <v>4.1807205725395068E-4</v>
      </c>
      <c r="BB67" s="58">
        <f t="shared" si="27"/>
        <v>626.12022459008892</v>
      </c>
      <c r="BC67" s="58" t="e">
        <f t="shared" si="28"/>
        <v>#DIV/0!</v>
      </c>
      <c r="BD67" s="57"/>
      <c r="BE67" s="60">
        <v>28050.490883590461</v>
      </c>
      <c r="BF67" s="60">
        <f t="shared" si="63"/>
        <v>40569.024243638552</v>
      </c>
    </row>
    <row r="68" spans="1:58" x14ac:dyDescent="0.25">
      <c r="A68" s="56" t="s">
        <v>533</v>
      </c>
      <c r="B68" s="56">
        <v>5</v>
      </c>
      <c r="C68" s="56">
        <v>9</v>
      </c>
      <c r="D68" s="56">
        <v>14</v>
      </c>
      <c r="E68" s="56">
        <v>70</v>
      </c>
      <c r="F68" s="41">
        <v>35049</v>
      </c>
      <c r="G68" s="56">
        <f t="shared" si="33"/>
        <v>1080</v>
      </c>
      <c r="H68" s="56">
        <f t="shared" si="34"/>
        <v>1087</v>
      </c>
      <c r="I68" s="41">
        <f t="shared" si="35"/>
        <v>35056</v>
      </c>
      <c r="J68" s="33">
        <f t="shared" si="12"/>
        <v>35056</v>
      </c>
      <c r="K68" s="57">
        <v>550</v>
      </c>
      <c r="L68" s="56">
        <v>1</v>
      </c>
      <c r="M68" s="56">
        <v>1</v>
      </c>
      <c r="N68" s="58">
        <f t="shared" si="50"/>
        <v>30.756000000000004</v>
      </c>
      <c r="O68" s="58">
        <v>4.3937142857142861</v>
      </c>
      <c r="P68" s="58">
        <v>0.12199880000000002</v>
      </c>
      <c r="Q68" s="58">
        <f t="shared" si="13"/>
        <v>121998.80000000002</v>
      </c>
      <c r="R68" s="58">
        <v>0.24032152571428575</v>
      </c>
      <c r="S68" s="58">
        <f t="shared" si="14"/>
        <v>240321.52571428576</v>
      </c>
      <c r="T68" s="58">
        <v>0.25346722559391727</v>
      </c>
      <c r="U68" s="58">
        <f t="shared" si="15"/>
        <v>253467.22559391728</v>
      </c>
      <c r="V68" s="57">
        <f t="shared" si="16"/>
        <v>5.7688599920582018</v>
      </c>
      <c r="W68" s="58">
        <v>3.5949285344060828</v>
      </c>
      <c r="X68" s="58">
        <f t="shared" si="17"/>
        <v>3594928.5344060827</v>
      </c>
      <c r="Y68" s="58">
        <v>1.6256742857142858E-2</v>
      </c>
      <c r="Z68" s="58">
        <f t="shared" si="18"/>
        <v>16256.742857142857</v>
      </c>
      <c r="AA68" s="57">
        <f t="shared" si="51"/>
        <v>10166.566666666668</v>
      </c>
      <c r="AB68" s="57">
        <f t="shared" si="52"/>
        <v>2401.121479212984</v>
      </c>
      <c r="AC68" s="57">
        <f t="shared" si="53"/>
        <v>9024.8429116062471</v>
      </c>
      <c r="AD68" s="57">
        <f t="shared" si="54"/>
        <v>1161.1959183673471</v>
      </c>
      <c r="AE68" s="155"/>
      <c r="AF68" s="155"/>
      <c r="AG68" s="155"/>
      <c r="AH68" s="169">
        <v>227.50652571428571</v>
      </c>
      <c r="AI68" s="174">
        <v>195.12485142857142</v>
      </c>
      <c r="AJ68" s="178">
        <f t="shared" si="55"/>
        <v>32.381674285714297</v>
      </c>
      <c r="AK68" s="58">
        <v>0</v>
      </c>
      <c r="AL68" s="58">
        <f t="shared" si="56"/>
        <v>0</v>
      </c>
      <c r="AM68" s="58">
        <f t="shared" si="57"/>
        <v>0</v>
      </c>
      <c r="AN68" s="58">
        <v>0</v>
      </c>
      <c r="AO68" s="58">
        <v>0</v>
      </c>
      <c r="AP68" s="58">
        <v>0</v>
      </c>
      <c r="AQ68" s="58">
        <v>3.0498236674588513</v>
      </c>
      <c r="AR68" s="58">
        <f t="shared" si="58"/>
        <v>1.6774030171023682</v>
      </c>
      <c r="AS68" s="58">
        <f t="shared" si="59"/>
        <v>1.6774030171023682</v>
      </c>
      <c r="AT68" s="58">
        <f>AR68/AS68</f>
        <v>1</v>
      </c>
      <c r="AU68" s="6">
        <f>AR68/AS68*100</f>
        <v>100</v>
      </c>
      <c r="AV68" s="6">
        <f>(AL68/AS68)*100</f>
        <v>0</v>
      </c>
      <c r="AW68" s="58">
        <f t="shared" si="60"/>
        <v>5.4539049847261281E-2</v>
      </c>
      <c r="AX68" s="58">
        <f t="shared" si="25"/>
        <v>54.539049847261282</v>
      </c>
      <c r="AY68" s="58">
        <f t="shared" si="61"/>
        <v>0.23962900244319543</v>
      </c>
      <c r="AZ68" s="59">
        <f t="shared" si="26"/>
        <v>2.3962900244319545E-7</v>
      </c>
      <c r="BA68" s="57">
        <f t="shared" si="62"/>
        <v>9.4540428996965392E-5</v>
      </c>
      <c r="BB68" s="58">
        <f t="shared" si="27"/>
        <v>239.62900244319545</v>
      </c>
      <c r="BC68" s="58" t="e">
        <f t="shared" si="28"/>
        <v>#DIV/0!</v>
      </c>
      <c r="BD68" s="57"/>
      <c r="BE68" s="60">
        <v>43331.728454501681</v>
      </c>
      <c r="BF68" s="60">
        <f t="shared" si="63"/>
        <v>190387.23433523625</v>
      </c>
    </row>
    <row r="69" spans="1:58" x14ac:dyDescent="0.25">
      <c r="A69" s="56" t="s">
        <v>534</v>
      </c>
      <c r="B69" s="56">
        <v>5</v>
      </c>
      <c r="C69" s="56">
        <v>10</v>
      </c>
      <c r="D69" s="56">
        <v>14</v>
      </c>
      <c r="E69" s="56">
        <v>56</v>
      </c>
      <c r="F69" s="41">
        <v>35063</v>
      </c>
      <c r="G69" s="56">
        <f t="shared" si="33"/>
        <v>1094</v>
      </c>
      <c r="H69" s="56">
        <f t="shared" si="34"/>
        <v>1101</v>
      </c>
      <c r="I69" s="41">
        <f t="shared" si="35"/>
        <v>35070</v>
      </c>
      <c r="J69" s="33">
        <f t="shared" si="12"/>
        <v>35070</v>
      </c>
      <c r="K69" s="57">
        <v>550</v>
      </c>
      <c r="L69" s="56">
        <v>1</v>
      </c>
      <c r="M69" s="56">
        <v>1</v>
      </c>
      <c r="N69" s="58">
        <f t="shared" si="50"/>
        <v>9.9919999999999973</v>
      </c>
      <c r="O69" s="58">
        <v>1.427428571428571</v>
      </c>
      <c r="P69" s="58">
        <v>5.0887828571428553E-2</v>
      </c>
      <c r="Q69" s="58">
        <f t="shared" si="13"/>
        <v>50887.828571428552</v>
      </c>
      <c r="R69" s="58">
        <v>8.0202453333333312E-2</v>
      </c>
      <c r="S69" s="58">
        <f t="shared" si="14"/>
        <v>80202.453333333309</v>
      </c>
      <c r="T69" s="58">
        <v>0.11387138764259927</v>
      </c>
      <c r="U69" s="58">
        <f t="shared" si="15"/>
        <v>113871.38764259926</v>
      </c>
      <c r="V69" s="57">
        <f t="shared" si="16"/>
        <v>7.9773790382125203</v>
      </c>
      <c r="W69" s="58">
        <v>1.1061351590240671</v>
      </c>
      <c r="X69" s="58">
        <f t="shared" si="17"/>
        <v>1106135.1590240672</v>
      </c>
      <c r="Y69" s="58">
        <v>7.4939999999999981E-3</v>
      </c>
      <c r="Z69" s="58">
        <f t="shared" si="18"/>
        <v>7493.9999999999982</v>
      </c>
      <c r="AA69" s="57">
        <f t="shared" si="51"/>
        <v>4240.6523809523787</v>
      </c>
      <c r="AB69" s="57">
        <f t="shared" si="52"/>
        <v>801.32577725556632</v>
      </c>
      <c r="AC69" s="57">
        <f t="shared" si="53"/>
        <v>4054.4547059015958</v>
      </c>
      <c r="AD69" s="57">
        <f t="shared" si="54"/>
        <v>535.28571428571411</v>
      </c>
      <c r="AE69" s="155"/>
      <c r="AF69" s="155"/>
      <c r="AG69" s="155"/>
      <c r="AH69" s="169">
        <v>73.412651428571394</v>
      </c>
      <c r="AI69" s="174">
        <v>61.051119999999976</v>
      </c>
      <c r="AJ69" s="178">
        <f t="shared" si="55"/>
        <v>12.361531428571418</v>
      </c>
      <c r="AK69" s="58">
        <v>0</v>
      </c>
      <c r="AL69" s="58">
        <f t="shared" si="56"/>
        <v>0</v>
      </c>
      <c r="AM69" s="58">
        <f t="shared" si="57"/>
        <v>0</v>
      </c>
      <c r="AN69" s="58">
        <v>0</v>
      </c>
      <c r="AO69" s="58">
        <v>0</v>
      </c>
      <c r="AP69" s="58">
        <v>0</v>
      </c>
      <c r="AQ69" s="58">
        <v>0.97598054866128414</v>
      </c>
      <c r="AR69" s="58">
        <f t="shared" si="58"/>
        <v>0.53678930176370621</v>
      </c>
      <c r="AS69" s="58">
        <f t="shared" si="59"/>
        <v>0.53678930176370621</v>
      </c>
      <c r="AT69" s="58">
        <f>AR69/AS69</f>
        <v>1</v>
      </c>
      <c r="AU69" s="6">
        <f>AR69/AS69*100</f>
        <v>100</v>
      </c>
      <c r="AV69" s="6">
        <f>(AL69/AS69)*100</f>
        <v>0</v>
      </c>
      <c r="AW69" s="58">
        <f t="shared" si="60"/>
        <v>5.3721907702532663E-2</v>
      </c>
      <c r="AX69" s="58">
        <f t="shared" si="25"/>
        <v>53.721907702532661</v>
      </c>
      <c r="AY69" s="58">
        <f t="shared" si="61"/>
        <v>7.6684185966243754E-2</v>
      </c>
      <c r="AZ69" s="59">
        <f t="shared" si="26"/>
        <v>7.6684185966243752E-8</v>
      </c>
      <c r="BA69" s="57">
        <f t="shared" si="62"/>
        <v>6.7342804504084397E-5</v>
      </c>
      <c r="BB69" s="58">
        <f t="shared" si="27"/>
        <v>76.68418596624376</v>
      </c>
      <c r="BC69" s="58" t="e">
        <f t="shared" si="28"/>
        <v>#DIV/0!</v>
      </c>
      <c r="BD69" s="57"/>
      <c r="BE69" s="91"/>
      <c r="BF69" s="91"/>
    </row>
    <row r="70" spans="1:58" x14ac:dyDescent="0.25">
      <c r="A70" s="56" t="s">
        <v>535</v>
      </c>
      <c r="B70" s="56">
        <v>5</v>
      </c>
      <c r="C70" s="56">
        <v>11</v>
      </c>
      <c r="D70" s="56">
        <v>14</v>
      </c>
      <c r="E70" s="56">
        <v>42</v>
      </c>
      <c r="F70" s="41">
        <v>35077</v>
      </c>
      <c r="G70" s="56">
        <f t="shared" si="33"/>
        <v>1108</v>
      </c>
      <c r="H70" s="56">
        <f t="shared" si="34"/>
        <v>1115</v>
      </c>
      <c r="I70" s="41">
        <f t="shared" si="35"/>
        <v>35084</v>
      </c>
      <c r="J70" s="33">
        <f t="shared" si="12"/>
        <v>35084</v>
      </c>
      <c r="K70" s="57">
        <v>550</v>
      </c>
      <c r="L70" s="57">
        <v>0</v>
      </c>
      <c r="M70" s="56">
        <v>1</v>
      </c>
      <c r="N70" s="58">
        <f t="shared" si="50"/>
        <v>3.301999999999996</v>
      </c>
      <c r="O70" s="58">
        <v>0.47171428571428514</v>
      </c>
      <c r="P70" s="58">
        <v>2.1667409523809501E-2</v>
      </c>
      <c r="Q70" s="58">
        <f t="shared" si="13"/>
        <v>21667.4095238095</v>
      </c>
      <c r="R70" s="58">
        <v>3.0398840952380921E-2</v>
      </c>
      <c r="S70" s="58">
        <f t="shared" si="14"/>
        <v>30398.84095238092</v>
      </c>
      <c r="T70" s="58">
        <v>5.3904209526811478E-2</v>
      </c>
      <c r="U70" s="58">
        <f t="shared" si="15"/>
        <v>53904.209526811479</v>
      </c>
      <c r="V70" s="57">
        <f t="shared" si="16"/>
        <v>11.42730062651971</v>
      </c>
      <c r="W70" s="58">
        <v>0.33324271142556899</v>
      </c>
      <c r="X70" s="58">
        <f t="shared" si="17"/>
        <v>333242.71142556897</v>
      </c>
      <c r="Y70" s="58">
        <v>3.3334476190476146E-3</v>
      </c>
      <c r="Z70" s="58">
        <f t="shared" si="18"/>
        <v>3333.4476190476148</v>
      </c>
      <c r="AA70" s="57">
        <f t="shared" si="51"/>
        <v>1805.6174603174584</v>
      </c>
      <c r="AB70" s="57">
        <f t="shared" si="52"/>
        <v>303.72356257724186</v>
      </c>
      <c r="AC70" s="57">
        <f t="shared" si="53"/>
        <v>1919.289652198162</v>
      </c>
      <c r="AD70" s="57">
        <f t="shared" si="54"/>
        <v>238.1034013605439</v>
      </c>
      <c r="AE70" s="155"/>
      <c r="AF70" s="155"/>
      <c r="AG70" s="155"/>
      <c r="AH70" s="186"/>
      <c r="AI70" s="187"/>
      <c r="AJ70" s="188"/>
      <c r="AK70" s="90"/>
      <c r="AL70" s="90"/>
      <c r="AM70" s="90"/>
      <c r="AN70" s="90"/>
      <c r="AO70" s="90"/>
      <c r="AP70" s="90"/>
      <c r="AQ70" s="92">
        <v>0</v>
      </c>
      <c r="AR70" s="92">
        <f t="shared" si="58"/>
        <v>0</v>
      </c>
      <c r="AS70" s="92"/>
      <c r="AT70" s="90"/>
      <c r="AU70" s="11"/>
      <c r="AV70" s="90"/>
      <c r="AW70" s="92"/>
      <c r="AX70" s="92"/>
      <c r="AY70" s="92"/>
      <c r="AZ70" s="90"/>
      <c r="BA70" s="90"/>
      <c r="BB70" s="92"/>
      <c r="BC70" s="90"/>
      <c r="BD70" s="93">
        <v>1</v>
      </c>
      <c r="BE70" s="60">
        <v>40322.580645161295</v>
      </c>
      <c r="BF70" s="60">
        <f>BE70*O70</f>
        <v>19020.737327188919</v>
      </c>
    </row>
    <row r="71" spans="1:58" x14ac:dyDescent="0.25">
      <c r="A71" s="56" t="s">
        <v>536</v>
      </c>
      <c r="B71" s="56">
        <v>5</v>
      </c>
      <c r="C71" s="56">
        <v>12</v>
      </c>
      <c r="D71" s="56">
        <v>14</v>
      </c>
      <c r="E71" s="56">
        <v>28</v>
      </c>
      <c r="F71" s="41">
        <v>35091</v>
      </c>
      <c r="G71" s="56">
        <f t="shared" si="33"/>
        <v>1122</v>
      </c>
      <c r="H71" s="56">
        <f t="shared" si="34"/>
        <v>1129</v>
      </c>
      <c r="I71" s="41">
        <f t="shared" si="35"/>
        <v>35098</v>
      </c>
      <c r="J71" s="33">
        <f t="shared" si="12"/>
        <v>35098</v>
      </c>
      <c r="K71" s="57">
        <v>550</v>
      </c>
      <c r="L71" s="56">
        <v>1</v>
      </c>
      <c r="M71" s="56">
        <v>1</v>
      </c>
      <c r="N71" s="58">
        <f t="shared" si="50"/>
        <v>9.6819999999999986</v>
      </c>
      <c r="O71" s="58">
        <v>1.383142857142857</v>
      </c>
      <c r="P71" s="58">
        <v>5.8460838095238089E-2</v>
      </c>
      <c r="Q71" s="58">
        <f t="shared" si="13"/>
        <v>58460.83809523809</v>
      </c>
      <c r="R71" s="58">
        <v>0.10456559999999998</v>
      </c>
      <c r="S71" s="58">
        <f t="shared" si="14"/>
        <v>104565.59999999998</v>
      </c>
      <c r="T71" s="58">
        <v>0.22741462007724103</v>
      </c>
      <c r="U71" s="58">
        <f t="shared" si="15"/>
        <v>227414.62007724104</v>
      </c>
      <c r="V71" s="57">
        <f t="shared" si="16"/>
        <v>16.441875031405569</v>
      </c>
      <c r="W71" s="58">
        <v>0.90501054182752083</v>
      </c>
      <c r="X71" s="58">
        <f t="shared" si="17"/>
        <v>905010.54182752082</v>
      </c>
      <c r="Y71" s="58">
        <v>9.0365333333333325E-3</v>
      </c>
      <c r="Z71" s="58">
        <f t="shared" si="18"/>
        <v>9036.5333333333328</v>
      </c>
      <c r="AA71" s="57">
        <f t="shared" si="51"/>
        <v>4871.7365079365081</v>
      </c>
      <c r="AB71" s="57">
        <f t="shared" si="52"/>
        <v>1044.7449823753686</v>
      </c>
      <c r="AC71" s="57">
        <f t="shared" si="53"/>
        <v>8097.2252613356022</v>
      </c>
      <c r="AD71" s="57">
        <f t="shared" si="54"/>
        <v>645.46666666666658</v>
      </c>
      <c r="AE71" s="155"/>
      <c r="AF71" s="155"/>
      <c r="AG71" s="155"/>
      <c r="AH71" s="169">
        <v>68.479402857142858</v>
      </c>
      <c r="AI71" s="174">
        <v>54.19153714285715</v>
      </c>
      <c r="AJ71" s="179">
        <f t="shared" ref="AJ71:AJ84" si="64">AH71-AI71</f>
        <v>14.287865714285708</v>
      </c>
      <c r="AK71" s="58">
        <v>0</v>
      </c>
      <c r="AL71" s="58">
        <f>AK71*N71</f>
        <v>0</v>
      </c>
      <c r="AM71" s="58">
        <f>AL71/K71</f>
        <v>0</v>
      </c>
      <c r="AN71" s="58">
        <v>0</v>
      </c>
      <c r="AO71" s="58">
        <v>0</v>
      </c>
      <c r="AP71" s="58">
        <v>0</v>
      </c>
      <c r="AQ71" s="58">
        <v>0</v>
      </c>
      <c r="AR71" s="58">
        <f t="shared" si="58"/>
        <v>0</v>
      </c>
      <c r="AS71" s="58">
        <f t="shared" si="59"/>
        <v>0</v>
      </c>
      <c r="AT71" s="58">
        <v>0</v>
      </c>
      <c r="AU71" s="6">
        <v>0</v>
      </c>
      <c r="AV71" s="6">
        <v>0</v>
      </c>
      <c r="AW71" s="58">
        <f>AS71/N71</f>
        <v>0</v>
      </c>
      <c r="AX71" s="58">
        <f t="shared" si="25"/>
        <v>0</v>
      </c>
      <c r="AY71" s="58">
        <f>AW71*O71</f>
        <v>0</v>
      </c>
      <c r="AZ71" s="59">
        <f t="shared" si="26"/>
        <v>0</v>
      </c>
      <c r="BA71" s="57">
        <f>(AZ71/T71)*100</f>
        <v>0</v>
      </c>
      <c r="BB71" s="58">
        <f t="shared" si="27"/>
        <v>0</v>
      </c>
      <c r="BC71" s="58" t="e">
        <f t="shared" si="28"/>
        <v>#DIV/0!</v>
      </c>
      <c r="BD71" s="57"/>
      <c r="BE71" s="60">
        <v>3147.1282454760035</v>
      </c>
      <c r="BF71" s="60">
        <f>BE71*O71</f>
        <v>4352.9279532426663</v>
      </c>
    </row>
    <row r="72" spans="1:58" ht="13.8" thickBot="1" x14ac:dyDescent="0.3">
      <c r="A72" s="56" t="s">
        <v>537</v>
      </c>
      <c r="B72" s="56">
        <v>5</v>
      </c>
      <c r="C72" s="56">
        <v>13</v>
      </c>
      <c r="D72" s="56">
        <v>13</v>
      </c>
      <c r="E72" s="56">
        <v>14</v>
      </c>
      <c r="F72" s="41">
        <v>35105</v>
      </c>
      <c r="G72" s="56">
        <f t="shared" si="33"/>
        <v>1136</v>
      </c>
      <c r="H72" s="56">
        <f t="shared" si="34"/>
        <v>1142.5</v>
      </c>
      <c r="I72" s="41">
        <f t="shared" si="35"/>
        <v>35111.5</v>
      </c>
      <c r="J72" s="34">
        <f t="shared" si="12"/>
        <v>35111.5</v>
      </c>
      <c r="K72" s="57">
        <v>550</v>
      </c>
      <c r="L72" s="56">
        <v>1</v>
      </c>
      <c r="M72" s="56">
        <v>1</v>
      </c>
      <c r="N72" s="58">
        <f t="shared" si="50"/>
        <v>14.908000000000005</v>
      </c>
      <c r="O72" s="58">
        <v>2.2935384615384624</v>
      </c>
      <c r="P72" s="58">
        <v>8.6925107692307713E-2</v>
      </c>
      <c r="Q72" s="58">
        <f t="shared" si="13"/>
        <v>86925.10769230772</v>
      </c>
      <c r="R72" s="58">
        <v>0.16063178871794878</v>
      </c>
      <c r="S72" s="58">
        <f t="shared" si="14"/>
        <v>160631.78871794877</v>
      </c>
      <c r="T72" s="58">
        <v>0.29996056513164804</v>
      </c>
      <c r="U72" s="58">
        <f t="shared" si="15"/>
        <v>299960.56513164804</v>
      </c>
      <c r="V72" s="57">
        <f t="shared" si="16"/>
        <v>13.078505992458489</v>
      </c>
      <c r="W72" s="58">
        <v>1.6156333384580961</v>
      </c>
      <c r="X72" s="58">
        <f t="shared" si="17"/>
        <v>1615633.3384580961</v>
      </c>
      <c r="Y72" s="58">
        <v>1.3073169230769234E-2</v>
      </c>
      <c r="Z72" s="58">
        <f t="shared" si="18"/>
        <v>13073.169230769234</v>
      </c>
      <c r="AA72" s="57">
        <f t="shared" si="51"/>
        <v>7243.758974358976</v>
      </c>
      <c r="AB72" s="57">
        <f t="shared" si="52"/>
        <v>1604.9183983361388</v>
      </c>
      <c r="AC72" s="57">
        <f t="shared" si="53"/>
        <v>10680.264375982199</v>
      </c>
      <c r="AD72" s="57">
        <f t="shared" si="54"/>
        <v>933.79780219780241</v>
      </c>
      <c r="AE72" s="155"/>
      <c r="AF72" s="155"/>
      <c r="AG72" s="155"/>
      <c r="AH72" s="169">
        <v>114.08060307692311</v>
      </c>
      <c r="AI72" s="174">
        <v>94.723138461538497</v>
      </c>
      <c r="AJ72" s="167">
        <f t="shared" si="64"/>
        <v>19.357464615384615</v>
      </c>
      <c r="AK72" s="58">
        <v>0</v>
      </c>
      <c r="AL72" s="58">
        <f>AK72*N72</f>
        <v>0</v>
      </c>
      <c r="AM72" s="58">
        <f>AL72/K72</f>
        <v>0</v>
      </c>
      <c r="AN72" s="58">
        <v>0</v>
      </c>
      <c r="AO72" s="58">
        <v>0</v>
      </c>
      <c r="AP72" s="58">
        <v>0</v>
      </c>
      <c r="AQ72" s="58">
        <v>0</v>
      </c>
      <c r="AR72" s="58">
        <f t="shared" si="58"/>
        <v>0</v>
      </c>
      <c r="AS72" s="58">
        <f t="shared" si="59"/>
        <v>0</v>
      </c>
      <c r="AT72" s="58">
        <v>0</v>
      </c>
      <c r="AU72" s="6">
        <v>0</v>
      </c>
      <c r="AV72" s="6">
        <v>0</v>
      </c>
      <c r="AW72" s="58">
        <f>AS72/N72</f>
        <v>0</v>
      </c>
      <c r="AX72" s="58">
        <f t="shared" si="25"/>
        <v>0</v>
      </c>
      <c r="AY72" s="58">
        <f>AW72*O72</f>
        <v>0</v>
      </c>
      <c r="AZ72" s="59">
        <f t="shared" si="26"/>
        <v>0</v>
      </c>
      <c r="BA72" s="57">
        <f>(AZ72/T72)*100</f>
        <v>0</v>
      </c>
      <c r="BB72" s="58">
        <f t="shared" si="27"/>
        <v>0</v>
      </c>
      <c r="BC72" s="58" t="e">
        <f t="shared" si="28"/>
        <v>#DIV/0!</v>
      </c>
      <c r="BD72" s="57"/>
      <c r="BE72" s="94"/>
      <c r="BF72" s="94"/>
    </row>
    <row r="73" spans="1:58" x14ac:dyDescent="0.25">
      <c r="A73" s="64" t="s">
        <v>538</v>
      </c>
      <c r="B73" s="64">
        <v>6</v>
      </c>
      <c r="C73" s="64">
        <v>1</v>
      </c>
      <c r="D73" s="64">
        <v>14</v>
      </c>
      <c r="E73" s="64">
        <v>168</v>
      </c>
      <c r="F73" s="40">
        <v>35150</v>
      </c>
      <c r="G73" s="64">
        <f t="shared" si="33"/>
        <v>1181</v>
      </c>
      <c r="H73" s="64">
        <f t="shared" si="34"/>
        <v>1188</v>
      </c>
      <c r="I73" s="40">
        <f t="shared" si="35"/>
        <v>35157</v>
      </c>
      <c r="J73" s="33">
        <f t="shared" ref="J73:J124" si="65">I73</f>
        <v>35157</v>
      </c>
      <c r="K73" s="65">
        <v>550</v>
      </c>
      <c r="L73" s="64">
        <v>1</v>
      </c>
      <c r="M73" s="64">
        <v>0</v>
      </c>
      <c r="N73" s="66">
        <f t="shared" si="50"/>
        <v>13.968</v>
      </c>
      <c r="O73" s="66">
        <v>1.9954285714285713</v>
      </c>
      <c r="P73" s="66">
        <v>8.0016685714285704E-2</v>
      </c>
      <c r="Q73" s="66">
        <f t="shared" ref="Q73:Q124" si="66">P73*1000000</f>
        <v>80016.685714285704</v>
      </c>
      <c r="R73" s="66">
        <v>0.16101113142857146</v>
      </c>
      <c r="S73" s="66">
        <f t="shared" ref="S73:S124" si="67">R73*1000000</f>
        <v>161011.13142857145</v>
      </c>
      <c r="T73" s="66">
        <v>0.37596224627049013</v>
      </c>
      <c r="U73" s="66">
        <f t="shared" ref="U73:U124" si="68">T73*1000000</f>
        <v>375962.24627049011</v>
      </c>
      <c r="V73" s="65">
        <f t="shared" ref="V73:V124" si="69">(T73/O73)*100</f>
        <v>18.84117786292548</v>
      </c>
      <c r="W73" s="66">
        <v>1.2584134794437956</v>
      </c>
      <c r="X73" s="66">
        <f t="shared" ref="X73:X124" si="70">W73*1000000</f>
        <v>1258413.4794437955</v>
      </c>
      <c r="Y73" s="66">
        <v>1.0708799999999997E-2</v>
      </c>
      <c r="Z73" s="66">
        <f t="shared" ref="Z73:Z124" si="71">Y73*1000000</f>
        <v>10708.799999999997</v>
      </c>
      <c r="AA73" s="65">
        <f t="shared" si="51"/>
        <v>6668.057142857142</v>
      </c>
      <c r="AB73" s="65">
        <f t="shared" si="52"/>
        <v>1608.7085204558771</v>
      </c>
      <c r="AC73" s="65">
        <f t="shared" si="53"/>
        <v>13386.346914617512</v>
      </c>
      <c r="AD73" s="65">
        <f t="shared" si="54"/>
        <v>764.9142857142856</v>
      </c>
      <c r="AE73" s="154"/>
      <c r="AF73" s="154"/>
      <c r="AG73" s="154"/>
      <c r="AH73" s="168">
        <v>128.96454857142857</v>
      </c>
      <c r="AI73" s="183">
        <v>106.93501714285713</v>
      </c>
      <c r="AJ73" s="178">
        <f t="shared" si="64"/>
        <v>22.029531428571431</v>
      </c>
      <c r="AK73" s="96"/>
      <c r="AL73" s="96"/>
      <c r="AM73" s="96"/>
      <c r="AN73" s="96"/>
      <c r="AO73" s="96"/>
      <c r="AP73" s="96"/>
      <c r="AQ73" s="96"/>
      <c r="AR73" s="95"/>
      <c r="AS73" s="96"/>
      <c r="AT73" s="96"/>
      <c r="AU73" s="12"/>
      <c r="AV73" s="96"/>
      <c r="AW73" s="96"/>
      <c r="AX73" s="96"/>
      <c r="AY73" s="96"/>
      <c r="AZ73" s="96"/>
      <c r="BA73" s="96"/>
      <c r="BB73" s="96"/>
      <c r="BC73" s="96"/>
      <c r="BD73" s="97">
        <v>1</v>
      </c>
      <c r="BE73" s="98"/>
      <c r="BF73" s="98"/>
    </row>
    <row r="74" spans="1:58" x14ac:dyDescent="0.25">
      <c r="A74" s="56" t="s">
        <v>539</v>
      </c>
      <c r="B74" s="56">
        <v>6</v>
      </c>
      <c r="C74" s="56">
        <v>2</v>
      </c>
      <c r="D74" s="56">
        <v>14</v>
      </c>
      <c r="E74" s="56">
        <v>168</v>
      </c>
      <c r="F74" s="41">
        <v>35164</v>
      </c>
      <c r="G74" s="56">
        <f t="shared" si="33"/>
        <v>1195</v>
      </c>
      <c r="H74" s="56">
        <f t="shared" si="34"/>
        <v>1202</v>
      </c>
      <c r="I74" s="41">
        <f t="shared" si="35"/>
        <v>35171</v>
      </c>
      <c r="J74" s="33">
        <f t="shared" si="65"/>
        <v>35171</v>
      </c>
      <c r="K74" s="57">
        <v>550</v>
      </c>
      <c r="L74" s="56">
        <v>1</v>
      </c>
      <c r="M74" s="56">
        <v>1</v>
      </c>
      <c r="N74" s="58">
        <f t="shared" si="50"/>
        <v>14.871999999999996</v>
      </c>
      <c r="O74" s="58">
        <v>2.1245714285714281</v>
      </c>
      <c r="P74" s="58">
        <v>0.12534971428571426</v>
      </c>
      <c r="Q74" s="58">
        <f t="shared" si="66"/>
        <v>125349.71428571426</v>
      </c>
      <c r="R74" s="58">
        <v>0.13238204571428569</v>
      </c>
      <c r="S74" s="58">
        <f t="shared" si="67"/>
        <v>132382.04571428569</v>
      </c>
      <c r="T74" s="58">
        <v>0.76667076192443828</v>
      </c>
      <c r="U74" s="58">
        <f t="shared" si="68"/>
        <v>766670.76192443829</v>
      </c>
      <c r="V74" s="57">
        <f t="shared" si="69"/>
        <v>36.085901919520367</v>
      </c>
      <c r="W74" s="58">
        <v>0.91214433521841853</v>
      </c>
      <c r="X74" s="58">
        <f t="shared" si="70"/>
        <v>912144.33521841851</v>
      </c>
      <c r="Y74" s="58">
        <v>1.7209028571428569E-2</v>
      </c>
      <c r="Z74" s="58">
        <f t="shared" si="71"/>
        <v>17209.028571428567</v>
      </c>
      <c r="AA74" s="57">
        <f t="shared" si="51"/>
        <v>10445.809523809523</v>
      </c>
      <c r="AB74" s="57">
        <f t="shared" si="52"/>
        <v>1322.667091439122</v>
      </c>
      <c r="AC74" s="57">
        <f t="shared" si="53"/>
        <v>27297.743031971597</v>
      </c>
      <c r="AD74" s="57">
        <f t="shared" si="54"/>
        <v>1229.2163265306119</v>
      </c>
      <c r="AE74" s="155"/>
      <c r="AF74" s="155"/>
      <c r="AG74" s="155"/>
      <c r="AH74" s="169">
        <v>136.56745142857136</v>
      </c>
      <c r="AI74" s="174">
        <v>108.60809142857138</v>
      </c>
      <c r="AJ74" s="178">
        <f t="shared" si="64"/>
        <v>27.959359999999975</v>
      </c>
      <c r="AK74" s="58">
        <v>0</v>
      </c>
      <c r="AL74" s="58">
        <f t="shared" ref="AL74:AL84" si="72">AK74*N74</f>
        <v>0</v>
      </c>
      <c r="AM74" s="58">
        <f t="shared" ref="AM74:AM84" si="73">AL74/K74</f>
        <v>0</v>
      </c>
      <c r="AN74" s="58">
        <v>19.486077365275442</v>
      </c>
      <c r="AO74" s="58">
        <v>15.561593280158382</v>
      </c>
      <c r="AP74" s="58">
        <v>3.9244840851170641</v>
      </c>
      <c r="AQ74" s="58">
        <v>0.68591164245416536</v>
      </c>
      <c r="AR74" s="58">
        <f t="shared" ref="AR74:AR84" si="74">(AQ74*K74)/1000</f>
        <v>0.37725140334979096</v>
      </c>
      <c r="AS74" s="58">
        <f t="shared" si="59"/>
        <v>0.37725140334979096</v>
      </c>
      <c r="AT74" s="58">
        <f>AR74/AS74</f>
        <v>1</v>
      </c>
      <c r="AU74" s="6">
        <f t="shared" ref="AU74:AU83" si="75">AR74/AS74*100</f>
        <v>100</v>
      </c>
      <c r="AV74" s="6">
        <f t="shared" ref="AV74:AV93" si="76">(AL74/AS74)*100</f>
        <v>0</v>
      </c>
      <c r="AW74" s="58">
        <f t="shared" ref="AW74:AW84" si="77">AS74/N74</f>
        <v>2.5366554824488369E-2</v>
      </c>
      <c r="AX74" s="58">
        <f t="shared" ref="AX74:AX98" si="78">AW74*1000</f>
        <v>25.366554824488368</v>
      </c>
      <c r="AY74" s="58">
        <f t="shared" ref="AY74:AY84" si="79">AW74*O74</f>
        <v>5.3893057621398704E-2</v>
      </c>
      <c r="AZ74" s="59">
        <f t="shared" ref="AZ74:AZ124" si="80">AY74*0.000001</f>
        <v>5.3893057621398703E-8</v>
      </c>
      <c r="BA74" s="57">
        <f t="shared" ref="BA74:BA84" si="81">(AZ74/T74)*100</f>
        <v>7.0294917059469533E-6</v>
      </c>
      <c r="BB74" s="58">
        <f t="shared" ref="BB74:BB111" si="82">AY74*1000</f>
        <v>53.893057621398704</v>
      </c>
      <c r="BC74" s="58" t="e">
        <f t="shared" ref="BC74:BC124" si="83">AR74/AL74</f>
        <v>#DIV/0!</v>
      </c>
      <c r="BD74" s="57"/>
      <c r="BE74" s="94"/>
      <c r="BF74" s="94"/>
    </row>
    <row r="75" spans="1:58" x14ac:dyDescent="0.25">
      <c r="A75" s="56" t="s">
        <v>540</v>
      </c>
      <c r="B75" s="56">
        <v>6</v>
      </c>
      <c r="C75" s="56">
        <v>3</v>
      </c>
      <c r="D75" s="56">
        <v>14</v>
      </c>
      <c r="E75" s="56">
        <v>154</v>
      </c>
      <c r="F75" s="41">
        <v>35178</v>
      </c>
      <c r="G75" s="56">
        <f t="shared" si="33"/>
        <v>1209</v>
      </c>
      <c r="H75" s="56">
        <f t="shared" si="34"/>
        <v>1216</v>
      </c>
      <c r="I75" s="41">
        <f t="shared" si="35"/>
        <v>35185</v>
      </c>
      <c r="J75" s="33">
        <f t="shared" si="65"/>
        <v>35185</v>
      </c>
      <c r="K75" s="57">
        <v>550</v>
      </c>
      <c r="L75" s="56">
        <v>1</v>
      </c>
      <c r="M75" s="56">
        <v>1</v>
      </c>
      <c r="N75" s="58">
        <f t="shared" si="50"/>
        <v>20.280000000000005</v>
      </c>
      <c r="O75" s="58">
        <v>2.8971428571428577</v>
      </c>
      <c r="P75" s="58">
        <v>0.19768171428571432</v>
      </c>
      <c r="Q75" s="58">
        <f t="shared" si="66"/>
        <v>197681.71428571432</v>
      </c>
      <c r="R75" s="58">
        <v>0.17820325714285715</v>
      </c>
      <c r="S75" s="58">
        <f t="shared" si="67"/>
        <v>178203.25714285715</v>
      </c>
      <c r="T75" s="58">
        <v>0.96215249924280388</v>
      </c>
      <c r="U75" s="58">
        <f t="shared" si="68"/>
        <v>962152.4992428039</v>
      </c>
      <c r="V75" s="57">
        <f t="shared" si="69"/>
        <v>33.210391985698351</v>
      </c>
      <c r="W75" s="58">
        <v>1.2625828150429108</v>
      </c>
      <c r="X75" s="58">
        <f t="shared" si="70"/>
        <v>1262582.8150429109</v>
      </c>
      <c r="Y75" s="58">
        <v>2.8102285714285719E-2</v>
      </c>
      <c r="Z75" s="58">
        <f t="shared" si="71"/>
        <v>28102.285714285717</v>
      </c>
      <c r="AA75" s="57">
        <f t="shared" si="51"/>
        <v>16473.476190476194</v>
      </c>
      <c r="AB75" s="57">
        <f t="shared" si="52"/>
        <v>1780.4799928747848</v>
      </c>
      <c r="AC75" s="57">
        <f t="shared" si="53"/>
        <v>34257.980069530677</v>
      </c>
      <c r="AD75" s="57">
        <f t="shared" si="54"/>
        <v>2007.3061224489797</v>
      </c>
      <c r="AE75" s="155"/>
      <c r="AF75" s="155"/>
      <c r="AG75" s="155"/>
      <c r="AH75" s="169">
        <v>182.0564571428572</v>
      </c>
      <c r="AI75" s="174">
        <v>142.22074285714291</v>
      </c>
      <c r="AJ75" s="178">
        <f t="shared" si="64"/>
        <v>39.835714285714289</v>
      </c>
      <c r="AK75" s="58">
        <v>4.5999999999999999E-2</v>
      </c>
      <c r="AL75" s="58">
        <f t="shared" si="72"/>
        <v>0.93288000000000015</v>
      </c>
      <c r="AM75" s="58">
        <f t="shared" si="73"/>
        <v>1.6961454545454549E-3</v>
      </c>
      <c r="AN75" s="58">
        <v>26.408444715083046</v>
      </c>
      <c r="AO75" s="58">
        <v>18.982973137835181</v>
      </c>
      <c r="AP75" s="58">
        <v>7.4254715772478654</v>
      </c>
      <c r="AQ75" s="58">
        <v>36.094925362870455</v>
      </c>
      <c r="AR75" s="58">
        <f t="shared" si="74"/>
        <v>19.852208949578753</v>
      </c>
      <c r="AS75" s="58">
        <f t="shared" si="59"/>
        <v>20.785088949578753</v>
      </c>
      <c r="AT75" s="58">
        <f>AR75/AS75</f>
        <v>0.95511782498198516</v>
      </c>
      <c r="AU75" s="6">
        <f t="shared" si="75"/>
        <v>95.511782498198514</v>
      </c>
      <c r="AV75" s="6">
        <f t="shared" si="76"/>
        <v>4.4882175018014854</v>
      </c>
      <c r="AW75" s="58">
        <f t="shared" si="77"/>
        <v>1.0249057667445143</v>
      </c>
      <c r="AX75" s="58">
        <f t="shared" si="78"/>
        <v>1024.9057667445143</v>
      </c>
      <c r="AY75" s="58">
        <f t="shared" si="79"/>
        <v>2.9692984213683933</v>
      </c>
      <c r="AZ75" s="59">
        <f t="shared" si="80"/>
        <v>2.969298421368393E-6</v>
      </c>
      <c r="BA75" s="57">
        <f t="shared" si="81"/>
        <v>3.0860995774632149E-4</v>
      </c>
      <c r="BB75" s="58">
        <f t="shared" si="82"/>
        <v>2969.2984213683931</v>
      </c>
      <c r="BC75" s="58">
        <f t="shared" si="83"/>
        <v>21.280560146619877</v>
      </c>
      <c r="BD75" s="57"/>
      <c r="BE75" s="94"/>
      <c r="BF75" s="94"/>
    </row>
    <row r="76" spans="1:58" x14ac:dyDescent="0.25">
      <c r="A76" s="56" t="s">
        <v>541</v>
      </c>
      <c r="B76" s="56">
        <v>6</v>
      </c>
      <c r="C76" s="56">
        <v>4</v>
      </c>
      <c r="D76" s="56">
        <v>14</v>
      </c>
      <c r="E76" s="56">
        <v>140</v>
      </c>
      <c r="F76" s="41">
        <v>35192</v>
      </c>
      <c r="G76" s="56">
        <f t="shared" si="33"/>
        <v>1223</v>
      </c>
      <c r="H76" s="56">
        <f t="shared" si="34"/>
        <v>1230</v>
      </c>
      <c r="I76" s="41">
        <f t="shared" si="35"/>
        <v>35199</v>
      </c>
      <c r="J76" s="33">
        <f t="shared" si="65"/>
        <v>35199</v>
      </c>
      <c r="K76" s="57">
        <v>550</v>
      </c>
      <c r="L76" s="56">
        <v>1</v>
      </c>
      <c r="M76" s="56">
        <v>1</v>
      </c>
      <c r="N76" s="58">
        <f t="shared" si="50"/>
        <v>25.007999999999996</v>
      </c>
      <c r="O76" s="58">
        <v>3.5725714285714281</v>
      </c>
      <c r="P76" s="58">
        <v>0.15897942857142855</v>
      </c>
      <c r="Q76" s="58">
        <f t="shared" si="66"/>
        <v>158979.42857142855</v>
      </c>
      <c r="R76" s="58">
        <v>0.2418452228571428</v>
      </c>
      <c r="S76" s="58">
        <f t="shared" si="67"/>
        <v>241845.2228571428</v>
      </c>
      <c r="T76" s="58">
        <v>0.65477606914382103</v>
      </c>
      <c r="U76" s="58">
        <f t="shared" si="68"/>
        <v>654776.06914382102</v>
      </c>
      <c r="V76" s="57">
        <f t="shared" si="69"/>
        <v>18.327865019220841</v>
      </c>
      <c r="W76" s="58">
        <v>2.2785015651418932</v>
      </c>
      <c r="X76" s="58">
        <f t="shared" si="70"/>
        <v>2278501.565141893</v>
      </c>
      <c r="Y76" s="58">
        <v>2.060182857142857E-2</v>
      </c>
      <c r="Z76" s="58">
        <f t="shared" si="71"/>
        <v>20601.82857142857</v>
      </c>
      <c r="AA76" s="57">
        <f t="shared" si="51"/>
        <v>13248.285714285712</v>
      </c>
      <c r="AB76" s="57">
        <f t="shared" si="52"/>
        <v>2416.345175578324</v>
      </c>
      <c r="AC76" s="57">
        <f t="shared" si="53"/>
        <v>23313.669656720409</v>
      </c>
      <c r="AD76" s="57">
        <f t="shared" si="54"/>
        <v>1471.5591836734693</v>
      </c>
      <c r="AE76" s="155"/>
      <c r="AF76" s="155"/>
      <c r="AG76" s="155"/>
      <c r="AH76" s="169">
        <v>190.34660571428569</v>
      </c>
      <c r="AI76" s="174">
        <v>156.22854857142855</v>
      </c>
      <c r="AJ76" s="178">
        <f t="shared" si="64"/>
        <v>34.11805714285714</v>
      </c>
      <c r="AK76" s="58">
        <v>3.1E-2</v>
      </c>
      <c r="AL76" s="58">
        <f t="shared" si="72"/>
        <v>0.77524799999999983</v>
      </c>
      <c r="AM76" s="58">
        <f t="shared" si="73"/>
        <v>1.4095418181818179E-3</v>
      </c>
      <c r="AN76" s="58">
        <v>11.925614701100105</v>
      </c>
      <c r="AO76" s="58">
        <v>11.25127484918791</v>
      </c>
      <c r="AP76" s="58">
        <v>0.67433985191219548</v>
      </c>
      <c r="AQ76" s="58">
        <v>9.82</v>
      </c>
      <c r="AR76" s="58">
        <f t="shared" si="74"/>
        <v>5.4009999999999998</v>
      </c>
      <c r="AS76" s="58">
        <f t="shared" si="59"/>
        <v>6.1762479999999993</v>
      </c>
      <c r="AT76" s="58">
        <f>AR76/AS76</f>
        <v>0.87447913360991991</v>
      </c>
      <c r="AU76" s="6">
        <f t="shared" si="75"/>
        <v>87.44791336099199</v>
      </c>
      <c r="AV76" s="6">
        <f t="shared" si="76"/>
        <v>12.552086639008017</v>
      </c>
      <c r="AW76" s="58">
        <f t="shared" si="77"/>
        <v>0.24697088931541908</v>
      </c>
      <c r="AX76" s="58">
        <f t="shared" si="78"/>
        <v>246.97088931541907</v>
      </c>
      <c r="AY76" s="58">
        <f t="shared" si="79"/>
        <v>0.8823211428571428</v>
      </c>
      <c r="AZ76" s="59">
        <f t="shared" si="80"/>
        <v>8.8232114285714275E-7</v>
      </c>
      <c r="BA76" s="57">
        <f t="shared" si="81"/>
        <v>1.3475158675405738E-4</v>
      </c>
      <c r="BB76" s="58">
        <f t="shared" si="82"/>
        <v>882.32114285714283</v>
      </c>
      <c r="BC76" s="58">
        <f t="shared" si="83"/>
        <v>6.9668028811425522</v>
      </c>
      <c r="BD76" s="57"/>
      <c r="BE76" s="94"/>
      <c r="BF76" s="94"/>
    </row>
    <row r="77" spans="1:58" x14ac:dyDescent="0.25">
      <c r="A77" s="56" t="s">
        <v>542</v>
      </c>
      <c r="B77" s="56">
        <v>6</v>
      </c>
      <c r="C77" s="56">
        <v>5</v>
      </c>
      <c r="D77" s="56">
        <v>14</v>
      </c>
      <c r="E77" s="56">
        <v>126</v>
      </c>
      <c r="F77" s="41">
        <v>35206</v>
      </c>
      <c r="G77" s="56">
        <f t="shared" si="33"/>
        <v>1237</v>
      </c>
      <c r="H77" s="56">
        <f t="shared" si="34"/>
        <v>1244</v>
      </c>
      <c r="I77" s="41">
        <f t="shared" si="35"/>
        <v>35213</v>
      </c>
      <c r="J77" s="33">
        <f t="shared" si="65"/>
        <v>35213</v>
      </c>
      <c r="K77" s="57">
        <v>550</v>
      </c>
      <c r="L77" s="56">
        <v>1</v>
      </c>
      <c r="M77" s="56">
        <v>1</v>
      </c>
      <c r="N77" s="58">
        <f t="shared" si="50"/>
        <v>10.680000000000003</v>
      </c>
      <c r="O77" s="58">
        <v>1.5257142857142862</v>
      </c>
      <c r="P77" s="58">
        <v>7.2929142857142887E-2</v>
      </c>
      <c r="Q77" s="58">
        <f t="shared" si="66"/>
        <v>72929.142857142884</v>
      </c>
      <c r="R77" s="58">
        <v>0.12289628571428576</v>
      </c>
      <c r="S77" s="58">
        <f t="shared" si="67"/>
        <v>122896.28571428577</v>
      </c>
      <c r="T77" s="58">
        <v>0.22700004079994632</v>
      </c>
      <c r="U77" s="58">
        <f t="shared" si="68"/>
        <v>227000.04079994632</v>
      </c>
      <c r="V77" s="57">
        <f t="shared" si="69"/>
        <v>14.878279827711832</v>
      </c>
      <c r="W77" s="58">
        <v>0.99349510205719704</v>
      </c>
      <c r="X77" s="58">
        <f t="shared" si="70"/>
        <v>993495.10205719701</v>
      </c>
      <c r="Y77" s="58">
        <v>9.2560000000000038E-3</v>
      </c>
      <c r="Z77" s="58">
        <f t="shared" si="71"/>
        <v>9256.0000000000036</v>
      </c>
      <c r="AA77" s="57">
        <f t="shared" si="51"/>
        <v>6077.4285714285743</v>
      </c>
      <c r="AB77" s="57">
        <f t="shared" si="52"/>
        <v>1227.8921352009625</v>
      </c>
      <c r="AC77" s="57">
        <f t="shared" si="53"/>
        <v>8082.4639333444775</v>
      </c>
      <c r="AD77" s="57">
        <f t="shared" si="54"/>
        <v>661.14285714285745</v>
      </c>
      <c r="AE77" s="155"/>
      <c r="AF77" s="155"/>
      <c r="AG77" s="155"/>
      <c r="AH77" s="169">
        <v>104.80131428571431</v>
      </c>
      <c r="AI77" s="174">
        <v>88.735542857142889</v>
      </c>
      <c r="AJ77" s="178">
        <f t="shared" si="64"/>
        <v>16.065771428571423</v>
      </c>
      <c r="AK77" s="58">
        <v>0</v>
      </c>
      <c r="AL77" s="58">
        <f t="shared" si="72"/>
        <v>0</v>
      </c>
      <c r="AM77" s="58">
        <f t="shared" si="73"/>
        <v>0</v>
      </c>
      <c r="AN77" s="58">
        <v>10.378716969299525</v>
      </c>
      <c r="AO77" s="58">
        <v>8.4810941789239145</v>
      </c>
      <c r="AP77" s="58">
        <v>1.8976227903756102</v>
      </c>
      <c r="AQ77" s="58">
        <v>0</v>
      </c>
      <c r="AR77" s="58">
        <f t="shared" si="74"/>
        <v>0</v>
      </c>
      <c r="AS77" s="58">
        <f t="shared" si="59"/>
        <v>0</v>
      </c>
      <c r="AT77" s="58">
        <v>0</v>
      </c>
      <c r="AU77" s="6">
        <v>0</v>
      </c>
      <c r="AV77" s="6">
        <v>0</v>
      </c>
      <c r="AW77" s="58">
        <f t="shared" si="77"/>
        <v>0</v>
      </c>
      <c r="AX77" s="58">
        <f t="shared" si="78"/>
        <v>0</v>
      </c>
      <c r="AY77" s="58">
        <f t="shared" si="79"/>
        <v>0</v>
      </c>
      <c r="AZ77" s="59">
        <f t="shared" si="80"/>
        <v>0</v>
      </c>
      <c r="BA77" s="57">
        <f t="shared" si="81"/>
        <v>0</v>
      </c>
      <c r="BB77" s="58">
        <f t="shared" si="82"/>
        <v>0</v>
      </c>
      <c r="BC77" s="58" t="e">
        <f t="shared" si="83"/>
        <v>#DIV/0!</v>
      </c>
      <c r="BD77" s="57"/>
      <c r="BE77" s="94"/>
      <c r="BF77" s="94"/>
    </row>
    <row r="78" spans="1:58" x14ac:dyDescent="0.25">
      <c r="A78" s="56" t="s">
        <v>543</v>
      </c>
      <c r="B78" s="56">
        <v>6</v>
      </c>
      <c r="C78" s="56">
        <v>6</v>
      </c>
      <c r="D78" s="56">
        <v>14</v>
      </c>
      <c r="E78" s="56">
        <v>112</v>
      </c>
      <c r="F78" s="41">
        <v>35220</v>
      </c>
      <c r="G78" s="56">
        <f t="shared" si="33"/>
        <v>1251</v>
      </c>
      <c r="H78" s="56">
        <f t="shared" si="34"/>
        <v>1258</v>
      </c>
      <c r="I78" s="41">
        <f t="shared" si="35"/>
        <v>35227</v>
      </c>
      <c r="J78" s="33">
        <f t="shared" si="65"/>
        <v>35227</v>
      </c>
      <c r="K78" s="57">
        <v>550</v>
      </c>
      <c r="L78" s="56">
        <v>1</v>
      </c>
      <c r="M78" s="56">
        <v>1</v>
      </c>
      <c r="N78" s="58">
        <f t="shared" si="50"/>
        <v>24.38666666666666</v>
      </c>
      <c r="O78" s="58">
        <v>3.4838095238095228</v>
      </c>
      <c r="P78" s="58">
        <v>0.18359676190476182</v>
      </c>
      <c r="Q78" s="58">
        <f t="shared" si="66"/>
        <v>183596.76190476181</v>
      </c>
      <c r="R78" s="58">
        <v>0.24414537142857134</v>
      </c>
      <c r="S78" s="58">
        <f t="shared" si="67"/>
        <v>244145.37142857135</v>
      </c>
      <c r="T78" s="58">
        <v>0.8388871323874928</v>
      </c>
      <c r="U78" s="58">
        <f t="shared" si="68"/>
        <v>838887.13238749281</v>
      </c>
      <c r="V78" s="57">
        <f t="shared" si="69"/>
        <v>24.079592373069101</v>
      </c>
      <c r="W78" s="58">
        <v>1.9417851152315539</v>
      </c>
      <c r="X78" s="58">
        <f t="shared" si="70"/>
        <v>1941785.115231554</v>
      </c>
      <c r="Y78" s="58">
        <v>2.357377777777777E-2</v>
      </c>
      <c r="Z78" s="58">
        <f t="shared" si="71"/>
        <v>23573.77777777777</v>
      </c>
      <c r="AA78" s="57">
        <f t="shared" si="51"/>
        <v>15299.730158730152</v>
      </c>
      <c r="AB78" s="57">
        <f t="shared" si="52"/>
        <v>2439.3266214717901</v>
      </c>
      <c r="AC78" s="57">
        <f t="shared" si="53"/>
        <v>29869.047458207719</v>
      </c>
      <c r="AD78" s="57">
        <f t="shared" si="54"/>
        <v>1683.8412698412692</v>
      </c>
      <c r="AE78" s="155"/>
      <c r="AF78" s="155"/>
      <c r="AG78" s="155"/>
      <c r="AH78" s="169">
        <v>164.05259047619043</v>
      </c>
      <c r="AI78" s="174">
        <v>123.04815238095235</v>
      </c>
      <c r="AJ78" s="178">
        <f t="shared" si="64"/>
        <v>41.004438095238086</v>
      </c>
      <c r="AK78" s="58">
        <v>0</v>
      </c>
      <c r="AL78" s="58">
        <f t="shared" si="72"/>
        <v>0</v>
      </c>
      <c r="AM78" s="58">
        <f t="shared" si="73"/>
        <v>0</v>
      </c>
      <c r="AN78" s="58">
        <v>10.108009866234424</v>
      </c>
      <c r="AO78" s="58">
        <v>8.7705160399962718</v>
      </c>
      <c r="AP78" s="58">
        <v>1.3374938262381515</v>
      </c>
      <c r="AQ78" s="58">
        <v>0</v>
      </c>
      <c r="AR78" s="58">
        <f t="shared" si="74"/>
        <v>0</v>
      </c>
      <c r="AS78" s="58">
        <f t="shared" si="59"/>
        <v>0</v>
      </c>
      <c r="AT78" s="58">
        <v>0</v>
      </c>
      <c r="AU78" s="6">
        <v>0</v>
      </c>
      <c r="AV78" s="6">
        <v>0</v>
      </c>
      <c r="AW78" s="58">
        <f t="shared" si="77"/>
        <v>0</v>
      </c>
      <c r="AX78" s="58">
        <f t="shared" si="78"/>
        <v>0</v>
      </c>
      <c r="AY78" s="58">
        <f t="shared" si="79"/>
        <v>0</v>
      </c>
      <c r="AZ78" s="59">
        <f t="shared" si="80"/>
        <v>0</v>
      </c>
      <c r="BA78" s="57">
        <f t="shared" si="81"/>
        <v>0</v>
      </c>
      <c r="BB78" s="58">
        <f t="shared" si="82"/>
        <v>0</v>
      </c>
      <c r="BC78" s="58" t="e">
        <f t="shared" si="83"/>
        <v>#DIV/0!</v>
      </c>
      <c r="BD78" s="57"/>
      <c r="BE78" s="94"/>
      <c r="BF78" s="94"/>
    </row>
    <row r="79" spans="1:58" x14ac:dyDescent="0.25">
      <c r="A79" s="56" t="s">
        <v>544</v>
      </c>
      <c r="B79" s="56">
        <v>6</v>
      </c>
      <c r="C79" s="56">
        <v>7</v>
      </c>
      <c r="D79" s="56">
        <v>14</v>
      </c>
      <c r="E79" s="56">
        <v>98</v>
      </c>
      <c r="F79" s="41">
        <v>35234</v>
      </c>
      <c r="G79" s="56">
        <f t="shared" si="33"/>
        <v>1265</v>
      </c>
      <c r="H79" s="56">
        <f t="shared" si="34"/>
        <v>1272</v>
      </c>
      <c r="I79" s="41">
        <f t="shared" si="35"/>
        <v>35241</v>
      </c>
      <c r="J79" s="33">
        <f t="shared" si="65"/>
        <v>35241</v>
      </c>
      <c r="K79" s="57">
        <v>550</v>
      </c>
      <c r="L79" s="56">
        <v>1</v>
      </c>
      <c r="M79" s="56">
        <v>1</v>
      </c>
      <c r="N79" s="58">
        <f t="shared" si="50"/>
        <v>6.5560000000000045</v>
      </c>
      <c r="O79" s="58">
        <v>0.93657142857142917</v>
      </c>
      <c r="P79" s="58">
        <v>4.8514400000000027E-2</v>
      </c>
      <c r="Q79" s="58">
        <f t="shared" si="66"/>
        <v>48514.400000000031</v>
      </c>
      <c r="R79" s="58">
        <v>8.0793334285714349E-2</v>
      </c>
      <c r="S79" s="58">
        <f t="shared" si="67"/>
        <v>80793.334285714343</v>
      </c>
      <c r="T79" s="58">
        <v>0.14559927399141848</v>
      </c>
      <c r="U79" s="58">
        <f t="shared" si="68"/>
        <v>145599.27399141848</v>
      </c>
      <c r="V79" s="57">
        <f t="shared" si="69"/>
        <v>15.545987155886648</v>
      </c>
      <c r="W79" s="58">
        <v>0.58889282029429624</v>
      </c>
      <c r="X79" s="58">
        <f t="shared" si="70"/>
        <v>588892.82029429625</v>
      </c>
      <c r="Y79" s="58">
        <v>6.3686857142857189E-3</v>
      </c>
      <c r="Z79" s="58">
        <f t="shared" si="71"/>
        <v>6368.6857142857189</v>
      </c>
      <c r="AA79" s="57">
        <f t="shared" si="51"/>
        <v>4042.8666666666691</v>
      </c>
      <c r="AB79" s="57">
        <f t="shared" si="52"/>
        <v>807.22943878652165</v>
      </c>
      <c r="AC79" s="57">
        <f t="shared" si="53"/>
        <v>5184.1439173743911</v>
      </c>
      <c r="AD79" s="57">
        <f t="shared" si="54"/>
        <v>454.90612244897994</v>
      </c>
      <c r="AE79" s="155"/>
      <c r="AF79" s="155"/>
      <c r="AG79" s="155"/>
      <c r="AH79" s="169">
        <v>52.279417142857184</v>
      </c>
      <c r="AI79" s="174">
        <v>41.920937142857177</v>
      </c>
      <c r="AJ79" s="178">
        <f t="shared" si="64"/>
        <v>10.358480000000007</v>
      </c>
      <c r="AK79" s="58">
        <v>0</v>
      </c>
      <c r="AL79" s="58">
        <f t="shared" si="72"/>
        <v>0</v>
      </c>
      <c r="AM79" s="58">
        <f t="shared" si="73"/>
        <v>0</v>
      </c>
      <c r="AN79" s="58">
        <v>12.602382458762857</v>
      </c>
      <c r="AO79" s="58">
        <v>10.14526988008997</v>
      </c>
      <c r="AP79" s="58">
        <v>2.4571125786728905</v>
      </c>
      <c r="AQ79" s="58">
        <v>0</v>
      </c>
      <c r="AR79" s="58">
        <f t="shared" si="74"/>
        <v>0</v>
      </c>
      <c r="AS79" s="58">
        <f t="shared" si="59"/>
        <v>0</v>
      </c>
      <c r="AT79" s="58">
        <v>0</v>
      </c>
      <c r="AU79" s="6">
        <v>0</v>
      </c>
      <c r="AV79" s="6">
        <v>0</v>
      </c>
      <c r="AW79" s="58">
        <f t="shared" si="77"/>
        <v>0</v>
      </c>
      <c r="AX79" s="58">
        <f t="shared" si="78"/>
        <v>0</v>
      </c>
      <c r="AY79" s="58">
        <f t="shared" si="79"/>
        <v>0</v>
      </c>
      <c r="AZ79" s="59">
        <f t="shared" si="80"/>
        <v>0</v>
      </c>
      <c r="BA79" s="57">
        <f t="shared" si="81"/>
        <v>0</v>
      </c>
      <c r="BB79" s="58">
        <f t="shared" si="82"/>
        <v>0</v>
      </c>
      <c r="BC79" s="58" t="e">
        <f t="shared" si="83"/>
        <v>#DIV/0!</v>
      </c>
      <c r="BD79" s="57"/>
      <c r="BE79" s="94"/>
      <c r="BF79" s="94"/>
    </row>
    <row r="80" spans="1:58" x14ac:dyDescent="0.25">
      <c r="A80" s="56" t="s">
        <v>545</v>
      </c>
      <c r="B80" s="56">
        <v>6</v>
      </c>
      <c r="C80" s="56">
        <v>8</v>
      </c>
      <c r="D80" s="56">
        <v>14</v>
      </c>
      <c r="E80" s="56">
        <v>84</v>
      </c>
      <c r="F80" s="41">
        <v>35248</v>
      </c>
      <c r="G80" s="56">
        <f t="shared" si="33"/>
        <v>1279</v>
      </c>
      <c r="H80" s="56">
        <f t="shared" si="34"/>
        <v>1286</v>
      </c>
      <c r="I80" s="41">
        <f t="shared" si="35"/>
        <v>35255</v>
      </c>
      <c r="J80" s="33">
        <f t="shared" si="65"/>
        <v>35255</v>
      </c>
      <c r="K80" s="57">
        <v>550</v>
      </c>
      <c r="L80" s="56">
        <v>1</v>
      </c>
      <c r="M80" s="56">
        <v>1</v>
      </c>
      <c r="N80" s="58">
        <f t="shared" si="50"/>
        <v>13.868000000000002</v>
      </c>
      <c r="O80" s="58">
        <v>1.9811428571428575</v>
      </c>
      <c r="P80" s="58">
        <v>9.9519409523809554E-2</v>
      </c>
      <c r="Q80" s="58">
        <f t="shared" si="66"/>
        <v>99519.409523809562</v>
      </c>
      <c r="R80" s="58">
        <v>0.21822288571428575</v>
      </c>
      <c r="S80" s="58">
        <f t="shared" si="67"/>
        <v>218222.88571428575</v>
      </c>
      <c r="T80" s="58">
        <v>0.3046590245756749</v>
      </c>
      <c r="U80" s="58">
        <f t="shared" si="68"/>
        <v>304659.02457567491</v>
      </c>
      <c r="V80" s="57">
        <f t="shared" si="69"/>
        <v>15.377943265285001</v>
      </c>
      <c r="W80" s="58">
        <v>1.209462423043373</v>
      </c>
      <c r="X80" s="58">
        <f t="shared" si="70"/>
        <v>1209462.423043373</v>
      </c>
      <c r="Y80" s="58">
        <v>1.3009504761904765E-2</v>
      </c>
      <c r="Z80" s="58">
        <f t="shared" si="71"/>
        <v>13009.504761904765</v>
      </c>
      <c r="AA80" s="57">
        <f t="shared" si="51"/>
        <v>8293.2841269841301</v>
      </c>
      <c r="AB80" s="57">
        <f t="shared" si="52"/>
        <v>2180.3276114656596</v>
      </c>
      <c r="AC80" s="57">
        <f t="shared" si="53"/>
        <v>10847.555663088602</v>
      </c>
      <c r="AD80" s="57">
        <f t="shared" si="54"/>
        <v>929.25034013605455</v>
      </c>
      <c r="AE80" s="155"/>
      <c r="AF80" s="155"/>
      <c r="AG80" s="155"/>
      <c r="AH80" s="169">
        <v>105.37698857142858</v>
      </c>
      <c r="AI80" s="174">
        <v>83.723097142857156</v>
      </c>
      <c r="AJ80" s="178">
        <f t="shared" si="64"/>
        <v>21.653891428571427</v>
      </c>
      <c r="AK80" s="58">
        <v>0</v>
      </c>
      <c r="AL80" s="58">
        <f t="shared" si="72"/>
        <v>0</v>
      </c>
      <c r="AM80" s="58">
        <f t="shared" si="73"/>
        <v>0</v>
      </c>
      <c r="AN80" s="58">
        <v>10.726768958954652</v>
      </c>
      <c r="AO80" s="58">
        <v>7.4267716850174681</v>
      </c>
      <c r="AP80" s="58">
        <v>3.2999972739371861</v>
      </c>
      <c r="AQ80" s="58">
        <v>0</v>
      </c>
      <c r="AR80" s="58">
        <f t="shared" si="74"/>
        <v>0</v>
      </c>
      <c r="AS80" s="58">
        <f t="shared" si="59"/>
        <v>0</v>
      </c>
      <c r="AT80" s="58">
        <v>0</v>
      </c>
      <c r="AU80" s="6">
        <v>0</v>
      </c>
      <c r="AV80" s="6">
        <v>0</v>
      </c>
      <c r="AW80" s="58">
        <f t="shared" si="77"/>
        <v>0</v>
      </c>
      <c r="AX80" s="58">
        <f t="shared" si="78"/>
        <v>0</v>
      </c>
      <c r="AY80" s="58">
        <f t="shared" si="79"/>
        <v>0</v>
      </c>
      <c r="AZ80" s="59">
        <f t="shared" si="80"/>
        <v>0</v>
      </c>
      <c r="BA80" s="57">
        <f t="shared" si="81"/>
        <v>0</v>
      </c>
      <c r="BB80" s="58">
        <f t="shared" si="82"/>
        <v>0</v>
      </c>
      <c r="BC80" s="58" t="e">
        <f t="shared" si="83"/>
        <v>#DIV/0!</v>
      </c>
      <c r="BD80" s="57"/>
      <c r="BE80" s="94"/>
      <c r="BF80" s="94"/>
    </row>
    <row r="81" spans="1:58" x14ac:dyDescent="0.25">
      <c r="A81" s="56" t="s">
        <v>546</v>
      </c>
      <c r="B81" s="56">
        <v>6</v>
      </c>
      <c r="C81" s="56">
        <v>9</v>
      </c>
      <c r="D81" s="56">
        <v>14</v>
      </c>
      <c r="E81" s="56">
        <v>70</v>
      </c>
      <c r="F81" s="41">
        <v>35262</v>
      </c>
      <c r="G81" s="56">
        <f t="shared" si="33"/>
        <v>1293</v>
      </c>
      <c r="H81" s="56">
        <f t="shared" si="34"/>
        <v>1300</v>
      </c>
      <c r="I81" s="41">
        <f t="shared" si="35"/>
        <v>35269</v>
      </c>
      <c r="J81" s="33">
        <f t="shared" si="65"/>
        <v>35269</v>
      </c>
      <c r="K81" s="57">
        <v>550</v>
      </c>
      <c r="L81" s="56">
        <v>1</v>
      </c>
      <c r="M81" s="56">
        <v>1</v>
      </c>
      <c r="N81" s="58">
        <f t="shared" si="50"/>
        <v>12.439999999999998</v>
      </c>
      <c r="O81" s="58">
        <v>1.7771428571428569</v>
      </c>
      <c r="P81" s="58">
        <v>8.1481999999999999E-2</v>
      </c>
      <c r="Q81" s="58">
        <f t="shared" si="66"/>
        <v>81482</v>
      </c>
      <c r="R81" s="58">
        <v>0.15153697142857139</v>
      </c>
      <c r="S81" s="58">
        <f t="shared" si="67"/>
        <v>151536.97142857139</v>
      </c>
      <c r="T81" s="58">
        <v>0.31776080264993778</v>
      </c>
      <c r="U81" s="58">
        <f t="shared" si="68"/>
        <v>317760.8026499378</v>
      </c>
      <c r="V81" s="57">
        <f t="shared" si="69"/>
        <v>17.880431017279459</v>
      </c>
      <c r="W81" s="58">
        <v>1.1041400830643475</v>
      </c>
      <c r="X81" s="58">
        <f t="shared" si="70"/>
        <v>1104140.0830643475</v>
      </c>
      <c r="Y81" s="58">
        <v>1.0129714285714284E-2</v>
      </c>
      <c r="Z81" s="58">
        <f t="shared" si="71"/>
        <v>10129.714285714284</v>
      </c>
      <c r="AA81" s="57">
        <f t="shared" si="51"/>
        <v>6790.166666666667</v>
      </c>
      <c r="AB81" s="57">
        <f t="shared" si="52"/>
        <v>1514.0494631538438</v>
      </c>
      <c r="AC81" s="57">
        <f t="shared" si="53"/>
        <v>11314.051829233513</v>
      </c>
      <c r="AD81" s="57">
        <f t="shared" si="54"/>
        <v>723.55102040816314</v>
      </c>
      <c r="AE81" s="155"/>
      <c r="AF81" s="155"/>
      <c r="AG81" s="155"/>
      <c r="AH81" s="169">
        <v>83.738971428571432</v>
      </c>
      <c r="AI81" s="174">
        <v>65.558799999999991</v>
      </c>
      <c r="AJ81" s="178">
        <f t="shared" si="64"/>
        <v>18.180171428571441</v>
      </c>
      <c r="AK81" s="58">
        <v>0</v>
      </c>
      <c r="AL81" s="58">
        <f t="shared" si="72"/>
        <v>0</v>
      </c>
      <c r="AM81" s="58">
        <f t="shared" si="73"/>
        <v>0</v>
      </c>
      <c r="AN81" s="58">
        <v>5.1772733461200708</v>
      </c>
      <c r="AO81" s="58">
        <v>4.0777472926087555</v>
      </c>
      <c r="AP81" s="58">
        <v>1.0995260535113149</v>
      </c>
      <c r="AQ81" s="58">
        <v>0.60014839160891154</v>
      </c>
      <c r="AR81" s="58">
        <f t="shared" si="74"/>
        <v>0.33008161538490133</v>
      </c>
      <c r="AS81" s="58">
        <f t="shared" si="59"/>
        <v>0.33008161538490133</v>
      </c>
      <c r="AT81" s="58">
        <f>AR81/AS81</f>
        <v>1</v>
      </c>
      <c r="AU81" s="6">
        <f t="shared" si="75"/>
        <v>100</v>
      </c>
      <c r="AV81" s="6">
        <f t="shared" si="76"/>
        <v>0</v>
      </c>
      <c r="AW81" s="58">
        <f t="shared" si="77"/>
        <v>2.6533891911969566E-2</v>
      </c>
      <c r="AX81" s="58">
        <f t="shared" si="78"/>
        <v>26.533891911969565</v>
      </c>
      <c r="AY81" s="58">
        <f t="shared" si="79"/>
        <v>4.715451648355734E-2</v>
      </c>
      <c r="AZ81" s="59">
        <f t="shared" si="80"/>
        <v>4.7154516483557338E-8</v>
      </c>
      <c r="BA81" s="57">
        <f t="shared" si="81"/>
        <v>1.4839626565113276E-5</v>
      </c>
      <c r="BB81" s="58">
        <f t="shared" si="82"/>
        <v>47.154516483557337</v>
      </c>
      <c r="BC81" s="58" t="e">
        <f t="shared" si="83"/>
        <v>#DIV/0!</v>
      </c>
      <c r="BD81" s="57"/>
      <c r="BE81" s="94"/>
      <c r="BF81" s="94"/>
    </row>
    <row r="82" spans="1:58" x14ac:dyDescent="0.25">
      <c r="A82" s="56" t="s">
        <v>547</v>
      </c>
      <c r="B82" s="56">
        <v>6</v>
      </c>
      <c r="C82" s="56">
        <v>10</v>
      </c>
      <c r="D82" s="56">
        <v>14</v>
      </c>
      <c r="E82" s="56">
        <v>56</v>
      </c>
      <c r="F82" s="41">
        <v>35276</v>
      </c>
      <c r="G82" s="56">
        <f t="shared" si="33"/>
        <v>1307</v>
      </c>
      <c r="H82" s="56">
        <f t="shared" si="34"/>
        <v>1314</v>
      </c>
      <c r="I82" s="41">
        <f t="shared" si="35"/>
        <v>35283</v>
      </c>
      <c r="J82" s="33">
        <f t="shared" si="65"/>
        <v>35283</v>
      </c>
      <c r="K82" s="57">
        <v>550</v>
      </c>
      <c r="L82" s="56">
        <v>1</v>
      </c>
      <c r="M82" s="56">
        <v>1</v>
      </c>
      <c r="N82" s="58">
        <f t="shared" si="50"/>
        <v>19.670000000000002</v>
      </c>
      <c r="O82" s="58">
        <v>2.81</v>
      </c>
      <c r="P82" s="58">
        <v>0.12654366666666672</v>
      </c>
      <c r="Q82" s="58">
        <f t="shared" si="66"/>
        <v>126543.66666666672</v>
      </c>
      <c r="R82" s="58">
        <v>0.21419225000000008</v>
      </c>
      <c r="S82" s="58">
        <f t="shared" si="67"/>
        <v>214192.25000000009</v>
      </c>
      <c r="T82" s="58">
        <v>0.45008373006721258</v>
      </c>
      <c r="U82" s="58">
        <f t="shared" si="68"/>
        <v>450083.7300672126</v>
      </c>
      <c r="V82" s="57">
        <f t="shared" si="69"/>
        <v>16.017214593139236</v>
      </c>
      <c r="W82" s="58">
        <v>1.8293648532661217</v>
      </c>
      <c r="X82" s="58">
        <f t="shared" si="70"/>
        <v>1829364.8532661218</v>
      </c>
      <c r="Y82" s="58">
        <v>1.6391666666666676E-2</v>
      </c>
      <c r="Z82" s="58">
        <f t="shared" si="71"/>
        <v>16391.666666666675</v>
      </c>
      <c r="AA82" s="57">
        <f t="shared" si="51"/>
        <v>10545.30555555556</v>
      </c>
      <c r="AB82" s="57">
        <f t="shared" si="52"/>
        <v>2140.0563708446243</v>
      </c>
      <c r="AC82" s="57">
        <f t="shared" si="53"/>
        <v>16025.483970989037</v>
      </c>
      <c r="AD82" s="57">
        <f t="shared" si="54"/>
        <v>1170.8333333333342</v>
      </c>
      <c r="AE82" s="155"/>
      <c r="AF82" s="155"/>
      <c r="AG82" s="155"/>
      <c r="AH82" s="169">
        <v>136.67840000000001</v>
      </c>
      <c r="AI82" s="174">
        <v>106.3866</v>
      </c>
      <c r="AJ82" s="178">
        <f t="shared" si="64"/>
        <v>30.291800000000009</v>
      </c>
      <c r="AK82" s="58">
        <v>0</v>
      </c>
      <c r="AL82" s="58">
        <f t="shared" si="72"/>
        <v>0</v>
      </c>
      <c r="AM82" s="58">
        <f t="shared" si="73"/>
        <v>0</v>
      </c>
      <c r="AN82" s="58">
        <v>8.193723923131202</v>
      </c>
      <c r="AO82" s="58">
        <v>6.6825440422599742</v>
      </c>
      <c r="AP82" s="58">
        <v>1.5111798808712269</v>
      </c>
      <c r="AQ82" s="58">
        <v>0</v>
      </c>
      <c r="AR82" s="58">
        <f t="shared" si="74"/>
        <v>0</v>
      </c>
      <c r="AS82" s="58">
        <f t="shared" si="59"/>
        <v>0</v>
      </c>
      <c r="AT82" s="58">
        <v>0</v>
      </c>
      <c r="AU82" s="6">
        <v>0</v>
      </c>
      <c r="AV82" s="6">
        <v>0</v>
      </c>
      <c r="AW82" s="58">
        <f t="shared" si="77"/>
        <v>0</v>
      </c>
      <c r="AX82" s="58">
        <f t="shared" si="78"/>
        <v>0</v>
      </c>
      <c r="AY82" s="58">
        <f t="shared" si="79"/>
        <v>0</v>
      </c>
      <c r="AZ82" s="59">
        <f t="shared" si="80"/>
        <v>0</v>
      </c>
      <c r="BA82" s="57">
        <f t="shared" si="81"/>
        <v>0</v>
      </c>
      <c r="BB82" s="58">
        <f t="shared" si="82"/>
        <v>0</v>
      </c>
      <c r="BC82" s="58" t="e">
        <f t="shared" si="83"/>
        <v>#DIV/0!</v>
      </c>
      <c r="BD82" s="57"/>
      <c r="BE82" s="94"/>
      <c r="BF82" s="94"/>
    </row>
    <row r="83" spans="1:58" x14ac:dyDescent="0.25">
      <c r="A83" s="56" t="s">
        <v>548</v>
      </c>
      <c r="B83" s="56">
        <v>6</v>
      </c>
      <c r="C83" s="56">
        <v>11</v>
      </c>
      <c r="D83" s="56">
        <v>14</v>
      </c>
      <c r="E83" s="56">
        <v>42</v>
      </c>
      <c r="F83" s="41">
        <v>35290</v>
      </c>
      <c r="G83" s="56">
        <f t="shared" si="33"/>
        <v>1321</v>
      </c>
      <c r="H83" s="56">
        <f t="shared" si="34"/>
        <v>1328</v>
      </c>
      <c r="I83" s="41">
        <f t="shared" si="35"/>
        <v>35297</v>
      </c>
      <c r="J83" s="33">
        <f t="shared" si="65"/>
        <v>35297</v>
      </c>
      <c r="K83" s="57">
        <v>550</v>
      </c>
      <c r="L83" s="56">
        <v>1</v>
      </c>
      <c r="M83" s="56">
        <v>1</v>
      </c>
      <c r="N83" s="58">
        <f t="shared" si="50"/>
        <v>15.036000000000005</v>
      </c>
      <c r="O83" s="58">
        <v>2.1480000000000006</v>
      </c>
      <c r="P83" s="58">
        <v>0.12630240000000004</v>
      </c>
      <c r="Q83" s="58">
        <f t="shared" si="66"/>
        <v>126302.40000000004</v>
      </c>
      <c r="R83" s="58">
        <v>0.17258106000000006</v>
      </c>
      <c r="S83" s="58">
        <f t="shared" si="67"/>
        <v>172581.06000000006</v>
      </c>
      <c r="T83" s="58">
        <v>0.45936199143931317</v>
      </c>
      <c r="U83" s="58">
        <f t="shared" si="68"/>
        <v>459361.99143931316</v>
      </c>
      <c r="V83" s="57">
        <f t="shared" si="69"/>
        <v>21.385567571662619</v>
      </c>
      <c r="W83" s="58">
        <v>1.2003009485606873</v>
      </c>
      <c r="X83" s="58">
        <f t="shared" si="70"/>
        <v>1200300.9485606872</v>
      </c>
      <c r="Y83" s="58">
        <v>1.6611200000000003E-2</v>
      </c>
      <c r="Z83" s="58">
        <f t="shared" si="71"/>
        <v>16611.200000000004</v>
      </c>
      <c r="AA83" s="57">
        <f t="shared" si="51"/>
        <v>10525.200000000004</v>
      </c>
      <c r="AB83" s="57">
        <f t="shared" si="52"/>
        <v>1724.3070042922579</v>
      </c>
      <c r="AC83" s="57">
        <f t="shared" si="53"/>
        <v>16355.841677709606</v>
      </c>
      <c r="AD83" s="57">
        <f t="shared" si="54"/>
        <v>1186.5142857142857</v>
      </c>
      <c r="AE83" s="155"/>
      <c r="AF83" s="155"/>
      <c r="AG83" s="155"/>
      <c r="AH83" s="169">
        <v>104.84388000000003</v>
      </c>
      <c r="AI83" s="174">
        <v>76.425840000000022</v>
      </c>
      <c r="AJ83" s="178">
        <f t="shared" si="64"/>
        <v>28.418040000000005</v>
      </c>
      <c r="AK83" s="58">
        <v>0</v>
      </c>
      <c r="AL83" s="58">
        <f t="shared" si="72"/>
        <v>0</v>
      </c>
      <c r="AM83" s="58">
        <f t="shared" si="73"/>
        <v>0</v>
      </c>
      <c r="AN83" s="58">
        <v>7.1882403974608229</v>
      </c>
      <c r="AO83" s="58">
        <v>5.6902405185833196</v>
      </c>
      <c r="AP83" s="58">
        <v>1.4979998788775037</v>
      </c>
      <c r="AQ83" s="58">
        <v>0.61634538398131822</v>
      </c>
      <c r="AR83" s="58">
        <f t="shared" si="74"/>
        <v>0.33898996118972502</v>
      </c>
      <c r="AS83" s="58">
        <f t="shared" si="59"/>
        <v>0.33898996118972502</v>
      </c>
      <c r="AT83" s="58">
        <f>AR83/AS83</f>
        <v>1</v>
      </c>
      <c r="AU83" s="6">
        <f t="shared" si="75"/>
        <v>100</v>
      </c>
      <c r="AV83" s="6">
        <f t="shared" si="76"/>
        <v>0</v>
      </c>
      <c r="AW83" s="58">
        <f t="shared" si="77"/>
        <v>2.2545222212671249E-2</v>
      </c>
      <c r="AX83" s="58">
        <f t="shared" si="78"/>
        <v>22.545222212671248</v>
      </c>
      <c r="AY83" s="58">
        <f t="shared" si="79"/>
        <v>4.8427137312817857E-2</v>
      </c>
      <c r="AZ83" s="59">
        <f t="shared" si="80"/>
        <v>4.8427137312817852E-8</v>
      </c>
      <c r="BA83" s="57">
        <f t="shared" si="81"/>
        <v>1.054226039927285E-5</v>
      </c>
      <c r="BB83" s="58">
        <f t="shared" si="82"/>
        <v>48.427137312817855</v>
      </c>
      <c r="BC83" s="58" t="e">
        <f t="shared" si="83"/>
        <v>#DIV/0!</v>
      </c>
      <c r="BD83" s="57"/>
      <c r="BE83" s="94"/>
      <c r="BF83" s="94"/>
    </row>
    <row r="84" spans="1:58" x14ac:dyDescent="0.25">
      <c r="A84" s="56" t="s">
        <v>549</v>
      </c>
      <c r="B84" s="56">
        <v>6</v>
      </c>
      <c r="C84" s="56">
        <v>12</v>
      </c>
      <c r="D84" s="56">
        <v>14</v>
      </c>
      <c r="E84" s="56">
        <v>28</v>
      </c>
      <c r="F84" s="41">
        <v>35304</v>
      </c>
      <c r="G84" s="56">
        <f t="shared" si="33"/>
        <v>1335</v>
      </c>
      <c r="H84" s="56">
        <f t="shared" si="34"/>
        <v>1342</v>
      </c>
      <c r="I84" s="41">
        <f t="shared" si="35"/>
        <v>35311</v>
      </c>
      <c r="J84" s="33">
        <f t="shared" si="65"/>
        <v>35311</v>
      </c>
      <c r="K84" s="57">
        <v>550</v>
      </c>
      <c r="L84" s="56">
        <v>1</v>
      </c>
      <c r="M84" s="56">
        <v>1</v>
      </c>
      <c r="N84" s="58">
        <f t="shared" si="50"/>
        <v>8.9799999999999986</v>
      </c>
      <c r="O84" s="58">
        <v>1.2828571428571427</v>
      </c>
      <c r="P84" s="58">
        <v>6.7478285714285699E-2</v>
      </c>
      <c r="Q84" s="58">
        <f t="shared" si="66"/>
        <v>67478.285714285696</v>
      </c>
      <c r="R84" s="58">
        <v>9.5091785714285712E-2</v>
      </c>
      <c r="S84" s="58">
        <f t="shared" si="67"/>
        <v>95091.78571428571</v>
      </c>
      <c r="T84" s="58">
        <v>0.21382238144948493</v>
      </c>
      <c r="U84" s="58">
        <f t="shared" si="68"/>
        <v>213822.38144948494</v>
      </c>
      <c r="V84" s="57">
        <f t="shared" si="69"/>
        <v>16.667668932587915</v>
      </c>
      <c r="W84" s="58">
        <v>0.8052472614076579</v>
      </c>
      <c r="X84" s="58">
        <f t="shared" si="70"/>
        <v>805247.26140765788</v>
      </c>
      <c r="Y84" s="58">
        <v>8.9799999999999984E-3</v>
      </c>
      <c r="Z84" s="58">
        <f t="shared" si="71"/>
        <v>8979.9999999999982</v>
      </c>
      <c r="AA84" s="57">
        <f t="shared" si="51"/>
        <v>5623.1904761904752</v>
      </c>
      <c r="AB84" s="57">
        <f t="shared" si="52"/>
        <v>950.08937920419112</v>
      </c>
      <c r="AC84" s="57">
        <f t="shared" si="53"/>
        <v>7613.2659717464503</v>
      </c>
      <c r="AD84" s="57">
        <f t="shared" si="54"/>
        <v>641.42857142857133</v>
      </c>
      <c r="AE84" s="155"/>
      <c r="AF84" s="155"/>
      <c r="AG84" s="155"/>
      <c r="AH84" s="169">
        <v>68.761142857142843</v>
      </c>
      <c r="AI84" s="174">
        <v>53.148771428571415</v>
      </c>
      <c r="AJ84" s="178">
        <f t="shared" si="64"/>
        <v>15.612371428571429</v>
      </c>
      <c r="AK84" s="58">
        <v>0</v>
      </c>
      <c r="AL84" s="58">
        <f t="shared" si="72"/>
        <v>0</v>
      </c>
      <c r="AM84" s="58">
        <f t="shared" si="73"/>
        <v>0</v>
      </c>
      <c r="AN84" s="58">
        <v>6.7048348562731421</v>
      </c>
      <c r="AO84" s="58">
        <v>5.5248565979705448</v>
      </c>
      <c r="AP84" s="58">
        <v>1.1799782583025979</v>
      </c>
      <c r="AQ84" s="58">
        <v>0</v>
      </c>
      <c r="AR84" s="58">
        <f t="shared" si="74"/>
        <v>0</v>
      </c>
      <c r="AS84" s="58">
        <f t="shared" si="59"/>
        <v>0</v>
      </c>
      <c r="AT84" s="58">
        <v>0</v>
      </c>
      <c r="AU84" s="6">
        <v>0</v>
      </c>
      <c r="AV84" s="6">
        <v>0</v>
      </c>
      <c r="AW84" s="58">
        <f t="shared" si="77"/>
        <v>0</v>
      </c>
      <c r="AX84" s="58">
        <f t="shared" si="78"/>
        <v>0</v>
      </c>
      <c r="AY84" s="58">
        <f t="shared" si="79"/>
        <v>0</v>
      </c>
      <c r="AZ84" s="59">
        <f t="shared" si="80"/>
        <v>0</v>
      </c>
      <c r="BA84" s="57">
        <f t="shared" si="81"/>
        <v>0</v>
      </c>
      <c r="BB84" s="58">
        <f t="shared" si="82"/>
        <v>0</v>
      </c>
      <c r="BC84" s="58" t="e">
        <f t="shared" si="83"/>
        <v>#DIV/0!</v>
      </c>
      <c r="BD84" s="57"/>
      <c r="BE84" s="94"/>
      <c r="BF84" s="94"/>
    </row>
    <row r="85" spans="1:58" ht="13.8" thickBot="1" x14ac:dyDescent="0.3">
      <c r="A85" s="84" t="s">
        <v>550</v>
      </c>
      <c r="B85" s="84"/>
      <c r="C85" s="84"/>
      <c r="D85" s="84"/>
      <c r="E85" s="84">
        <v>14</v>
      </c>
      <c r="F85" s="86"/>
      <c r="G85" s="84"/>
      <c r="H85" s="84"/>
      <c r="I85" s="86">
        <f>I84+14</f>
        <v>35325</v>
      </c>
      <c r="J85" s="36">
        <f t="shared" si="65"/>
        <v>35325</v>
      </c>
      <c r="K85" s="87">
        <v>550</v>
      </c>
      <c r="L85" s="399"/>
      <c r="M85" s="399"/>
      <c r="N85" s="88"/>
      <c r="O85" s="88"/>
      <c r="P85" s="88"/>
      <c r="Q85" s="88"/>
      <c r="R85" s="88"/>
      <c r="S85" s="88"/>
      <c r="T85" s="88"/>
      <c r="U85" s="88"/>
      <c r="V85" s="88"/>
      <c r="W85" s="88"/>
      <c r="X85" s="88"/>
      <c r="Y85" s="88"/>
      <c r="Z85" s="88"/>
      <c r="AA85" s="88"/>
      <c r="AB85" s="88"/>
      <c r="AC85" s="88"/>
      <c r="AD85" s="88"/>
      <c r="AE85" s="158"/>
      <c r="AF85" s="158"/>
      <c r="AG85" s="158"/>
      <c r="AH85" s="158"/>
      <c r="AI85" s="184"/>
      <c r="AJ85" s="185"/>
      <c r="AK85" s="84"/>
      <c r="AL85" s="84"/>
      <c r="AM85" s="88"/>
      <c r="AN85" s="88"/>
      <c r="AO85" s="88"/>
      <c r="AP85" s="88"/>
      <c r="AQ85" s="88"/>
      <c r="AR85" s="84"/>
      <c r="AS85" s="88"/>
      <c r="AT85" s="88"/>
      <c r="AU85" s="10"/>
      <c r="AV85" s="88"/>
      <c r="AW85" s="88"/>
      <c r="AX85" s="88"/>
      <c r="AY85" s="88"/>
      <c r="AZ85" s="88"/>
      <c r="BA85" s="88"/>
      <c r="BB85" s="88"/>
      <c r="BC85" s="88"/>
      <c r="BD85" s="87"/>
      <c r="BE85" s="89"/>
      <c r="BF85" s="89"/>
    </row>
    <row r="86" spans="1:58" x14ac:dyDescent="0.25">
      <c r="A86" s="56" t="s">
        <v>551</v>
      </c>
      <c r="B86" s="56">
        <v>7</v>
      </c>
      <c r="C86" s="56">
        <v>1</v>
      </c>
      <c r="D86" s="56">
        <v>14</v>
      </c>
      <c r="E86" s="56">
        <v>181</v>
      </c>
      <c r="F86" s="41">
        <v>35332</v>
      </c>
      <c r="G86" s="56">
        <f t="shared" si="33"/>
        <v>1363</v>
      </c>
      <c r="H86" s="56">
        <f t="shared" si="34"/>
        <v>1370</v>
      </c>
      <c r="I86" s="41">
        <f t="shared" ref="I86:I124" si="84">F86+(D86/2)</f>
        <v>35339</v>
      </c>
      <c r="J86" s="33">
        <f t="shared" si="65"/>
        <v>35339</v>
      </c>
      <c r="K86" s="57">
        <v>550</v>
      </c>
      <c r="L86" s="56">
        <v>1</v>
      </c>
      <c r="M86" s="56">
        <v>1</v>
      </c>
      <c r="N86" s="58">
        <f t="shared" ref="N86:N124" si="85">O86*0.5*D86</f>
        <v>13.748000000000005</v>
      </c>
      <c r="O86" s="58">
        <v>1.9640000000000006</v>
      </c>
      <c r="P86" s="58">
        <v>8.9460200000000031E-2</v>
      </c>
      <c r="Q86" s="58">
        <f t="shared" si="66"/>
        <v>89460.200000000026</v>
      </c>
      <c r="R86" s="58">
        <v>0.12174836000000004</v>
      </c>
      <c r="S86" s="58">
        <f t="shared" si="67"/>
        <v>121748.36000000004</v>
      </c>
      <c r="T86" s="58">
        <v>0.26250171316735427</v>
      </c>
      <c r="U86" s="58">
        <f t="shared" si="68"/>
        <v>262501.71316735429</v>
      </c>
      <c r="V86" s="57">
        <f t="shared" si="69"/>
        <v>13.365667676545529</v>
      </c>
      <c r="W86" s="58">
        <v>1.3560994268326465</v>
      </c>
      <c r="X86" s="58">
        <f t="shared" si="70"/>
        <v>1356099.4268326466</v>
      </c>
      <c r="Y86" s="58">
        <v>1.1685800000000003E-2</v>
      </c>
      <c r="Z86" s="58">
        <f t="shared" si="71"/>
        <v>11685.800000000003</v>
      </c>
      <c r="AA86" s="57">
        <f t="shared" si="51"/>
        <v>7455.0166666666692</v>
      </c>
      <c r="AB86" s="57">
        <f t="shared" si="52"/>
        <v>1216.4228792492952</v>
      </c>
      <c r="AC86" s="57">
        <f t="shared" si="53"/>
        <v>9346.5209153247852</v>
      </c>
      <c r="AD86" s="57">
        <f t="shared" ref="AD86:AD124" si="86">Y86/14*1000000</f>
        <v>834.70000000000016</v>
      </c>
      <c r="AE86" s="155"/>
      <c r="AF86" s="155"/>
      <c r="AG86" s="155"/>
      <c r="AH86" s="169">
        <v>155.79493866197706</v>
      </c>
      <c r="AI86" s="174">
        <v>137.98205465923726</v>
      </c>
      <c r="AJ86" s="162">
        <f t="shared" ref="AJ86:AJ124" si="87">AH86-AI86</f>
        <v>17.812884002739793</v>
      </c>
      <c r="AK86" s="58">
        <v>0</v>
      </c>
      <c r="AL86" s="58">
        <f t="shared" ref="AL86:AL96" si="88">AK86*N86</f>
        <v>0</v>
      </c>
      <c r="AM86" s="58">
        <f t="shared" ref="AM86:AM96" si="89">AL86/K86</f>
        <v>0</v>
      </c>
      <c r="AN86" s="69"/>
      <c r="AO86" s="69"/>
      <c r="AP86" s="69"/>
      <c r="AQ86" s="58">
        <v>2.3854072113745719</v>
      </c>
      <c r="AR86" s="58">
        <f t="shared" ref="AR86:AR96" si="90">(AQ86*K86)/1000</f>
        <v>1.3119739662560146</v>
      </c>
      <c r="AS86" s="58">
        <f>SUM(AL86,AR86)</f>
        <v>1.3119739662560146</v>
      </c>
      <c r="AT86" s="58">
        <f t="shared" ref="AT86:AT93" si="91">AR86/AS86</f>
        <v>1</v>
      </c>
      <c r="AU86" s="6">
        <f>AR86/AS86*100</f>
        <v>100</v>
      </c>
      <c r="AV86" s="6">
        <f t="shared" si="76"/>
        <v>0</v>
      </c>
      <c r="AW86" s="58">
        <f t="shared" ref="AW86:AW96" si="92">AS86/N86</f>
        <v>9.5430169206867477E-2</v>
      </c>
      <c r="AX86" s="58">
        <f t="shared" si="78"/>
        <v>95.430169206867475</v>
      </c>
      <c r="AY86" s="58">
        <f t="shared" ref="AY86:AY96" si="93">AW86*O86</f>
        <v>0.18742485232228778</v>
      </c>
      <c r="AZ86" s="59">
        <f t="shared" si="80"/>
        <v>1.8742485232228777E-7</v>
      </c>
      <c r="BA86" s="57">
        <f t="shared" ref="BA86:BA96" si="94">(AZ86/T86)*100</f>
        <v>7.1399477763711851E-5</v>
      </c>
      <c r="BB86" s="58">
        <f t="shared" si="82"/>
        <v>187.42485232228779</v>
      </c>
      <c r="BC86" s="58" t="e">
        <f t="shared" si="83"/>
        <v>#DIV/0!</v>
      </c>
      <c r="BD86" s="57"/>
      <c r="BE86" s="94"/>
      <c r="BF86" s="94"/>
    </row>
    <row r="87" spans="1:58" x14ac:dyDescent="0.25">
      <c r="A87" s="56" t="s">
        <v>552</v>
      </c>
      <c r="B87" s="56">
        <v>7</v>
      </c>
      <c r="C87" s="56">
        <v>2</v>
      </c>
      <c r="D87" s="56">
        <v>14</v>
      </c>
      <c r="E87" s="56">
        <v>168</v>
      </c>
      <c r="F87" s="41">
        <v>35346</v>
      </c>
      <c r="G87" s="56">
        <f t="shared" si="33"/>
        <v>1377</v>
      </c>
      <c r="H87" s="56">
        <f t="shared" si="34"/>
        <v>1384</v>
      </c>
      <c r="I87" s="41">
        <f t="shared" si="84"/>
        <v>35353</v>
      </c>
      <c r="J87" s="33">
        <f t="shared" si="65"/>
        <v>35353</v>
      </c>
      <c r="K87" s="57">
        <v>550</v>
      </c>
      <c r="L87" s="56">
        <v>1</v>
      </c>
      <c r="M87" s="56">
        <v>1</v>
      </c>
      <c r="N87" s="58">
        <f t="shared" si="85"/>
        <v>17.739999999999998</v>
      </c>
      <c r="O87" s="58">
        <v>2.5342857142857143</v>
      </c>
      <c r="P87" s="58">
        <v>0.10542628571428571</v>
      </c>
      <c r="Q87" s="58">
        <f t="shared" si="66"/>
        <v>105426.28571428571</v>
      </c>
      <c r="R87" s="58">
        <v>0.17207799999999998</v>
      </c>
      <c r="S87" s="58">
        <f t="shared" si="67"/>
        <v>172077.99999999997</v>
      </c>
      <c r="T87" s="58">
        <v>0.33163091659975308</v>
      </c>
      <c r="U87" s="58">
        <f t="shared" si="68"/>
        <v>331630.91659975308</v>
      </c>
      <c r="V87" s="57">
        <f t="shared" si="69"/>
        <v>13.085774612166132</v>
      </c>
      <c r="W87" s="58">
        <v>1.7670110834002468</v>
      </c>
      <c r="X87" s="58">
        <f t="shared" si="70"/>
        <v>1767011.0834002469</v>
      </c>
      <c r="Y87" s="58">
        <v>1.3938571428571429E-2</v>
      </c>
      <c r="Z87" s="58">
        <f t="shared" si="71"/>
        <v>13938.571428571429</v>
      </c>
      <c r="AA87" s="57">
        <f t="shared" si="51"/>
        <v>8785.5238095238092</v>
      </c>
      <c r="AB87" s="57">
        <f t="shared" si="52"/>
        <v>1719.280787153602</v>
      </c>
      <c r="AC87" s="57">
        <f t="shared" si="53"/>
        <v>11807.905025716227</v>
      </c>
      <c r="AD87" s="57">
        <f t="shared" si="86"/>
        <v>995.61224489795927</v>
      </c>
      <c r="AE87" s="155"/>
      <c r="AF87" s="155"/>
      <c r="AG87" s="155"/>
      <c r="AH87" s="169">
        <v>209.8743411138893</v>
      </c>
      <c r="AI87" s="174">
        <v>187.18017078590668</v>
      </c>
      <c r="AJ87" s="179">
        <f t="shared" si="87"/>
        <v>22.694170327982619</v>
      </c>
      <c r="AK87" s="58">
        <v>3.8264298416666197E-2</v>
      </c>
      <c r="AL87" s="58">
        <f t="shared" si="88"/>
        <v>0.67880865391165823</v>
      </c>
      <c r="AM87" s="58">
        <f t="shared" si="89"/>
        <v>1.2341975525666513E-3</v>
      </c>
      <c r="AN87" s="69"/>
      <c r="AO87" s="69"/>
      <c r="AP87" s="69"/>
      <c r="AQ87" s="58">
        <v>153.30826918657937</v>
      </c>
      <c r="AR87" s="58">
        <f t="shared" si="90"/>
        <v>84.319548052618657</v>
      </c>
      <c r="AS87" s="58">
        <f t="shared" ref="AS87:AS96" si="95">SUM(AL87,AR87)</f>
        <v>84.998356706530316</v>
      </c>
      <c r="AT87" s="58">
        <f t="shared" si="91"/>
        <v>0.99201386144140002</v>
      </c>
      <c r="AU87" s="6">
        <f t="shared" ref="AU87:AU96" si="96">AR87/AS87*100</f>
        <v>99.201386144140002</v>
      </c>
      <c r="AV87" s="6">
        <f t="shared" si="76"/>
        <v>0.79861385585999944</v>
      </c>
      <c r="AW87" s="58">
        <f t="shared" si="92"/>
        <v>4.7913391604583042</v>
      </c>
      <c r="AX87" s="58">
        <f t="shared" si="78"/>
        <v>4791.3391604583039</v>
      </c>
      <c r="AY87" s="58">
        <f t="shared" si="93"/>
        <v>12.142622386647188</v>
      </c>
      <c r="AZ87" s="59">
        <f t="shared" si="80"/>
        <v>1.2142622386647187E-5</v>
      </c>
      <c r="BA87" s="57">
        <f t="shared" si="94"/>
        <v>3.6614868454204396E-3</v>
      </c>
      <c r="BB87" s="58">
        <f t="shared" si="82"/>
        <v>12142.622386647188</v>
      </c>
      <c r="BC87" s="58">
        <f t="shared" si="83"/>
        <v>124.21696094580463</v>
      </c>
      <c r="BD87" s="57"/>
      <c r="BE87" s="94"/>
      <c r="BF87" s="94"/>
    </row>
    <row r="88" spans="1:58" x14ac:dyDescent="0.25">
      <c r="A88" s="56" t="s">
        <v>553</v>
      </c>
      <c r="B88" s="56">
        <v>7</v>
      </c>
      <c r="C88" s="56">
        <v>3</v>
      </c>
      <c r="D88" s="56">
        <v>14</v>
      </c>
      <c r="E88" s="56">
        <v>154</v>
      </c>
      <c r="F88" s="41">
        <v>35360</v>
      </c>
      <c r="G88" s="56">
        <f t="shared" si="33"/>
        <v>1391</v>
      </c>
      <c r="H88" s="56">
        <f t="shared" si="34"/>
        <v>1398</v>
      </c>
      <c r="I88" s="41">
        <f t="shared" si="84"/>
        <v>35367</v>
      </c>
      <c r="J88" s="33">
        <f t="shared" si="65"/>
        <v>35367</v>
      </c>
      <c r="K88" s="57">
        <v>550</v>
      </c>
      <c r="L88" s="56">
        <v>1</v>
      </c>
      <c r="M88" s="56">
        <v>1</v>
      </c>
      <c r="N88" s="58">
        <f t="shared" si="85"/>
        <v>19.819999999999993</v>
      </c>
      <c r="O88" s="58">
        <v>2.8314285714285705</v>
      </c>
      <c r="P88" s="58">
        <v>9.4711285714285692E-2</v>
      </c>
      <c r="Q88" s="58">
        <f t="shared" si="66"/>
        <v>94711.285714285696</v>
      </c>
      <c r="R88" s="58">
        <v>0.17224995714285707</v>
      </c>
      <c r="S88" s="58">
        <f t="shared" si="67"/>
        <v>172249.95714285708</v>
      </c>
      <c r="T88" s="58">
        <v>0.29395159536749532</v>
      </c>
      <c r="U88" s="58">
        <f t="shared" si="68"/>
        <v>293951.59536749532</v>
      </c>
      <c r="V88" s="57">
        <f t="shared" si="69"/>
        <v>10.381741511465529</v>
      </c>
      <c r="W88" s="58">
        <v>2.1284488046325039</v>
      </c>
      <c r="X88" s="58">
        <f t="shared" si="70"/>
        <v>2128448.804632504</v>
      </c>
      <c r="Y88" s="58">
        <v>1.2599857142857138E-2</v>
      </c>
      <c r="Z88" s="58">
        <f t="shared" si="71"/>
        <v>12599.857142857138</v>
      </c>
      <c r="AA88" s="57">
        <f t="shared" si="51"/>
        <v>7892.6071428571404</v>
      </c>
      <c r="AB88" s="57">
        <f t="shared" si="52"/>
        <v>1720.9988604222826</v>
      </c>
      <c r="AC88" s="57">
        <f t="shared" si="53"/>
        <v>10466.311632959902</v>
      </c>
      <c r="AD88" s="57">
        <f t="shared" si="86"/>
        <v>899.98979591836701</v>
      </c>
      <c r="AE88" s="155"/>
      <c r="AF88" s="155"/>
      <c r="AG88" s="155"/>
      <c r="AH88" s="169">
        <v>215.14940831479154</v>
      </c>
      <c r="AI88" s="174">
        <v>194.46847310122735</v>
      </c>
      <c r="AJ88" s="179">
        <f t="shared" si="87"/>
        <v>20.680935213564197</v>
      </c>
      <c r="AK88" s="58">
        <v>9.9622630796199953E-3</v>
      </c>
      <c r="AL88" s="58">
        <f t="shared" si="88"/>
        <v>0.19745205423806825</v>
      </c>
      <c r="AM88" s="58">
        <f t="shared" si="89"/>
        <v>3.5900373497830591E-4</v>
      </c>
      <c r="AN88" s="69"/>
      <c r="AO88" s="69"/>
      <c r="AP88" s="69"/>
      <c r="AQ88" s="58">
        <v>9.5560640392231271</v>
      </c>
      <c r="AR88" s="58">
        <f t="shared" si="90"/>
        <v>5.2558352215727204</v>
      </c>
      <c r="AS88" s="58">
        <f t="shared" si="95"/>
        <v>5.4532872758107889</v>
      </c>
      <c r="AT88" s="58">
        <f t="shared" si="91"/>
        <v>0.96379210478899413</v>
      </c>
      <c r="AU88" s="6">
        <f t="shared" si="96"/>
        <v>96.37921047889941</v>
      </c>
      <c r="AV88" s="6">
        <f t="shared" si="76"/>
        <v>3.6207895211005785</v>
      </c>
      <c r="AW88" s="58">
        <f t="shared" si="92"/>
        <v>0.27514062945564027</v>
      </c>
      <c r="AX88" s="58">
        <f t="shared" si="78"/>
        <v>275.14062945564029</v>
      </c>
      <c r="AY88" s="58">
        <f t="shared" si="93"/>
        <v>0.77904103940154124</v>
      </c>
      <c r="AZ88" s="59">
        <f t="shared" si="80"/>
        <v>7.7904103940154124E-7</v>
      </c>
      <c r="BA88" s="57">
        <f t="shared" si="94"/>
        <v>2.6502357928270197E-4</v>
      </c>
      <c r="BB88" s="58">
        <f t="shared" si="82"/>
        <v>779.04103940154118</v>
      </c>
      <c r="BC88" s="58">
        <f t="shared" si="83"/>
        <v>26.618285850983103</v>
      </c>
      <c r="BD88" s="57"/>
      <c r="BE88" s="94"/>
      <c r="BF88" s="94"/>
    </row>
    <row r="89" spans="1:58" x14ac:dyDescent="0.25">
      <c r="A89" s="56" t="s">
        <v>554</v>
      </c>
      <c r="B89" s="56">
        <v>7</v>
      </c>
      <c r="C89" s="56">
        <v>4</v>
      </c>
      <c r="D89" s="56">
        <v>14</v>
      </c>
      <c r="E89" s="56">
        <v>140</v>
      </c>
      <c r="F89" s="41">
        <v>35374</v>
      </c>
      <c r="G89" s="56">
        <f t="shared" si="33"/>
        <v>1405</v>
      </c>
      <c r="H89" s="56">
        <f t="shared" si="34"/>
        <v>1412</v>
      </c>
      <c r="I89" s="41">
        <f t="shared" si="84"/>
        <v>35381</v>
      </c>
      <c r="J89" s="33">
        <f t="shared" si="65"/>
        <v>35381</v>
      </c>
      <c r="K89" s="57">
        <v>550</v>
      </c>
      <c r="L89" s="56">
        <v>1</v>
      </c>
      <c r="M89" s="56">
        <v>1</v>
      </c>
      <c r="N89" s="58">
        <f t="shared" si="85"/>
        <v>14.007999999999999</v>
      </c>
      <c r="O89" s="58">
        <v>2.0011428571428569</v>
      </c>
      <c r="P89" s="58">
        <v>7.524297142857142E-2</v>
      </c>
      <c r="Q89" s="58">
        <f t="shared" si="66"/>
        <v>75242.971428571414</v>
      </c>
      <c r="R89" s="58">
        <v>0.12324038285714284</v>
      </c>
      <c r="S89" s="58">
        <f t="shared" si="67"/>
        <v>123240.38285714283</v>
      </c>
      <c r="T89" s="58">
        <v>0.2552317169392927</v>
      </c>
      <c r="U89" s="58">
        <f t="shared" si="68"/>
        <v>255231.7169392927</v>
      </c>
      <c r="V89" s="57">
        <f t="shared" si="69"/>
        <v>12.754297676863571</v>
      </c>
      <c r="W89" s="58">
        <v>1.4345633287749928</v>
      </c>
      <c r="X89" s="58">
        <f t="shared" si="70"/>
        <v>1434563.3287749928</v>
      </c>
      <c r="Y89" s="58">
        <v>1.0005714285714284E-2</v>
      </c>
      <c r="Z89" s="58">
        <f t="shared" si="71"/>
        <v>10005.714285714284</v>
      </c>
      <c r="AA89" s="57">
        <f t="shared" si="51"/>
        <v>6270.2476190476182</v>
      </c>
      <c r="AB89" s="57">
        <f t="shared" si="52"/>
        <v>1231.3301087166276</v>
      </c>
      <c r="AC89" s="57">
        <f t="shared" si="53"/>
        <v>9087.6686168767756</v>
      </c>
      <c r="AD89" s="57">
        <f t="shared" si="86"/>
        <v>714.69387755102036</v>
      </c>
      <c r="AE89" s="155"/>
      <c r="AF89" s="155"/>
      <c r="AG89" s="155"/>
      <c r="AH89" s="169">
        <v>169.15674899041068</v>
      </c>
      <c r="AI89" s="174">
        <v>153.55812116659354</v>
      </c>
      <c r="AJ89" s="179">
        <f t="shared" si="87"/>
        <v>15.598627823817139</v>
      </c>
      <c r="AK89" s="58">
        <v>0</v>
      </c>
      <c r="AL89" s="58">
        <f t="shared" si="88"/>
        <v>0</v>
      </c>
      <c r="AM89" s="58">
        <f t="shared" si="89"/>
        <v>0</v>
      </c>
      <c r="AN89" s="69"/>
      <c r="AO89" s="69"/>
      <c r="AP89" s="69"/>
      <c r="AQ89" s="58">
        <v>2.4661390892846704</v>
      </c>
      <c r="AR89" s="58">
        <f t="shared" si="90"/>
        <v>1.3563764991065685</v>
      </c>
      <c r="AS89" s="58">
        <f t="shared" si="95"/>
        <v>1.3563764991065685</v>
      </c>
      <c r="AT89" s="58">
        <f t="shared" si="91"/>
        <v>1</v>
      </c>
      <c r="AU89" s="6">
        <f t="shared" si="96"/>
        <v>100</v>
      </c>
      <c r="AV89" s="6">
        <f t="shared" si="76"/>
        <v>0</v>
      </c>
      <c r="AW89" s="58">
        <f t="shared" si="92"/>
        <v>9.6828704961919518E-2</v>
      </c>
      <c r="AX89" s="58">
        <f t="shared" si="78"/>
        <v>96.828704961919513</v>
      </c>
      <c r="AY89" s="58">
        <f t="shared" si="93"/>
        <v>0.19376807130093834</v>
      </c>
      <c r="AZ89" s="59">
        <f t="shared" si="80"/>
        <v>1.9376807130093832E-7</v>
      </c>
      <c r="BA89" s="57">
        <f t="shared" si="94"/>
        <v>7.5918492272269755E-5</v>
      </c>
      <c r="BB89" s="58">
        <f t="shared" si="82"/>
        <v>193.76807130093835</v>
      </c>
      <c r="BC89" s="58" t="e">
        <f t="shared" si="83"/>
        <v>#DIV/0!</v>
      </c>
      <c r="BD89" s="57"/>
      <c r="BE89" s="94"/>
      <c r="BF89" s="94"/>
    </row>
    <row r="90" spans="1:58" x14ac:dyDescent="0.25">
      <c r="A90" s="56" t="s">
        <v>555</v>
      </c>
      <c r="B90" s="56">
        <v>7</v>
      </c>
      <c r="C90" s="56">
        <v>5</v>
      </c>
      <c r="D90" s="56">
        <v>14</v>
      </c>
      <c r="E90" s="56">
        <v>126</v>
      </c>
      <c r="F90" s="41">
        <v>35388</v>
      </c>
      <c r="G90" s="56">
        <f t="shared" si="33"/>
        <v>1419</v>
      </c>
      <c r="H90" s="56">
        <f t="shared" si="34"/>
        <v>1426</v>
      </c>
      <c r="I90" s="41">
        <f t="shared" si="84"/>
        <v>35395</v>
      </c>
      <c r="J90" s="33">
        <f t="shared" si="65"/>
        <v>35395</v>
      </c>
      <c r="K90" s="57">
        <v>550</v>
      </c>
      <c r="L90" s="56">
        <v>1</v>
      </c>
      <c r="M90" s="56">
        <v>1</v>
      </c>
      <c r="N90" s="58">
        <f t="shared" si="85"/>
        <v>13.239999999999995</v>
      </c>
      <c r="O90" s="58">
        <v>1.8914285714285708</v>
      </c>
      <c r="P90" s="58">
        <v>8.2655428571428546E-2</v>
      </c>
      <c r="Q90" s="58">
        <f t="shared" si="66"/>
        <v>82655.428571428551</v>
      </c>
      <c r="R90" s="58">
        <v>0.16334377142857137</v>
      </c>
      <c r="S90" s="58">
        <f t="shared" si="67"/>
        <v>163343.77142857137</v>
      </c>
      <c r="T90" s="58">
        <v>0.34659837427292189</v>
      </c>
      <c r="U90" s="58">
        <f t="shared" si="68"/>
        <v>346598.37427292188</v>
      </c>
      <c r="V90" s="57">
        <f t="shared" si="69"/>
        <v>18.324687461559321</v>
      </c>
      <c r="W90" s="58">
        <v>1.1748478542985061</v>
      </c>
      <c r="X90" s="58">
        <f t="shared" si="70"/>
        <v>1174847.8542985062</v>
      </c>
      <c r="Y90" s="58">
        <v>1.1537714285714283E-2</v>
      </c>
      <c r="Z90" s="58">
        <f t="shared" si="71"/>
        <v>11537.714285714283</v>
      </c>
      <c r="AA90" s="57">
        <f t="shared" si="51"/>
        <v>6887.9523809523789</v>
      </c>
      <c r="AB90" s="57">
        <f t="shared" si="52"/>
        <v>1632.0145975566443</v>
      </c>
      <c r="AC90" s="57">
        <f t="shared" si="53"/>
        <v>12340.829761724801</v>
      </c>
      <c r="AD90" s="57">
        <f t="shared" si="86"/>
        <v>824.12244897959158</v>
      </c>
      <c r="AE90" s="155"/>
      <c r="AF90" s="155"/>
      <c r="AG90" s="155"/>
      <c r="AH90" s="169">
        <v>163.61905598015139</v>
      </c>
      <c r="AI90" s="174">
        <v>146.55447801542752</v>
      </c>
      <c r="AJ90" s="179">
        <f t="shared" si="87"/>
        <v>17.064577964723867</v>
      </c>
      <c r="AK90" s="58">
        <v>0</v>
      </c>
      <c r="AL90" s="58">
        <f t="shared" si="88"/>
        <v>0</v>
      </c>
      <c r="AM90" s="58">
        <f t="shared" si="89"/>
        <v>0</v>
      </c>
      <c r="AN90" s="69"/>
      <c r="AO90" s="69"/>
      <c r="AP90" s="69"/>
      <c r="AQ90" s="58">
        <v>1.9800214930824578</v>
      </c>
      <c r="AR90" s="58">
        <f t="shared" si="90"/>
        <v>1.0890118211953519</v>
      </c>
      <c r="AS90" s="58">
        <f t="shared" si="95"/>
        <v>1.0890118211953519</v>
      </c>
      <c r="AT90" s="58">
        <f t="shared" si="91"/>
        <v>1</v>
      </c>
      <c r="AU90" s="6">
        <f t="shared" si="96"/>
        <v>100</v>
      </c>
      <c r="AV90" s="6">
        <f t="shared" si="76"/>
        <v>0</v>
      </c>
      <c r="AW90" s="58">
        <f t="shared" si="92"/>
        <v>8.225164812653718E-2</v>
      </c>
      <c r="AX90" s="58">
        <f t="shared" si="78"/>
        <v>82.251648126537177</v>
      </c>
      <c r="AY90" s="58">
        <f t="shared" si="93"/>
        <v>0.15557311731362169</v>
      </c>
      <c r="AZ90" s="59">
        <f t="shared" si="80"/>
        <v>1.5557311731362169E-7</v>
      </c>
      <c r="BA90" s="57">
        <f t="shared" si="94"/>
        <v>4.4885703125404384E-5</v>
      </c>
      <c r="BB90" s="58">
        <f t="shared" si="82"/>
        <v>155.57311731362171</v>
      </c>
      <c r="BC90" s="58" t="e">
        <f t="shared" si="83"/>
        <v>#DIV/0!</v>
      </c>
      <c r="BD90" s="57"/>
      <c r="BE90" s="94"/>
      <c r="BF90" s="94"/>
    </row>
    <row r="91" spans="1:58" x14ac:dyDescent="0.25">
      <c r="A91" s="56" t="s">
        <v>556</v>
      </c>
      <c r="B91" s="56">
        <v>7</v>
      </c>
      <c r="C91" s="56">
        <v>6</v>
      </c>
      <c r="D91" s="56">
        <v>14</v>
      </c>
      <c r="E91" s="56">
        <v>112</v>
      </c>
      <c r="F91" s="41">
        <v>35402</v>
      </c>
      <c r="G91" s="56">
        <f t="shared" si="33"/>
        <v>1433</v>
      </c>
      <c r="H91" s="56">
        <f t="shared" si="34"/>
        <v>1440</v>
      </c>
      <c r="I91" s="41">
        <f t="shared" si="84"/>
        <v>35409</v>
      </c>
      <c r="J91" s="33">
        <f t="shared" si="65"/>
        <v>35409</v>
      </c>
      <c r="K91" s="57">
        <v>550</v>
      </c>
      <c r="L91" s="56">
        <v>1</v>
      </c>
      <c r="M91" s="56">
        <v>1</v>
      </c>
      <c r="N91" s="58">
        <f t="shared" si="85"/>
        <v>11.599999999999993</v>
      </c>
      <c r="O91" s="58">
        <v>1.6571428571428561</v>
      </c>
      <c r="P91" s="58">
        <v>6.5871428571428539E-2</v>
      </c>
      <c r="Q91" s="58">
        <f t="shared" si="66"/>
        <v>65871.428571428536</v>
      </c>
      <c r="R91" s="58">
        <v>0.10357971428571423</v>
      </c>
      <c r="S91" s="58">
        <f t="shared" si="67"/>
        <v>103579.71428571423</v>
      </c>
      <c r="T91" s="58">
        <v>0.16744859012218158</v>
      </c>
      <c r="U91" s="58">
        <f t="shared" si="68"/>
        <v>167448.59012218157</v>
      </c>
      <c r="V91" s="57">
        <f t="shared" si="69"/>
        <v>10.104656300476481</v>
      </c>
      <c r="W91" s="58">
        <v>1.2214359813063889</v>
      </c>
      <c r="X91" s="58">
        <f t="shared" si="70"/>
        <v>1221435.981306389</v>
      </c>
      <c r="Y91" s="58">
        <v>8.1199999999999953E-3</v>
      </c>
      <c r="Z91" s="58">
        <f t="shared" si="71"/>
        <v>8119.9999999999955</v>
      </c>
      <c r="AA91" s="57">
        <f t="shared" si="51"/>
        <v>5489.285714285711</v>
      </c>
      <c r="AB91" s="57">
        <f t="shared" si="52"/>
        <v>1034.8947146659539</v>
      </c>
      <c r="AC91" s="57">
        <f t="shared" si="53"/>
        <v>5962.1010885396936</v>
      </c>
      <c r="AD91" s="57">
        <f t="shared" si="86"/>
        <v>579.99999999999966</v>
      </c>
      <c r="AE91" s="155"/>
      <c r="AF91" s="155"/>
      <c r="AG91" s="155"/>
      <c r="AH91" s="169">
        <v>150.77213088512735</v>
      </c>
      <c r="AI91" s="174">
        <v>136.86197940699364</v>
      </c>
      <c r="AJ91" s="179">
        <f t="shared" si="87"/>
        <v>13.910151478133713</v>
      </c>
      <c r="AK91" s="58">
        <v>0</v>
      </c>
      <c r="AL91" s="58">
        <f t="shared" si="88"/>
        <v>0</v>
      </c>
      <c r="AM91" s="58">
        <f t="shared" si="89"/>
        <v>0</v>
      </c>
      <c r="AN91" s="69"/>
      <c r="AO91" s="69"/>
      <c r="AP91" s="69"/>
      <c r="AQ91" s="58">
        <v>2.3295150502738209</v>
      </c>
      <c r="AR91" s="58">
        <f t="shared" si="90"/>
        <v>1.2812332776506015</v>
      </c>
      <c r="AS91" s="58">
        <f t="shared" si="95"/>
        <v>1.2812332776506015</v>
      </c>
      <c r="AT91" s="58">
        <f t="shared" si="91"/>
        <v>1</v>
      </c>
      <c r="AU91" s="6">
        <f t="shared" si="96"/>
        <v>100</v>
      </c>
      <c r="AV91" s="6">
        <f t="shared" si="76"/>
        <v>0</v>
      </c>
      <c r="AW91" s="58">
        <f t="shared" si="92"/>
        <v>0.11045114462505193</v>
      </c>
      <c r="AX91" s="58">
        <f t="shared" si="78"/>
        <v>110.45114462505192</v>
      </c>
      <c r="AY91" s="58">
        <f t="shared" si="93"/>
        <v>0.18303332537865738</v>
      </c>
      <c r="AZ91" s="59">
        <f t="shared" si="80"/>
        <v>1.8303332537865738E-7</v>
      </c>
      <c r="BA91" s="57">
        <f t="shared" si="94"/>
        <v>1.0930717615783097E-4</v>
      </c>
      <c r="BB91" s="58">
        <f t="shared" si="82"/>
        <v>183.03332537865737</v>
      </c>
      <c r="BC91" s="58" t="e">
        <f t="shared" si="83"/>
        <v>#DIV/0!</v>
      </c>
      <c r="BD91" s="57"/>
      <c r="BE91" s="94"/>
      <c r="BF91" s="94"/>
    </row>
    <row r="92" spans="1:58" x14ac:dyDescent="0.25">
      <c r="A92" s="56" t="s">
        <v>557</v>
      </c>
      <c r="B92" s="56">
        <v>7</v>
      </c>
      <c r="C92" s="56">
        <v>7</v>
      </c>
      <c r="D92" s="56">
        <v>14</v>
      </c>
      <c r="E92" s="56">
        <v>98</v>
      </c>
      <c r="F92" s="41">
        <v>35416</v>
      </c>
      <c r="G92" s="56">
        <f t="shared" si="33"/>
        <v>1447</v>
      </c>
      <c r="H92" s="56">
        <f t="shared" si="34"/>
        <v>1454</v>
      </c>
      <c r="I92" s="41">
        <f t="shared" si="84"/>
        <v>35423</v>
      </c>
      <c r="J92" s="33">
        <f t="shared" si="65"/>
        <v>35423</v>
      </c>
      <c r="K92" s="57">
        <v>550</v>
      </c>
      <c r="L92" s="56">
        <v>1</v>
      </c>
      <c r="M92" s="56">
        <v>1</v>
      </c>
      <c r="N92" s="58">
        <f t="shared" si="85"/>
        <v>13.351999999999995</v>
      </c>
      <c r="O92" s="58">
        <v>1.9074285714285708</v>
      </c>
      <c r="P92" s="58">
        <v>7.7632342857142836E-2</v>
      </c>
      <c r="Q92" s="58">
        <f t="shared" si="66"/>
        <v>77632.342857142838</v>
      </c>
      <c r="R92" s="58">
        <v>0.11636267999999995</v>
      </c>
      <c r="S92" s="58">
        <f t="shared" si="67"/>
        <v>116362.67999999995</v>
      </c>
      <c r="T92" s="58">
        <v>0.25691133862350884</v>
      </c>
      <c r="U92" s="58">
        <f t="shared" si="68"/>
        <v>256911.33862350884</v>
      </c>
      <c r="V92" s="57">
        <f t="shared" si="69"/>
        <v>13.468988693563229</v>
      </c>
      <c r="W92" s="58">
        <v>1.3400736956622048</v>
      </c>
      <c r="X92" s="58">
        <f t="shared" si="70"/>
        <v>1340073.6956622049</v>
      </c>
      <c r="Y92" s="58">
        <v>1.0109371428571426E-2</v>
      </c>
      <c r="Z92" s="58">
        <f t="shared" si="71"/>
        <v>10109.371428571425</v>
      </c>
      <c r="AA92" s="57">
        <f t="shared" si="51"/>
        <v>6469.3619047619031</v>
      </c>
      <c r="AB92" s="57">
        <f t="shared" si="52"/>
        <v>1162.613001462724</v>
      </c>
      <c r="AC92" s="57">
        <f t="shared" si="53"/>
        <v>9147.4724901998852</v>
      </c>
      <c r="AD92" s="57">
        <f t="shared" si="86"/>
        <v>722.0979591836732</v>
      </c>
      <c r="AE92" s="155"/>
      <c r="AF92" s="155"/>
      <c r="AG92" s="155"/>
      <c r="AH92" s="169">
        <v>151.39593135683037</v>
      </c>
      <c r="AI92" s="174">
        <v>134.84587946767667</v>
      </c>
      <c r="AJ92" s="179">
        <f t="shared" si="87"/>
        <v>16.550051889153707</v>
      </c>
      <c r="AK92" s="58">
        <v>0</v>
      </c>
      <c r="AL92" s="58">
        <f t="shared" si="88"/>
        <v>0</v>
      </c>
      <c r="AM92" s="58">
        <f t="shared" si="89"/>
        <v>0</v>
      </c>
      <c r="AN92" s="69"/>
      <c r="AO92" s="69"/>
      <c r="AP92" s="69"/>
      <c r="AQ92" s="58">
        <v>1.6811677742921298</v>
      </c>
      <c r="AR92" s="58">
        <f t="shared" si="90"/>
        <v>0.92464227586067138</v>
      </c>
      <c r="AS92" s="58">
        <f t="shared" si="95"/>
        <v>0.92464227586067138</v>
      </c>
      <c r="AT92" s="58">
        <f t="shared" si="91"/>
        <v>1</v>
      </c>
      <c r="AU92" s="6">
        <f t="shared" si="96"/>
        <v>100</v>
      </c>
      <c r="AV92" s="6">
        <f t="shared" si="76"/>
        <v>0</v>
      </c>
      <c r="AW92" s="58">
        <f t="shared" si="92"/>
        <v>6.9251218982974219E-2</v>
      </c>
      <c r="AX92" s="58">
        <f t="shared" si="78"/>
        <v>69.251218982974223</v>
      </c>
      <c r="AY92" s="58">
        <f t="shared" si="93"/>
        <v>0.13209175369438164</v>
      </c>
      <c r="AZ92" s="59">
        <f t="shared" si="80"/>
        <v>1.3209175369438164E-7</v>
      </c>
      <c r="BA92" s="57">
        <f t="shared" si="94"/>
        <v>5.1415307086915197E-5</v>
      </c>
      <c r="BB92" s="58">
        <f t="shared" si="82"/>
        <v>132.09175369438165</v>
      </c>
      <c r="BC92" s="58" t="e">
        <f t="shared" si="83"/>
        <v>#DIV/0!</v>
      </c>
      <c r="BD92" s="57"/>
      <c r="BE92" s="94"/>
      <c r="BF92" s="94"/>
    </row>
    <row r="93" spans="1:58" x14ac:dyDescent="0.25">
      <c r="A93" s="56" t="s">
        <v>558</v>
      </c>
      <c r="B93" s="56">
        <v>7</v>
      </c>
      <c r="C93" s="56">
        <v>8</v>
      </c>
      <c r="D93" s="56">
        <v>14</v>
      </c>
      <c r="E93" s="56">
        <v>84</v>
      </c>
      <c r="F93" s="41">
        <v>35430</v>
      </c>
      <c r="G93" s="56">
        <f t="shared" si="33"/>
        <v>1461</v>
      </c>
      <c r="H93" s="56">
        <f t="shared" si="34"/>
        <v>1468</v>
      </c>
      <c r="I93" s="41">
        <f t="shared" si="84"/>
        <v>35437</v>
      </c>
      <c r="J93" s="33">
        <f t="shared" si="65"/>
        <v>35437</v>
      </c>
      <c r="K93" s="57">
        <v>550</v>
      </c>
      <c r="L93" s="56">
        <v>1</v>
      </c>
      <c r="M93" s="56">
        <v>1</v>
      </c>
      <c r="N93" s="58">
        <f t="shared" si="85"/>
        <v>9.8813333333333375</v>
      </c>
      <c r="O93" s="58">
        <v>1.4116190476190482</v>
      </c>
      <c r="P93" s="58">
        <v>4.8983180952380981E-2</v>
      </c>
      <c r="Q93" s="58">
        <f t="shared" si="66"/>
        <v>48983.180952380979</v>
      </c>
      <c r="R93" s="58">
        <v>6.2181819047619075E-2</v>
      </c>
      <c r="S93" s="58">
        <f t="shared" si="67"/>
        <v>62181.819047619072</v>
      </c>
      <c r="T93" s="58">
        <v>0.13647345277100695</v>
      </c>
      <c r="U93" s="58">
        <f t="shared" si="68"/>
        <v>136473.45277100694</v>
      </c>
      <c r="V93" s="57">
        <f t="shared" si="69"/>
        <v>9.6678670496260448</v>
      </c>
      <c r="W93" s="58">
        <v>1.0905058234194698</v>
      </c>
      <c r="X93" s="58">
        <f t="shared" si="70"/>
        <v>1090505.8234194699</v>
      </c>
      <c r="Y93" s="58">
        <v>6.7051904761904792E-3</v>
      </c>
      <c r="Z93" s="58">
        <f t="shared" si="71"/>
        <v>6705.1904761904789</v>
      </c>
      <c r="AA93" s="57">
        <f t="shared" si="51"/>
        <v>4081.9317460317479</v>
      </c>
      <c r="AB93" s="57">
        <f t="shared" si="52"/>
        <v>621.27643742275814</v>
      </c>
      <c r="AC93" s="57">
        <f t="shared" si="53"/>
        <v>4859.2139278633795</v>
      </c>
      <c r="AD93" s="57">
        <f t="shared" si="86"/>
        <v>478.94217687074854</v>
      </c>
      <c r="AE93" s="155"/>
      <c r="AF93" s="155"/>
      <c r="AG93" s="155"/>
      <c r="AH93" s="169">
        <v>108.27760354046919</v>
      </c>
      <c r="AI93" s="174">
        <v>98.340241865295411</v>
      </c>
      <c r="AJ93" s="179">
        <f t="shared" si="87"/>
        <v>9.9373616751737757</v>
      </c>
      <c r="AK93" s="58">
        <v>0</v>
      </c>
      <c r="AL93" s="58">
        <f t="shared" si="88"/>
        <v>0</v>
      </c>
      <c r="AM93" s="58">
        <f t="shared" si="89"/>
        <v>0</v>
      </c>
      <c r="AN93" s="69"/>
      <c r="AO93" s="69"/>
      <c r="AP93" s="69"/>
      <c r="AQ93" s="58">
        <v>0.89648885787954669</v>
      </c>
      <c r="AR93" s="58">
        <f t="shared" si="90"/>
        <v>0.4930688718337507</v>
      </c>
      <c r="AS93" s="58">
        <f t="shared" si="95"/>
        <v>0.4930688718337507</v>
      </c>
      <c r="AT93" s="58">
        <f t="shared" si="91"/>
        <v>1</v>
      </c>
      <c r="AU93" s="6">
        <f t="shared" si="96"/>
        <v>100</v>
      </c>
      <c r="AV93" s="6">
        <f t="shared" si="76"/>
        <v>0</v>
      </c>
      <c r="AW93" s="58">
        <f t="shared" si="92"/>
        <v>4.9899022247377259E-2</v>
      </c>
      <c r="AX93" s="58">
        <f t="shared" si="78"/>
        <v>49.89902224737726</v>
      </c>
      <c r="AY93" s="58">
        <f t="shared" si="93"/>
        <v>7.0438410261964388E-2</v>
      </c>
      <c r="AZ93" s="59">
        <f t="shared" si="80"/>
        <v>7.0438410261964384E-8</v>
      </c>
      <c r="BA93" s="57">
        <f t="shared" si="94"/>
        <v>5.1613268977780738E-5</v>
      </c>
      <c r="BB93" s="58">
        <f t="shared" si="82"/>
        <v>70.438410261964393</v>
      </c>
      <c r="BC93" s="58" t="e">
        <f t="shared" si="83"/>
        <v>#DIV/0!</v>
      </c>
      <c r="BD93" s="57"/>
      <c r="BE93" s="94"/>
      <c r="BF93" s="94"/>
    </row>
    <row r="94" spans="1:58" x14ac:dyDescent="0.25">
      <c r="A94" s="56" t="s">
        <v>559</v>
      </c>
      <c r="B94" s="56">
        <v>7</v>
      </c>
      <c r="C94" s="56">
        <v>9</v>
      </c>
      <c r="D94" s="56">
        <v>14</v>
      </c>
      <c r="E94" s="56">
        <v>70</v>
      </c>
      <c r="F94" s="41">
        <v>35444</v>
      </c>
      <c r="G94" s="56">
        <f t="shared" si="33"/>
        <v>1475</v>
      </c>
      <c r="H94" s="56">
        <f t="shared" si="34"/>
        <v>1482</v>
      </c>
      <c r="I94" s="41">
        <f t="shared" si="84"/>
        <v>35451</v>
      </c>
      <c r="J94" s="33">
        <f t="shared" si="65"/>
        <v>35451</v>
      </c>
      <c r="K94" s="57">
        <v>550</v>
      </c>
      <c r="L94" s="56">
        <v>1</v>
      </c>
      <c r="M94" s="56">
        <v>1</v>
      </c>
      <c r="N94" s="58">
        <f t="shared" si="85"/>
        <v>9.0226666666666642</v>
      </c>
      <c r="O94" s="58">
        <v>1.2889523809523806</v>
      </c>
      <c r="P94" s="58">
        <v>4.6853419047619027E-2</v>
      </c>
      <c r="Q94" s="58">
        <f t="shared" si="66"/>
        <v>46853.419047619027</v>
      </c>
      <c r="R94" s="58">
        <v>7.8104069523809508E-2</v>
      </c>
      <c r="S94" s="58">
        <f t="shared" si="67"/>
        <v>78104.069523809507</v>
      </c>
      <c r="T94" s="58">
        <v>0.14258855116353381</v>
      </c>
      <c r="U94" s="58">
        <f t="shared" si="68"/>
        <v>142588.55116353382</v>
      </c>
      <c r="V94" s="57">
        <f t="shared" si="69"/>
        <v>11.062359887816649</v>
      </c>
      <c r="W94" s="58">
        <v>0.95112621264598962</v>
      </c>
      <c r="X94" s="58">
        <f t="shared" si="70"/>
        <v>951126.21264598961</v>
      </c>
      <c r="Y94" s="58">
        <v>6.2514190476190452E-3</v>
      </c>
      <c r="Z94" s="58">
        <f t="shared" si="71"/>
        <v>6251.4190476190452</v>
      </c>
      <c r="AA94" s="57">
        <f t="shared" si="51"/>
        <v>3904.4515873015857</v>
      </c>
      <c r="AB94" s="57">
        <f t="shared" si="52"/>
        <v>780.36022112527394</v>
      </c>
      <c r="AC94" s="57">
        <f t="shared" si="53"/>
        <v>5076.945440299578</v>
      </c>
      <c r="AD94" s="57">
        <f t="shared" si="86"/>
        <v>446.52993197278897</v>
      </c>
      <c r="AE94" s="155"/>
      <c r="AF94" s="155"/>
      <c r="AG94" s="155"/>
      <c r="AH94" s="169">
        <v>93.996560933160083</v>
      </c>
      <c r="AI94" s="174">
        <v>84.206251334372396</v>
      </c>
      <c r="AJ94" s="179">
        <f t="shared" si="87"/>
        <v>9.7903095987876867</v>
      </c>
      <c r="AK94" s="58">
        <v>0</v>
      </c>
      <c r="AL94" s="58">
        <f t="shared" si="88"/>
        <v>0</v>
      </c>
      <c r="AM94" s="58">
        <f t="shared" si="89"/>
        <v>0</v>
      </c>
      <c r="AN94" s="69"/>
      <c r="AO94" s="69"/>
      <c r="AP94" s="69"/>
      <c r="AQ94" s="58">
        <v>0</v>
      </c>
      <c r="AR94" s="58">
        <f t="shared" si="90"/>
        <v>0</v>
      </c>
      <c r="AS94" s="58">
        <f t="shared" si="95"/>
        <v>0</v>
      </c>
      <c r="AT94" s="58">
        <v>0</v>
      </c>
      <c r="AU94" s="6">
        <v>0</v>
      </c>
      <c r="AV94" s="6">
        <v>0</v>
      </c>
      <c r="AW94" s="58">
        <f t="shared" si="92"/>
        <v>0</v>
      </c>
      <c r="AX94" s="58">
        <f t="shared" si="78"/>
        <v>0</v>
      </c>
      <c r="AY94" s="58">
        <f t="shared" si="93"/>
        <v>0</v>
      </c>
      <c r="AZ94" s="59">
        <f t="shared" si="80"/>
        <v>0</v>
      </c>
      <c r="BA94" s="57">
        <f t="shared" si="94"/>
        <v>0</v>
      </c>
      <c r="BB94" s="58">
        <f t="shared" si="82"/>
        <v>0</v>
      </c>
      <c r="BC94" s="58" t="e">
        <f t="shared" si="83"/>
        <v>#DIV/0!</v>
      </c>
      <c r="BD94" s="57"/>
      <c r="BE94" s="94"/>
      <c r="BF94" s="94"/>
    </row>
    <row r="95" spans="1:58" x14ac:dyDescent="0.25">
      <c r="A95" s="56" t="s">
        <v>560</v>
      </c>
      <c r="B95" s="56">
        <v>7</v>
      </c>
      <c r="C95" s="56">
        <v>10</v>
      </c>
      <c r="D95" s="56">
        <v>14</v>
      </c>
      <c r="E95" s="56">
        <v>56</v>
      </c>
      <c r="F95" s="41">
        <v>35458</v>
      </c>
      <c r="G95" s="56">
        <f t="shared" si="33"/>
        <v>1489</v>
      </c>
      <c r="H95" s="56">
        <f t="shared" si="34"/>
        <v>1496</v>
      </c>
      <c r="I95" s="41">
        <f t="shared" si="84"/>
        <v>35465</v>
      </c>
      <c r="J95" s="33">
        <f t="shared" si="65"/>
        <v>35465</v>
      </c>
      <c r="K95" s="57">
        <v>550</v>
      </c>
      <c r="L95" s="56">
        <v>1</v>
      </c>
      <c r="M95" s="56">
        <v>1</v>
      </c>
      <c r="N95" s="58">
        <f t="shared" si="85"/>
        <v>9.9660000000000011</v>
      </c>
      <c r="O95" s="58">
        <v>1.4237142857142859</v>
      </c>
      <c r="P95" s="58">
        <v>4.9118142857142867E-2</v>
      </c>
      <c r="Q95" s="58">
        <f t="shared" si="66"/>
        <v>49118.14285714287</v>
      </c>
      <c r="R95" s="58">
        <v>8.1286967142857158E-2</v>
      </c>
      <c r="S95" s="58">
        <f t="shared" si="67"/>
        <v>81286.96714285716</v>
      </c>
      <c r="T95" s="58">
        <v>0.17017263830260365</v>
      </c>
      <c r="U95" s="58">
        <f t="shared" si="68"/>
        <v>170172.63830260365</v>
      </c>
      <c r="V95" s="57">
        <f t="shared" si="69"/>
        <v>11.952723942587049</v>
      </c>
      <c r="W95" s="58">
        <v>1.0494593231259681</v>
      </c>
      <c r="X95" s="58">
        <f t="shared" si="70"/>
        <v>1049459.3231259682</v>
      </c>
      <c r="Y95" s="58">
        <v>6.5490857142857153E-3</v>
      </c>
      <c r="Z95" s="58">
        <f t="shared" si="71"/>
        <v>6549.0857142857149</v>
      </c>
      <c r="AA95" s="57">
        <f t="shared" si="51"/>
        <v>4093.1785714285725</v>
      </c>
      <c r="AB95" s="57">
        <f t="shared" si="52"/>
        <v>812.16146662967049</v>
      </c>
      <c r="AC95" s="57">
        <f t="shared" si="53"/>
        <v>6059.0923537983535</v>
      </c>
      <c r="AD95" s="57">
        <f t="shared" si="86"/>
        <v>467.79183673469396</v>
      </c>
      <c r="AE95" s="155"/>
      <c r="AF95" s="155"/>
      <c r="AG95" s="155"/>
      <c r="AH95" s="169">
        <v>96.967455177419708</v>
      </c>
      <c r="AI95" s="174">
        <v>85.898515348207667</v>
      </c>
      <c r="AJ95" s="179">
        <f t="shared" si="87"/>
        <v>11.068939829212042</v>
      </c>
      <c r="AK95" s="58">
        <v>3.7177223638353504E-2</v>
      </c>
      <c r="AL95" s="58">
        <f t="shared" si="88"/>
        <v>0.37050821077983104</v>
      </c>
      <c r="AM95" s="58">
        <f t="shared" si="89"/>
        <v>6.7365129232696552E-4</v>
      </c>
      <c r="AN95" s="69"/>
      <c r="AO95" s="69"/>
      <c r="AP95" s="69"/>
      <c r="AQ95" s="58">
        <v>207.50904018226919</v>
      </c>
      <c r="AR95" s="58">
        <f t="shared" si="90"/>
        <v>114.12997210024805</v>
      </c>
      <c r="AS95" s="58">
        <f t="shared" si="95"/>
        <v>114.50048031102789</v>
      </c>
      <c r="AT95" s="58">
        <f>AR95/AS95</f>
        <v>0.99676413400386277</v>
      </c>
      <c r="AU95" s="6">
        <f t="shared" si="96"/>
        <v>99.676413400386281</v>
      </c>
      <c r="AV95" s="6">
        <f>(AL95/AS95)*100</f>
        <v>0.32358659961371905</v>
      </c>
      <c r="AW95" s="58">
        <f t="shared" si="92"/>
        <v>11.489111008531795</v>
      </c>
      <c r="AX95" s="58">
        <f t="shared" si="78"/>
        <v>11489.111008531796</v>
      </c>
      <c r="AY95" s="58">
        <f t="shared" si="93"/>
        <v>16.357211473003986</v>
      </c>
      <c r="AZ95" s="59">
        <f t="shared" si="80"/>
        <v>1.6357211473003984E-5</v>
      </c>
      <c r="BA95" s="57">
        <f t="shared" si="94"/>
        <v>9.6121277992513316E-3</v>
      </c>
      <c r="BB95" s="58">
        <f t="shared" si="82"/>
        <v>16357.211473003987</v>
      </c>
      <c r="BC95" s="58">
        <f t="shared" si="83"/>
        <v>308.03628308271982</v>
      </c>
      <c r="BD95" s="57"/>
      <c r="BE95" s="94"/>
      <c r="BF95" s="94"/>
    </row>
    <row r="96" spans="1:58" x14ac:dyDescent="0.25">
      <c r="A96" s="56" t="s">
        <v>561</v>
      </c>
      <c r="B96" s="56">
        <v>7</v>
      </c>
      <c r="C96" s="56">
        <v>11</v>
      </c>
      <c r="D96" s="56">
        <v>14</v>
      </c>
      <c r="E96" s="56">
        <v>42</v>
      </c>
      <c r="F96" s="41">
        <v>35472</v>
      </c>
      <c r="G96" s="56">
        <f t="shared" si="33"/>
        <v>1503</v>
      </c>
      <c r="H96" s="56">
        <f t="shared" si="34"/>
        <v>1510</v>
      </c>
      <c r="I96" s="41">
        <f t="shared" si="84"/>
        <v>35479</v>
      </c>
      <c r="J96" s="33">
        <f t="shared" si="65"/>
        <v>35479</v>
      </c>
      <c r="K96" s="57">
        <v>550</v>
      </c>
      <c r="L96" s="56">
        <v>1</v>
      </c>
      <c r="M96" s="56">
        <v>1</v>
      </c>
      <c r="N96" s="58">
        <f t="shared" si="85"/>
        <v>6.6000000000000014</v>
      </c>
      <c r="O96" s="58">
        <v>0.94285714285714306</v>
      </c>
      <c r="P96" s="58">
        <v>4.0260000000000004E-2</v>
      </c>
      <c r="Q96" s="58">
        <f t="shared" si="66"/>
        <v>40260.000000000007</v>
      </c>
      <c r="R96" s="58">
        <v>6.1620428571428583E-2</v>
      </c>
      <c r="S96" s="58">
        <f t="shared" si="67"/>
        <v>61620.42857142858</v>
      </c>
      <c r="T96" s="58">
        <v>0.18642394779523183</v>
      </c>
      <c r="U96" s="58">
        <f t="shared" si="68"/>
        <v>186423.94779523183</v>
      </c>
      <c r="V96" s="57">
        <f t="shared" si="69"/>
        <v>19.772236887373069</v>
      </c>
      <c r="W96" s="58">
        <v>0.59416276649048261</v>
      </c>
      <c r="X96" s="58">
        <f t="shared" si="70"/>
        <v>594162.76649048261</v>
      </c>
      <c r="Y96" s="58">
        <v>5.657142857142858E-3</v>
      </c>
      <c r="Z96" s="58">
        <f t="shared" si="71"/>
        <v>5657.1428571428578</v>
      </c>
      <c r="AA96" s="57">
        <f t="shared" si="51"/>
        <v>3355.0000000000005</v>
      </c>
      <c r="AB96" s="57">
        <f t="shared" si="52"/>
        <v>615.66742372080137</v>
      </c>
      <c r="AC96" s="57">
        <f t="shared" si="53"/>
        <v>6637.7293548354792</v>
      </c>
      <c r="AD96" s="57">
        <f t="shared" si="86"/>
        <v>404.08163265306126</v>
      </c>
      <c r="AE96" s="155"/>
      <c r="AF96" s="155"/>
      <c r="AG96" s="155"/>
      <c r="AH96" s="169">
        <v>76.701580977172881</v>
      </c>
      <c r="AI96" s="174">
        <v>68.604418674964251</v>
      </c>
      <c r="AJ96" s="179">
        <f t="shared" si="87"/>
        <v>8.0971623022086305</v>
      </c>
      <c r="AK96" s="58">
        <v>0.34878557955489331</v>
      </c>
      <c r="AL96" s="58">
        <f t="shared" si="88"/>
        <v>2.3019848250622963</v>
      </c>
      <c r="AM96" s="58">
        <f t="shared" si="89"/>
        <v>4.1854269546587209E-3</v>
      </c>
      <c r="AN96" s="69"/>
      <c r="AO96" s="69"/>
      <c r="AP96" s="69"/>
      <c r="AQ96" s="58">
        <v>2341.0941216456549</v>
      </c>
      <c r="AR96" s="58">
        <f t="shared" si="90"/>
        <v>1287.60176690511</v>
      </c>
      <c r="AS96" s="58">
        <f t="shared" si="95"/>
        <v>1289.9037517301724</v>
      </c>
      <c r="AT96" s="58">
        <f>AR96/AS96</f>
        <v>0.99821538248727881</v>
      </c>
      <c r="AU96" s="6">
        <f t="shared" si="96"/>
        <v>99.821538248727876</v>
      </c>
      <c r="AV96" s="6">
        <f>(AL96/AS96)*100</f>
        <v>0.1784617512721085</v>
      </c>
      <c r="AW96" s="58">
        <f t="shared" si="92"/>
        <v>195.43996238335941</v>
      </c>
      <c r="AX96" s="58">
        <f t="shared" si="78"/>
        <v>195439.96238335941</v>
      </c>
      <c r="AY96" s="58">
        <f t="shared" si="93"/>
        <v>184.27196453288178</v>
      </c>
      <c r="AZ96" s="59">
        <f t="shared" si="80"/>
        <v>1.8427196453288177E-4</v>
      </c>
      <c r="BA96" s="57">
        <f t="shared" si="94"/>
        <v>9.8845650847007152E-2</v>
      </c>
      <c r="BB96" s="58">
        <f t="shared" si="82"/>
        <v>184271.96453288177</v>
      </c>
      <c r="BC96" s="58">
        <f t="shared" si="83"/>
        <v>559.34415939091389</v>
      </c>
      <c r="BD96" s="57"/>
      <c r="BE96" s="94"/>
      <c r="BF96" s="94"/>
    </row>
    <row r="97" spans="1:58" x14ac:dyDescent="0.25">
      <c r="A97" s="56" t="s">
        <v>562</v>
      </c>
      <c r="B97" s="56">
        <v>7</v>
      </c>
      <c r="C97" s="56">
        <v>12</v>
      </c>
      <c r="D97" s="56">
        <v>14</v>
      </c>
      <c r="E97" s="56">
        <v>28</v>
      </c>
      <c r="F97" s="41">
        <v>35486</v>
      </c>
      <c r="G97" s="56">
        <f t="shared" si="33"/>
        <v>1517</v>
      </c>
      <c r="H97" s="56">
        <f t="shared" si="34"/>
        <v>1524</v>
      </c>
      <c r="I97" s="41">
        <f t="shared" si="84"/>
        <v>35493</v>
      </c>
      <c r="J97" s="33">
        <f t="shared" si="65"/>
        <v>35493</v>
      </c>
      <c r="K97" s="57">
        <v>550</v>
      </c>
      <c r="L97" s="56">
        <v>1</v>
      </c>
      <c r="M97" s="56">
        <v>0</v>
      </c>
      <c r="N97" s="58">
        <f t="shared" si="85"/>
        <v>13.252000000000002</v>
      </c>
      <c r="O97" s="58">
        <v>1.8931428571428575</v>
      </c>
      <c r="P97" s="58">
        <v>7.44005142857143E-2</v>
      </c>
      <c r="Q97" s="58">
        <f t="shared" si="66"/>
        <v>74400.514285714307</v>
      </c>
      <c r="R97" s="58">
        <v>9.1552388571428583E-2</v>
      </c>
      <c r="S97" s="58">
        <f t="shared" si="67"/>
        <v>91552.388571428586</v>
      </c>
      <c r="T97" s="58">
        <v>0.5638596543813944</v>
      </c>
      <c r="U97" s="58">
        <f t="shared" si="68"/>
        <v>563859.65438139439</v>
      </c>
      <c r="V97" s="57">
        <f t="shared" si="69"/>
        <v>29.784316183744043</v>
      </c>
      <c r="W97" s="58">
        <v>1.0517295284757484</v>
      </c>
      <c r="X97" s="58">
        <f t="shared" si="70"/>
        <v>1051729.5284757484</v>
      </c>
      <c r="Y97" s="58">
        <v>1.0317628571428573E-2</v>
      </c>
      <c r="Z97" s="58">
        <f t="shared" si="71"/>
        <v>10317.628571428573</v>
      </c>
      <c r="AA97" s="57">
        <f t="shared" si="51"/>
        <v>6200.0428571428583</v>
      </c>
      <c r="AB97" s="57">
        <f t="shared" si="52"/>
        <v>914.72624442914366</v>
      </c>
      <c r="AC97" s="57">
        <f t="shared" si="53"/>
        <v>20076.539651471201</v>
      </c>
      <c r="AD97" s="57">
        <f t="shared" si="86"/>
        <v>736.97346938775524</v>
      </c>
      <c r="AE97" s="155"/>
      <c r="AF97" s="155"/>
      <c r="AG97" s="155"/>
      <c r="AH97" s="169">
        <v>140.57970926378445</v>
      </c>
      <c r="AI97" s="174">
        <v>126.35479563990012</v>
      </c>
      <c r="AJ97" s="179">
        <f t="shared" si="87"/>
        <v>14.224913623884333</v>
      </c>
      <c r="AK97" s="100"/>
      <c r="AL97" s="100"/>
      <c r="AM97" s="100"/>
      <c r="AN97" s="69"/>
      <c r="AO97" s="69"/>
      <c r="AP97" s="69"/>
      <c r="AQ97" s="100"/>
      <c r="AR97" s="99"/>
      <c r="AS97" s="100"/>
      <c r="AT97" s="100"/>
      <c r="AU97" s="13"/>
      <c r="AV97" s="100"/>
      <c r="AW97" s="100"/>
      <c r="AX97" s="100"/>
      <c r="AY97" s="100"/>
      <c r="AZ97" s="100"/>
      <c r="BA97" s="100"/>
      <c r="BB97" s="100"/>
      <c r="BC97" s="100"/>
      <c r="BD97" s="101">
        <v>1</v>
      </c>
      <c r="BE97" s="94"/>
      <c r="BF97" s="94"/>
    </row>
    <row r="98" spans="1:58" ht="13.8" thickBot="1" x14ac:dyDescent="0.3">
      <c r="A98" s="56" t="s">
        <v>563</v>
      </c>
      <c r="B98" s="56">
        <v>7</v>
      </c>
      <c r="C98" s="56">
        <v>13</v>
      </c>
      <c r="D98" s="56">
        <v>13</v>
      </c>
      <c r="E98" s="56">
        <v>14</v>
      </c>
      <c r="F98" s="41">
        <v>35500</v>
      </c>
      <c r="G98" s="56">
        <f t="shared" si="33"/>
        <v>1531</v>
      </c>
      <c r="H98" s="56">
        <f t="shared" si="34"/>
        <v>1537.5</v>
      </c>
      <c r="I98" s="41">
        <f t="shared" si="84"/>
        <v>35506.5</v>
      </c>
      <c r="J98" s="34">
        <f t="shared" si="65"/>
        <v>35506.5</v>
      </c>
      <c r="K98" s="57">
        <v>550</v>
      </c>
      <c r="L98" s="56">
        <v>1</v>
      </c>
      <c r="M98" s="56">
        <v>1</v>
      </c>
      <c r="N98" s="58">
        <f t="shared" si="85"/>
        <v>25.007999999999981</v>
      </c>
      <c r="O98" s="58">
        <v>3.8473846153846125</v>
      </c>
      <c r="P98" s="58">
        <v>0.1494708923076922</v>
      </c>
      <c r="Q98" s="58">
        <f t="shared" si="66"/>
        <v>149470.89230769221</v>
      </c>
      <c r="R98" s="58">
        <v>0.1734978092307691</v>
      </c>
      <c r="S98" s="58">
        <f t="shared" si="67"/>
        <v>173497.80923076911</v>
      </c>
      <c r="T98" s="58">
        <v>1.023241099601629</v>
      </c>
      <c r="U98" s="58">
        <f t="shared" si="68"/>
        <v>1023241.099601629</v>
      </c>
      <c r="V98" s="57">
        <f t="shared" si="69"/>
        <v>26.595757947099301</v>
      </c>
      <c r="W98" s="58">
        <v>2.2769684757829838</v>
      </c>
      <c r="X98" s="58">
        <f t="shared" si="70"/>
        <v>2276968.4757829839</v>
      </c>
      <c r="Y98" s="58">
        <v>2.1160615384615368E-2</v>
      </c>
      <c r="Z98" s="58">
        <f t="shared" si="71"/>
        <v>21160.615384615368</v>
      </c>
      <c r="AA98" s="57">
        <f t="shared" si="51"/>
        <v>12455.907692307685</v>
      </c>
      <c r="AB98" s="57">
        <f t="shared" si="52"/>
        <v>1733.4665095113971</v>
      </c>
      <c r="AC98" s="57">
        <f t="shared" si="53"/>
        <v>36433.073991975543</v>
      </c>
      <c r="AD98" s="57">
        <f t="shared" si="86"/>
        <v>1511.4725274725263</v>
      </c>
      <c r="AE98" s="155"/>
      <c r="AF98" s="155"/>
      <c r="AG98" s="155"/>
      <c r="AH98" s="169">
        <v>190.04084136943968</v>
      </c>
      <c r="AI98" s="174">
        <v>161.99628545782122</v>
      </c>
      <c r="AJ98" s="167">
        <f t="shared" si="87"/>
        <v>28.04455591161846</v>
      </c>
      <c r="AK98" s="102">
        <v>8.5487208853941371E-2</v>
      </c>
      <c r="AL98" s="58">
        <f>AK98*N98</f>
        <v>2.1378641190193641</v>
      </c>
      <c r="AM98" s="58">
        <f>AL98/K98</f>
        <v>3.8870256709442985E-3</v>
      </c>
      <c r="AN98" s="69"/>
      <c r="AO98" s="69"/>
      <c r="AP98" s="69"/>
      <c r="AQ98" s="58">
        <v>65.466305950347461</v>
      </c>
      <c r="AR98" s="58">
        <f t="shared" ref="AR98:AR111" si="97">(AQ98*K98)/1000</f>
        <v>36.006468272691102</v>
      </c>
      <c r="AS98" s="58">
        <f>SUM(AL98,AR98)</f>
        <v>38.144332391710464</v>
      </c>
      <c r="AT98" s="58">
        <f>AR98/AS98</f>
        <v>0.94395329568059338</v>
      </c>
      <c r="AU98" s="6">
        <f>AR98/AS98*100</f>
        <v>94.395329568059338</v>
      </c>
      <c r="AV98" s="6">
        <f t="shared" ref="AV98:AV105" si="98">(AL98/AS98)*100</f>
        <v>5.6046704319406713</v>
      </c>
      <c r="AW98" s="58">
        <f>AS98/N98</f>
        <v>1.5252852044030107</v>
      </c>
      <c r="AX98" s="58">
        <f t="shared" si="78"/>
        <v>1525.2852044030108</v>
      </c>
      <c r="AY98" s="58">
        <f>AW98*O98</f>
        <v>5.8683588294939177</v>
      </c>
      <c r="AZ98" s="59">
        <f t="shared" si="80"/>
        <v>5.8683588294939177E-6</v>
      </c>
      <c r="BA98" s="57">
        <f>(AZ98/T98)*100</f>
        <v>5.7350695078399439E-4</v>
      </c>
      <c r="BB98" s="58">
        <f t="shared" si="82"/>
        <v>5868.3588294939182</v>
      </c>
      <c r="BC98" s="58">
        <f t="shared" si="83"/>
        <v>16.842262308610721</v>
      </c>
      <c r="BD98" s="57"/>
      <c r="BE98" s="94"/>
      <c r="BF98" s="94"/>
    </row>
    <row r="99" spans="1:58" x14ac:dyDescent="0.25">
      <c r="A99" s="64" t="s">
        <v>564</v>
      </c>
      <c r="B99" s="64">
        <v>8</v>
      </c>
      <c r="C99" s="64">
        <v>1</v>
      </c>
      <c r="D99" s="64">
        <v>7</v>
      </c>
      <c r="E99" s="64">
        <v>147</v>
      </c>
      <c r="F99" s="40">
        <v>35572</v>
      </c>
      <c r="G99" s="64">
        <f t="shared" si="33"/>
        <v>1603</v>
      </c>
      <c r="H99" s="64">
        <f t="shared" si="34"/>
        <v>1606.5</v>
      </c>
      <c r="I99" s="40">
        <f t="shared" si="84"/>
        <v>35575.5</v>
      </c>
      <c r="J99" s="33">
        <f t="shared" si="65"/>
        <v>35575.5</v>
      </c>
      <c r="K99" s="65">
        <v>550</v>
      </c>
      <c r="L99" s="65">
        <v>0</v>
      </c>
      <c r="M99" s="64">
        <v>1</v>
      </c>
      <c r="N99" s="66">
        <f t="shared" si="85"/>
        <v>9.4525900000000007</v>
      </c>
      <c r="O99" s="66">
        <v>2.7007400000000001</v>
      </c>
      <c r="P99" s="66">
        <v>0.17408853369610999</v>
      </c>
      <c r="Q99" s="66">
        <f t="shared" si="66"/>
        <v>174088.53369610998</v>
      </c>
      <c r="R99" s="66">
        <v>0.17463885086666667</v>
      </c>
      <c r="S99" s="66">
        <f t="shared" si="67"/>
        <v>174638.85086666667</v>
      </c>
      <c r="T99" s="66">
        <v>0.42941467181505844</v>
      </c>
      <c r="U99" s="66">
        <f t="shared" si="68"/>
        <v>429414.67181505845</v>
      </c>
      <c r="V99" s="65">
        <f t="shared" si="69"/>
        <v>15.899889356808075</v>
      </c>
      <c r="W99" s="66">
        <v>1.6614651430780001</v>
      </c>
      <c r="X99" s="66">
        <f t="shared" si="70"/>
        <v>1661465.1430780001</v>
      </c>
      <c r="Y99" s="66">
        <v>2.4756783333333331E-2</v>
      </c>
      <c r="Z99" s="66">
        <f t="shared" si="71"/>
        <v>24756.783333333329</v>
      </c>
      <c r="AA99" s="65">
        <f t="shared" si="51"/>
        <v>14507.377808009167</v>
      </c>
      <c r="AB99" s="65">
        <f t="shared" si="52"/>
        <v>1744.8669846560467</v>
      </c>
      <c r="AC99" s="65">
        <f t="shared" si="53"/>
        <v>15289.550544411117</v>
      </c>
      <c r="AD99" s="65">
        <f t="shared" si="86"/>
        <v>1768.3416666666665</v>
      </c>
      <c r="AE99" s="154"/>
      <c r="AF99" s="154"/>
      <c r="AG99" s="154"/>
      <c r="AH99" s="189"/>
      <c r="AI99" s="190"/>
      <c r="AJ99" s="191"/>
      <c r="AK99" s="104"/>
      <c r="AL99" s="104"/>
      <c r="AM99" s="103"/>
      <c r="AN99" s="103"/>
      <c r="AO99" s="103"/>
      <c r="AP99" s="103"/>
      <c r="AQ99" s="103">
        <v>6.3279598669126473</v>
      </c>
      <c r="AR99" s="103">
        <f t="shared" si="97"/>
        <v>3.4803779268019563</v>
      </c>
      <c r="AS99" s="103"/>
      <c r="AT99" s="103"/>
      <c r="AU99" s="14"/>
      <c r="AV99" s="103"/>
      <c r="AW99" s="103"/>
      <c r="AX99" s="103"/>
      <c r="AY99" s="103"/>
      <c r="AZ99" s="103"/>
      <c r="BA99" s="103"/>
      <c r="BB99" s="103"/>
      <c r="BC99" s="103"/>
      <c r="BD99" s="105">
        <v>1</v>
      </c>
      <c r="BE99" s="68">
        <v>155728.58731924399</v>
      </c>
      <c r="BF99" s="68">
        <f t="shared" ref="BF99:BF111" si="99">BE99*O99</f>
        <v>420582.42491657502</v>
      </c>
    </row>
    <row r="100" spans="1:58" x14ac:dyDescent="0.25">
      <c r="A100" s="56" t="s">
        <v>565</v>
      </c>
      <c r="B100" s="56">
        <v>8</v>
      </c>
      <c r="C100" s="56">
        <v>2</v>
      </c>
      <c r="D100" s="56">
        <v>7</v>
      </c>
      <c r="E100" s="56">
        <v>133</v>
      </c>
      <c r="F100" s="41">
        <v>35579</v>
      </c>
      <c r="G100" s="56">
        <f t="shared" si="33"/>
        <v>1610</v>
      </c>
      <c r="H100" s="56">
        <f t="shared" si="34"/>
        <v>1613.5</v>
      </c>
      <c r="I100" s="41">
        <f t="shared" si="84"/>
        <v>35582.5</v>
      </c>
      <c r="J100" s="33">
        <f t="shared" si="65"/>
        <v>35582.5</v>
      </c>
      <c r="K100" s="57">
        <v>550</v>
      </c>
      <c r="L100" s="56">
        <v>1</v>
      </c>
      <c r="M100" s="56">
        <v>1</v>
      </c>
      <c r="N100" s="58">
        <f t="shared" si="85"/>
        <v>9.2859200000000026</v>
      </c>
      <c r="O100" s="58">
        <v>2.6531200000000008</v>
      </c>
      <c r="P100" s="58">
        <v>0.11811224849015377</v>
      </c>
      <c r="Q100" s="58">
        <f t="shared" si="66"/>
        <v>118112.24849015377</v>
      </c>
      <c r="R100" s="58">
        <v>0.15773682773333339</v>
      </c>
      <c r="S100" s="58">
        <f t="shared" si="67"/>
        <v>157736.8277333334</v>
      </c>
      <c r="T100" s="58">
        <v>0.37798178543512756</v>
      </c>
      <c r="U100" s="58">
        <f t="shared" si="68"/>
        <v>377981.78543512756</v>
      </c>
      <c r="V100" s="57">
        <f t="shared" si="69"/>
        <v>14.246690139727091</v>
      </c>
      <c r="W100" s="58">
        <v>1.8221207656061555</v>
      </c>
      <c r="X100" s="58">
        <f t="shared" si="70"/>
        <v>1822120.7656061556</v>
      </c>
      <c r="Y100" s="58">
        <v>1.5388096000000004E-2</v>
      </c>
      <c r="Z100" s="58">
        <f t="shared" si="71"/>
        <v>15388.096000000003</v>
      </c>
      <c r="AA100" s="57">
        <f t="shared" si="51"/>
        <v>9842.6873741794807</v>
      </c>
      <c r="AB100" s="57">
        <f t="shared" si="52"/>
        <v>1575.9940105561288</v>
      </c>
      <c r="AC100" s="57">
        <f t="shared" si="53"/>
        <v>13458.253740724842</v>
      </c>
      <c r="AD100" s="57">
        <f t="shared" si="86"/>
        <v>1099.1497142857145</v>
      </c>
      <c r="AE100" s="155"/>
      <c r="AF100" s="155"/>
      <c r="AG100" s="155"/>
      <c r="AH100" s="169">
        <v>131.16315349761467</v>
      </c>
      <c r="AI100" s="174">
        <v>109.26536744595946</v>
      </c>
      <c r="AJ100" s="179">
        <f t="shared" si="87"/>
        <v>21.897786051655217</v>
      </c>
      <c r="AK100" s="58">
        <v>0</v>
      </c>
      <c r="AL100" s="58">
        <f t="shared" ref="AL100:AL111" si="100">AK100*N100</f>
        <v>0</v>
      </c>
      <c r="AM100" s="58">
        <f t="shared" ref="AM100:AM111" si="101">AL100/K100</f>
        <v>0</v>
      </c>
      <c r="AN100" s="58">
        <v>28.414577711011923</v>
      </c>
      <c r="AO100" s="58">
        <v>25.355422328946201</v>
      </c>
      <c r="AP100" s="58">
        <v>3.0591553820657191</v>
      </c>
      <c r="AQ100" s="58">
        <v>0</v>
      </c>
      <c r="AR100" s="58">
        <f t="shared" si="97"/>
        <v>0</v>
      </c>
      <c r="AS100" s="58">
        <f t="shared" ref="AS100:AT111" si="102">SUM(AL100,AR100)</f>
        <v>0</v>
      </c>
      <c r="AT100" s="58">
        <v>0</v>
      </c>
      <c r="AU100" s="6">
        <v>0</v>
      </c>
      <c r="AV100" s="6">
        <v>0</v>
      </c>
      <c r="AW100" s="58">
        <f t="shared" ref="AW100:AW111" si="103">AS100/N100</f>
        <v>0</v>
      </c>
      <c r="AX100" s="58">
        <f t="shared" ref="AX100:AX111" si="104">AW100*1000</f>
        <v>0</v>
      </c>
      <c r="AY100" s="58">
        <f t="shared" ref="AY100:AY111" si="105">AW100*O100</f>
        <v>0</v>
      </c>
      <c r="AZ100" s="59">
        <f t="shared" si="80"/>
        <v>0</v>
      </c>
      <c r="BA100" s="57">
        <f t="shared" ref="BA100:BA111" si="106">(AZ100/T100)*100</f>
        <v>0</v>
      </c>
      <c r="BB100" s="58">
        <f t="shared" si="82"/>
        <v>0</v>
      </c>
      <c r="BC100" s="58" t="e">
        <f t="shared" si="83"/>
        <v>#DIV/0!</v>
      </c>
      <c r="BD100" s="57"/>
      <c r="BE100" s="60">
        <v>25136.154168412231</v>
      </c>
      <c r="BF100" s="60">
        <f t="shared" si="99"/>
        <v>66689.233347297879</v>
      </c>
    </row>
    <row r="101" spans="1:58" x14ac:dyDescent="0.25">
      <c r="A101" s="56" t="s">
        <v>566</v>
      </c>
      <c r="B101" s="56">
        <v>8</v>
      </c>
      <c r="C101" s="56">
        <v>3</v>
      </c>
      <c r="D101" s="56">
        <v>7</v>
      </c>
      <c r="E101" s="56">
        <v>119</v>
      </c>
      <c r="F101" s="41">
        <v>35586</v>
      </c>
      <c r="G101" s="56">
        <f t="shared" si="33"/>
        <v>1617</v>
      </c>
      <c r="H101" s="56">
        <f t="shared" si="34"/>
        <v>1620.5</v>
      </c>
      <c r="I101" s="41">
        <f t="shared" si="84"/>
        <v>35589.5</v>
      </c>
      <c r="J101" s="33">
        <f t="shared" si="65"/>
        <v>35589.5</v>
      </c>
      <c r="K101" s="57">
        <v>550</v>
      </c>
      <c r="L101" s="56">
        <v>1</v>
      </c>
      <c r="M101" s="56">
        <v>1</v>
      </c>
      <c r="N101" s="58">
        <f t="shared" si="85"/>
        <v>12.026933333333336</v>
      </c>
      <c r="O101" s="58">
        <v>3.4362666666666675</v>
      </c>
      <c r="P101" s="58">
        <v>0.18192289040823464</v>
      </c>
      <c r="Q101" s="58">
        <f t="shared" si="66"/>
        <v>181922.89040823464</v>
      </c>
      <c r="R101" s="58">
        <v>0.23591116088888892</v>
      </c>
      <c r="S101" s="58">
        <f t="shared" si="67"/>
        <v>235911.1608888889</v>
      </c>
      <c r="T101" s="58">
        <v>0.77528870183511056</v>
      </c>
      <c r="U101" s="58">
        <f t="shared" si="68"/>
        <v>775288.70183511055</v>
      </c>
      <c r="V101" s="57">
        <f t="shared" si="69"/>
        <v>22.561948097793451</v>
      </c>
      <c r="W101" s="58">
        <v>1.9702595779220813</v>
      </c>
      <c r="X101" s="58">
        <f t="shared" si="70"/>
        <v>1970259.5779220813</v>
      </c>
      <c r="Y101" s="58">
        <v>2.6115626666666673E-2</v>
      </c>
      <c r="Z101" s="58">
        <f t="shared" si="71"/>
        <v>26115.626666666674</v>
      </c>
      <c r="AA101" s="57">
        <f t="shared" si="51"/>
        <v>15160.240867352888</v>
      </c>
      <c r="AB101" s="57">
        <f t="shared" si="52"/>
        <v>2357.0562558338024</v>
      </c>
      <c r="AC101" s="57">
        <f t="shared" si="53"/>
        <v>27604.589622228927</v>
      </c>
      <c r="AD101" s="57">
        <f t="shared" si="86"/>
        <v>1865.4019047619051</v>
      </c>
      <c r="AE101" s="155"/>
      <c r="AF101" s="155"/>
      <c r="AG101" s="155"/>
      <c r="AH101" s="186"/>
      <c r="AI101" s="187"/>
      <c r="AJ101" s="188"/>
      <c r="AK101" s="58">
        <v>0</v>
      </c>
      <c r="AL101" s="58">
        <f t="shared" si="100"/>
        <v>0</v>
      </c>
      <c r="AM101" s="58">
        <f t="shared" si="101"/>
        <v>0</v>
      </c>
      <c r="AN101" s="92"/>
      <c r="AO101" s="92"/>
      <c r="AP101" s="92"/>
      <c r="AQ101" s="58">
        <v>5.9592777368986658</v>
      </c>
      <c r="AR101" s="58">
        <f t="shared" si="97"/>
        <v>3.2776027552942661</v>
      </c>
      <c r="AS101" s="58">
        <f t="shared" si="102"/>
        <v>3.2776027552942661</v>
      </c>
      <c r="AT101" s="58">
        <f>AR101/AS101</f>
        <v>1</v>
      </c>
      <c r="AU101" s="6">
        <f>AR101/AS101*100</f>
        <v>100</v>
      </c>
      <c r="AV101" s="6">
        <f t="shared" si="98"/>
        <v>0</v>
      </c>
      <c r="AW101" s="58">
        <f t="shared" si="103"/>
        <v>0.27252190267074999</v>
      </c>
      <c r="AX101" s="58">
        <f t="shared" si="104"/>
        <v>272.52190267074997</v>
      </c>
      <c r="AY101" s="58">
        <f t="shared" si="105"/>
        <v>0.93645793008407607</v>
      </c>
      <c r="AZ101" s="59">
        <f t="shared" si="80"/>
        <v>9.3645793008407598E-7</v>
      </c>
      <c r="BA101" s="57">
        <f t="shared" si="106"/>
        <v>1.2078828543063731E-4</v>
      </c>
      <c r="BB101" s="58">
        <f t="shared" si="82"/>
        <v>936.45793008407611</v>
      </c>
      <c r="BC101" s="58" t="e">
        <f t="shared" si="83"/>
        <v>#DIV/0!</v>
      </c>
      <c r="BD101" s="57"/>
      <c r="BE101" s="60">
        <v>25136.154168412231</v>
      </c>
      <c r="BF101" s="60">
        <f t="shared" si="99"/>
        <v>86374.528697109359</v>
      </c>
    </row>
    <row r="102" spans="1:58" x14ac:dyDescent="0.25">
      <c r="A102" s="56" t="s">
        <v>567</v>
      </c>
      <c r="B102" s="56">
        <v>8</v>
      </c>
      <c r="C102" s="56">
        <v>4</v>
      </c>
      <c r="D102" s="56">
        <v>7</v>
      </c>
      <c r="E102" s="56">
        <v>105</v>
      </c>
      <c r="F102" s="41">
        <v>35593</v>
      </c>
      <c r="G102" s="56">
        <f t="shared" si="33"/>
        <v>1624</v>
      </c>
      <c r="H102" s="56">
        <f t="shared" si="34"/>
        <v>1627.5</v>
      </c>
      <c r="I102" s="41">
        <f t="shared" si="84"/>
        <v>35596.5</v>
      </c>
      <c r="J102" s="33">
        <f t="shared" si="65"/>
        <v>35596.5</v>
      </c>
      <c r="K102" s="57">
        <v>550</v>
      </c>
      <c r="L102" s="56">
        <v>1</v>
      </c>
      <c r="M102" s="56">
        <v>1</v>
      </c>
      <c r="N102" s="58">
        <f t="shared" si="85"/>
        <v>10.470026666666666</v>
      </c>
      <c r="O102" s="58">
        <v>2.9914361904761901</v>
      </c>
      <c r="P102" s="58">
        <v>0.11777631519158531</v>
      </c>
      <c r="Q102" s="58">
        <f t="shared" si="66"/>
        <v>117776.31519158531</v>
      </c>
      <c r="R102" s="58">
        <v>0.21735775360000001</v>
      </c>
      <c r="S102" s="58">
        <f t="shared" si="67"/>
        <v>217357.7536</v>
      </c>
      <c r="T102" s="58">
        <v>0.8167859129732129</v>
      </c>
      <c r="U102" s="58">
        <f t="shared" si="68"/>
        <v>816785.91297321289</v>
      </c>
      <c r="V102" s="57">
        <f t="shared" si="69"/>
        <v>27.304139582639507</v>
      </c>
      <c r="W102" s="58">
        <v>1.662851735924014</v>
      </c>
      <c r="X102" s="58">
        <f t="shared" si="70"/>
        <v>1662851.7359240141</v>
      </c>
      <c r="Y102" s="58">
        <v>1.7051186285714282E-2</v>
      </c>
      <c r="Z102" s="58">
        <f t="shared" si="71"/>
        <v>17051.186285714281</v>
      </c>
      <c r="AA102" s="57">
        <f t="shared" si="51"/>
        <v>9814.6929326321078</v>
      </c>
      <c r="AB102" s="57">
        <f t="shared" si="52"/>
        <v>2171.6838277022439</v>
      </c>
      <c r="AC102" s="57">
        <f t="shared" si="53"/>
        <v>29082.121129166757</v>
      </c>
      <c r="AD102" s="57">
        <f t="shared" si="86"/>
        <v>1217.9418775510201</v>
      </c>
      <c r="AE102" s="155"/>
      <c r="AF102" s="155"/>
      <c r="AG102" s="155"/>
      <c r="AH102" s="169">
        <v>133.15836150189904</v>
      </c>
      <c r="AI102" s="174">
        <v>101.05774589813741</v>
      </c>
      <c r="AJ102" s="179">
        <f t="shared" si="87"/>
        <v>32.100615603761625</v>
      </c>
      <c r="AK102" s="58">
        <v>0</v>
      </c>
      <c r="AL102" s="58">
        <f t="shared" si="100"/>
        <v>0</v>
      </c>
      <c r="AM102" s="58">
        <f t="shared" si="101"/>
        <v>0</v>
      </c>
      <c r="AN102" s="58">
        <v>27.486439071931574</v>
      </c>
      <c r="AO102" s="58">
        <v>24.983308507567461</v>
      </c>
      <c r="AP102" s="58">
        <v>2.5031305643641173</v>
      </c>
      <c r="AQ102" s="58">
        <v>0.49788834697999701</v>
      </c>
      <c r="AR102" s="58">
        <f t="shared" si="97"/>
        <v>0.27383859083899836</v>
      </c>
      <c r="AS102" s="58">
        <f t="shared" si="102"/>
        <v>0.27383859083899836</v>
      </c>
      <c r="AT102" s="58">
        <f>AR102/AS102</f>
        <v>1</v>
      </c>
      <c r="AU102" s="6">
        <f>AR102/AS102*100</f>
        <v>100</v>
      </c>
      <c r="AV102" s="6">
        <f t="shared" si="98"/>
        <v>0</v>
      </c>
      <c r="AW102" s="58">
        <f t="shared" si="103"/>
        <v>2.6154526588821014E-2</v>
      </c>
      <c r="AX102" s="58">
        <f t="shared" si="104"/>
        <v>26.154526588821014</v>
      </c>
      <c r="AY102" s="58">
        <f t="shared" si="105"/>
        <v>7.8239597382570955E-2</v>
      </c>
      <c r="AZ102" s="59">
        <f t="shared" si="80"/>
        <v>7.8239597382570952E-8</v>
      </c>
      <c r="BA102" s="57">
        <f t="shared" si="106"/>
        <v>9.5789601828180499E-6</v>
      </c>
      <c r="BB102" s="58">
        <f t="shared" si="82"/>
        <v>78.239597382570949</v>
      </c>
      <c r="BC102" s="58" t="e">
        <f t="shared" si="83"/>
        <v>#DIV/0!</v>
      </c>
      <c r="BD102" s="57"/>
      <c r="BE102" s="60">
        <v>134704.00567174758</v>
      </c>
      <c r="BF102" s="60">
        <f t="shared" si="99"/>
        <v>402958.43756857567</v>
      </c>
    </row>
    <row r="103" spans="1:58" x14ac:dyDescent="0.25">
      <c r="A103" s="56" t="s">
        <v>568</v>
      </c>
      <c r="B103" s="56">
        <v>8</v>
      </c>
      <c r="C103" s="56">
        <v>5</v>
      </c>
      <c r="D103" s="56">
        <v>7</v>
      </c>
      <c r="E103" s="56">
        <v>91</v>
      </c>
      <c r="F103" s="41">
        <v>35600</v>
      </c>
      <c r="G103" s="56">
        <f t="shared" si="33"/>
        <v>1631</v>
      </c>
      <c r="H103" s="56">
        <f t="shared" si="34"/>
        <v>1634.5</v>
      </c>
      <c r="I103" s="41">
        <f t="shared" si="84"/>
        <v>35603.5</v>
      </c>
      <c r="J103" s="33">
        <f t="shared" si="65"/>
        <v>35603.5</v>
      </c>
      <c r="K103" s="57">
        <v>550</v>
      </c>
      <c r="L103" s="56">
        <v>1</v>
      </c>
      <c r="M103" s="56">
        <v>1</v>
      </c>
      <c r="N103" s="58">
        <f t="shared" si="85"/>
        <v>10.804906666666664</v>
      </c>
      <c r="O103" s="58">
        <v>3.0871161904761899</v>
      </c>
      <c r="P103" s="58">
        <v>0.15458056652253357</v>
      </c>
      <c r="Q103" s="58">
        <f t="shared" si="66"/>
        <v>154580.56652253357</v>
      </c>
      <c r="R103" s="58">
        <v>0.29441827108571422</v>
      </c>
      <c r="S103" s="58">
        <f t="shared" si="67"/>
        <v>294418.27108571422</v>
      </c>
      <c r="T103" s="58">
        <v>0.82080338467613412</v>
      </c>
      <c r="U103" s="58">
        <f t="shared" si="68"/>
        <v>820803.3846761341</v>
      </c>
      <c r="V103" s="57">
        <f t="shared" si="69"/>
        <v>26.58803018844343</v>
      </c>
      <c r="W103" s="58">
        <v>1.5854431184080076</v>
      </c>
      <c r="X103" s="58">
        <f t="shared" si="70"/>
        <v>1585443.1184080075</v>
      </c>
      <c r="Y103" s="58">
        <v>2.130110171428571E-2</v>
      </c>
      <c r="Z103" s="58">
        <f t="shared" si="71"/>
        <v>21301.101714285709</v>
      </c>
      <c r="AA103" s="57">
        <f t="shared" si="51"/>
        <v>12881.713876877797</v>
      </c>
      <c r="AB103" s="57">
        <f t="shared" si="52"/>
        <v>2941.6176202922475</v>
      </c>
      <c r="AC103" s="57">
        <f t="shared" si="53"/>
        <v>29225.165465316059</v>
      </c>
      <c r="AD103" s="57">
        <f t="shared" si="86"/>
        <v>1521.5072653061222</v>
      </c>
      <c r="AE103" s="155"/>
      <c r="AF103" s="155"/>
      <c r="AG103" s="155"/>
      <c r="AH103" s="169">
        <v>159.68955419447138</v>
      </c>
      <c r="AI103" s="174">
        <v>126.6200261352006</v>
      </c>
      <c r="AJ103" s="179">
        <f t="shared" si="87"/>
        <v>33.06952805927078</v>
      </c>
      <c r="AK103" s="58">
        <v>0</v>
      </c>
      <c r="AL103" s="58">
        <f t="shared" si="100"/>
        <v>0</v>
      </c>
      <c r="AM103" s="58">
        <f t="shared" si="101"/>
        <v>0</v>
      </c>
      <c r="AN103" s="58">
        <v>21.530882804499338</v>
      </c>
      <c r="AO103" s="58">
        <v>19.525639127345855</v>
      </c>
      <c r="AP103" s="58">
        <v>2.0052436771534841</v>
      </c>
      <c r="AQ103" s="58">
        <v>0.37385669616214739</v>
      </c>
      <c r="AR103" s="58">
        <f t="shared" si="97"/>
        <v>0.20562118288918105</v>
      </c>
      <c r="AS103" s="58">
        <f t="shared" si="102"/>
        <v>0.20562118288918105</v>
      </c>
      <c r="AT103" s="58">
        <f>AR103/AS103</f>
        <v>1</v>
      </c>
      <c r="AU103" s="6">
        <f>AR103/AS103*100</f>
        <v>100</v>
      </c>
      <c r="AV103" s="6">
        <f t="shared" si="98"/>
        <v>0</v>
      </c>
      <c r="AW103" s="58">
        <f t="shared" si="103"/>
        <v>1.9030352527109391E-2</v>
      </c>
      <c r="AX103" s="58">
        <f t="shared" si="104"/>
        <v>19.03035252710939</v>
      </c>
      <c r="AY103" s="58">
        <f t="shared" si="105"/>
        <v>5.8748909396908876E-2</v>
      </c>
      <c r="AZ103" s="59">
        <f t="shared" si="80"/>
        <v>5.8748909396908872E-8</v>
      </c>
      <c r="BA103" s="57">
        <f t="shared" si="106"/>
        <v>7.1574886865372191E-6</v>
      </c>
      <c r="BB103" s="58">
        <f t="shared" si="82"/>
        <v>58.748909396908878</v>
      </c>
      <c r="BC103" s="58" t="e">
        <f t="shared" si="83"/>
        <v>#DIV/0!</v>
      </c>
      <c r="BD103" s="57"/>
      <c r="BE103" s="60">
        <v>52882.072977260701</v>
      </c>
      <c r="BF103" s="60">
        <f t="shared" si="99"/>
        <v>163253.10367404492</v>
      </c>
    </row>
    <row r="104" spans="1:58" x14ac:dyDescent="0.25">
      <c r="A104" s="56" t="s">
        <v>569</v>
      </c>
      <c r="B104" s="56">
        <v>8</v>
      </c>
      <c r="C104" s="56">
        <v>6</v>
      </c>
      <c r="D104" s="56">
        <v>14</v>
      </c>
      <c r="E104" s="56">
        <v>77</v>
      </c>
      <c r="F104" s="41">
        <v>35607</v>
      </c>
      <c r="G104" s="56">
        <f t="shared" si="33"/>
        <v>1638</v>
      </c>
      <c r="H104" s="56">
        <f t="shared" si="34"/>
        <v>1645</v>
      </c>
      <c r="I104" s="41">
        <f t="shared" si="84"/>
        <v>35614</v>
      </c>
      <c r="J104" s="33">
        <f t="shared" si="65"/>
        <v>35614</v>
      </c>
      <c r="K104" s="57">
        <v>550</v>
      </c>
      <c r="L104" s="56">
        <v>1</v>
      </c>
      <c r="M104" s="56">
        <v>1</v>
      </c>
      <c r="N104" s="58">
        <f t="shared" si="85"/>
        <v>17.422826666666666</v>
      </c>
      <c r="O104" s="58">
        <v>2.4889752380952381</v>
      </c>
      <c r="P104" s="58">
        <v>0.10967639914540865</v>
      </c>
      <c r="Q104" s="58">
        <f t="shared" si="66"/>
        <v>109676.39914540865</v>
      </c>
      <c r="R104" s="58">
        <v>0.25017934605714287</v>
      </c>
      <c r="S104" s="58">
        <f t="shared" si="67"/>
        <v>250179.34605714286</v>
      </c>
      <c r="T104" s="58">
        <v>0.3826621486813479</v>
      </c>
      <c r="U104" s="58">
        <f t="shared" si="68"/>
        <v>382662.1486813479</v>
      </c>
      <c r="V104" s="57">
        <f t="shared" si="69"/>
        <v>15.374285080240149</v>
      </c>
      <c r="W104" s="58">
        <v>1.5819427454932258</v>
      </c>
      <c r="X104" s="58">
        <f t="shared" si="70"/>
        <v>1581942.7454932258</v>
      </c>
      <c r="Y104" s="58">
        <v>1.4684953904761903E-2</v>
      </c>
      <c r="Z104" s="58">
        <f t="shared" si="71"/>
        <v>14684.953904761904</v>
      </c>
      <c r="AA104" s="57">
        <f t="shared" si="51"/>
        <v>9139.6999287840536</v>
      </c>
      <c r="AB104" s="57">
        <f t="shared" si="52"/>
        <v>2499.6137973401483</v>
      </c>
      <c r="AC104" s="57">
        <f t="shared" si="53"/>
        <v>13624.900702545723</v>
      </c>
      <c r="AD104" s="57">
        <f t="shared" si="86"/>
        <v>1048.9252789115644</v>
      </c>
      <c r="AE104" s="155"/>
      <c r="AF104" s="155"/>
      <c r="AG104" s="155"/>
      <c r="AH104" s="169">
        <v>131.53617095716643</v>
      </c>
      <c r="AI104" s="174">
        <v>107.03254069649118</v>
      </c>
      <c r="AJ104" s="179">
        <f t="shared" si="87"/>
        <v>24.503630260675251</v>
      </c>
      <c r="AK104" s="58">
        <v>0</v>
      </c>
      <c r="AL104" s="58">
        <f t="shared" si="100"/>
        <v>0</v>
      </c>
      <c r="AM104" s="58">
        <f t="shared" si="101"/>
        <v>0</v>
      </c>
      <c r="AN104" s="58">
        <v>10.900794953782221</v>
      </c>
      <c r="AO104" s="58">
        <v>9.5767626529835539</v>
      </c>
      <c r="AP104" s="58">
        <v>1.3240323007986672</v>
      </c>
      <c r="AQ104" s="58">
        <v>0</v>
      </c>
      <c r="AR104" s="58">
        <f t="shared" si="97"/>
        <v>0</v>
      </c>
      <c r="AS104" s="58">
        <f t="shared" si="102"/>
        <v>0</v>
      </c>
      <c r="AT104" s="58">
        <v>0</v>
      </c>
      <c r="AU104" s="6">
        <v>0</v>
      </c>
      <c r="AV104" s="6">
        <v>0</v>
      </c>
      <c r="AW104" s="58">
        <f t="shared" si="103"/>
        <v>0</v>
      </c>
      <c r="AX104" s="58">
        <f t="shared" si="104"/>
        <v>0</v>
      </c>
      <c r="AY104" s="58">
        <f t="shared" si="105"/>
        <v>0</v>
      </c>
      <c r="AZ104" s="59">
        <f t="shared" si="80"/>
        <v>0</v>
      </c>
      <c r="BA104" s="57">
        <f t="shared" si="106"/>
        <v>0</v>
      </c>
      <c r="BB104" s="58">
        <f t="shared" si="82"/>
        <v>0</v>
      </c>
      <c r="BC104" s="58" t="e">
        <f t="shared" si="83"/>
        <v>#DIV/0!</v>
      </c>
      <c r="BD104" s="57"/>
      <c r="BE104" s="60">
        <v>6233.4424185756579</v>
      </c>
      <c r="BF104" s="60">
        <f t="shared" si="99"/>
        <v>15514.883827927306</v>
      </c>
    </row>
    <row r="105" spans="1:58" x14ac:dyDescent="0.25">
      <c r="A105" s="56" t="s">
        <v>570</v>
      </c>
      <c r="B105" s="56">
        <v>8</v>
      </c>
      <c r="C105" s="56">
        <v>7</v>
      </c>
      <c r="D105" s="56">
        <v>14</v>
      </c>
      <c r="E105" s="56">
        <v>63</v>
      </c>
      <c r="F105" s="41">
        <v>35621</v>
      </c>
      <c r="G105" s="56">
        <f t="shared" si="33"/>
        <v>1652</v>
      </c>
      <c r="H105" s="56">
        <f t="shared" si="34"/>
        <v>1659</v>
      </c>
      <c r="I105" s="41">
        <f t="shared" si="84"/>
        <v>35628</v>
      </c>
      <c r="J105" s="33">
        <f t="shared" si="65"/>
        <v>35628</v>
      </c>
      <c r="K105" s="57">
        <v>550</v>
      </c>
      <c r="L105" s="56">
        <v>1</v>
      </c>
      <c r="M105" s="56">
        <v>1</v>
      </c>
      <c r="N105" s="58">
        <f t="shared" si="85"/>
        <v>24.529066666666665</v>
      </c>
      <c r="O105" s="58">
        <v>3.5041523809523807</v>
      </c>
      <c r="P105" s="58">
        <v>0.1402863166354279</v>
      </c>
      <c r="Q105" s="58">
        <f t="shared" si="66"/>
        <v>140286.31663542791</v>
      </c>
      <c r="R105" s="58">
        <v>0.28436196571428574</v>
      </c>
      <c r="S105" s="58">
        <f t="shared" si="67"/>
        <v>284361.96571428573</v>
      </c>
      <c r="T105" s="58">
        <v>0.59881737217268649</v>
      </c>
      <c r="U105" s="58">
        <f t="shared" si="68"/>
        <v>598817.3721726865</v>
      </c>
      <c r="V105" s="57">
        <f t="shared" si="69"/>
        <v>17.088793724487978</v>
      </c>
      <c r="W105" s="58">
        <v>2.2702572514768389</v>
      </c>
      <c r="X105" s="58">
        <f t="shared" si="70"/>
        <v>2270257.2514768387</v>
      </c>
      <c r="Y105" s="58">
        <v>1.8922422857142858E-2</v>
      </c>
      <c r="Z105" s="58">
        <f t="shared" si="71"/>
        <v>18922.422857142858</v>
      </c>
      <c r="AA105" s="57">
        <f t="shared" si="51"/>
        <v>11690.526386285657</v>
      </c>
      <c r="AB105" s="57">
        <f t="shared" si="52"/>
        <v>2841.1421811608852</v>
      </c>
      <c r="AC105" s="57">
        <f t="shared" si="53"/>
        <v>21321.228825290149</v>
      </c>
      <c r="AD105" s="57">
        <f t="shared" si="86"/>
        <v>1351.6016326530612</v>
      </c>
      <c r="AE105" s="155"/>
      <c r="AF105" s="155"/>
      <c r="AG105" s="155"/>
      <c r="AH105" s="169">
        <v>186.69870804651072</v>
      </c>
      <c r="AI105" s="174">
        <v>152.67426827607463</v>
      </c>
      <c r="AJ105" s="179">
        <f t="shared" si="87"/>
        <v>34.024439770436089</v>
      </c>
      <c r="AK105" s="58">
        <v>0</v>
      </c>
      <c r="AL105" s="58">
        <f t="shared" si="100"/>
        <v>0</v>
      </c>
      <c r="AM105" s="58">
        <f t="shared" si="101"/>
        <v>0</v>
      </c>
      <c r="AN105" s="58">
        <v>2.5378790912353284</v>
      </c>
      <c r="AO105" s="58">
        <v>1.131846206693685</v>
      </c>
      <c r="AP105" s="58">
        <v>1.4060328845416432</v>
      </c>
      <c r="AQ105" s="58">
        <v>0.34603260044993189</v>
      </c>
      <c r="AR105" s="58">
        <f t="shared" si="97"/>
        <v>0.19031793024746252</v>
      </c>
      <c r="AS105" s="58">
        <f t="shared" si="102"/>
        <v>0.19031793024746252</v>
      </c>
      <c r="AT105" s="58">
        <f>AR105/AS105</f>
        <v>1</v>
      </c>
      <c r="AU105" s="6">
        <f>AR105/AS105*100</f>
        <v>100</v>
      </c>
      <c r="AV105" s="6">
        <f t="shared" si="98"/>
        <v>0</v>
      </c>
      <c r="AW105" s="58">
        <f t="shared" si="103"/>
        <v>7.7588737000781061E-3</v>
      </c>
      <c r="AX105" s="58">
        <f t="shared" si="104"/>
        <v>7.7588737000781061</v>
      </c>
      <c r="AY105" s="58">
        <f t="shared" si="105"/>
        <v>2.7188275749637503E-2</v>
      </c>
      <c r="AZ105" s="59">
        <f t="shared" si="80"/>
        <v>2.7188275749637502E-8</v>
      </c>
      <c r="BA105" s="57">
        <f t="shared" si="106"/>
        <v>4.5403284896345605E-6</v>
      </c>
      <c r="BB105" s="58">
        <f t="shared" si="82"/>
        <v>27.188275749637501</v>
      </c>
      <c r="BC105" s="58" t="e">
        <f t="shared" si="83"/>
        <v>#DIV/0!</v>
      </c>
      <c r="BD105" s="57"/>
      <c r="BE105" s="60">
        <v>27107.617240444564</v>
      </c>
      <c r="BF105" s="60">
        <f t="shared" si="99"/>
        <v>94989.221495049627</v>
      </c>
    </row>
    <row r="106" spans="1:58" x14ac:dyDescent="0.25">
      <c r="A106" s="56" t="s">
        <v>571</v>
      </c>
      <c r="B106" s="56">
        <v>8</v>
      </c>
      <c r="C106" s="56">
        <v>8</v>
      </c>
      <c r="D106" s="56">
        <v>14</v>
      </c>
      <c r="E106" s="56">
        <v>49</v>
      </c>
      <c r="F106" s="41">
        <v>35635</v>
      </c>
      <c r="G106" s="56">
        <f t="shared" si="33"/>
        <v>1666</v>
      </c>
      <c r="H106" s="56">
        <f t="shared" si="34"/>
        <v>1673</v>
      </c>
      <c r="I106" s="41">
        <f t="shared" si="84"/>
        <v>35642</v>
      </c>
      <c r="J106" s="33">
        <f t="shared" si="65"/>
        <v>35642</v>
      </c>
      <c r="K106" s="57">
        <v>550</v>
      </c>
      <c r="L106" s="56">
        <v>1</v>
      </c>
      <c r="M106" s="56">
        <v>1</v>
      </c>
      <c r="N106" s="58">
        <f t="shared" si="85"/>
        <v>19.905632000000004</v>
      </c>
      <c r="O106" s="58">
        <v>2.843661714285715</v>
      </c>
      <c r="P106" s="58">
        <v>0.13612984144077189</v>
      </c>
      <c r="Q106" s="58">
        <f t="shared" si="66"/>
        <v>136129.84144077188</v>
      </c>
      <c r="R106" s="58">
        <v>0.24097189366857152</v>
      </c>
      <c r="S106" s="58">
        <f t="shared" si="67"/>
        <v>240971.89366857152</v>
      </c>
      <c r="T106" s="58">
        <v>0.32791756057692867</v>
      </c>
      <c r="U106" s="58">
        <f t="shared" si="68"/>
        <v>327917.56057692866</v>
      </c>
      <c r="V106" s="57">
        <f t="shared" si="69"/>
        <v>11.531524967599623</v>
      </c>
      <c r="W106" s="58">
        <v>1.9344476564382851</v>
      </c>
      <c r="X106" s="58">
        <f t="shared" si="70"/>
        <v>1934447.656438285</v>
      </c>
      <c r="Y106" s="58">
        <v>1.7346336457142862E-2</v>
      </c>
      <c r="Z106" s="58">
        <f t="shared" si="71"/>
        <v>17346.336457142861</v>
      </c>
      <c r="AA106" s="57">
        <f t="shared" si="51"/>
        <v>11344.153453397657</v>
      </c>
      <c r="AB106" s="57">
        <f t="shared" si="52"/>
        <v>2407.6194924882657</v>
      </c>
      <c r="AC106" s="57">
        <f t="shared" si="53"/>
        <v>11675.688899144707</v>
      </c>
      <c r="AD106" s="57">
        <f t="shared" si="86"/>
        <v>1239.0240326530616</v>
      </c>
      <c r="AE106" s="155"/>
      <c r="AF106" s="155"/>
      <c r="AG106" s="155"/>
      <c r="AH106" s="169">
        <v>156.55208640504668</v>
      </c>
      <c r="AI106" s="174">
        <v>132.07117733873787</v>
      </c>
      <c r="AJ106" s="179">
        <f t="shared" si="87"/>
        <v>24.480909066308811</v>
      </c>
      <c r="AK106" s="58">
        <v>0</v>
      </c>
      <c r="AL106" s="58">
        <f t="shared" si="100"/>
        <v>0</v>
      </c>
      <c r="AM106" s="58">
        <f t="shared" si="101"/>
        <v>0</v>
      </c>
      <c r="AN106" s="58">
        <v>10.649424072364626</v>
      </c>
      <c r="AO106" s="58">
        <v>8.8738809903792575</v>
      </c>
      <c r="AP106" s="58">
        <v>1.7755430819853695</v>
      </c>
      <c r="AQ106" s="58">
        <v>0</v>
      </c>
      <c r="AR106" s="58">
        <f t="shared" si="97"/>
        <v>0</v>
      </c>
      <c r="AS106" s="58">
        <f t="shared" si="102"/>
        <v>0</v>
      </c>
      <c r="AT106" s="58">
        <v>0</v>
      </c>
      <c r="AU106" s="6">
        <v>0</v>
      </c>
      <c r="AV106" s="6">
        <v>0</v>
      </c>
      <c r="AW106" s="58">
        <f t="shared" si="103"/>
        <v>0</v>
      </c>
      <c r="AX106" s="58">
        <f t="shared" si="104"/>
        <v>0</v>
      </c>
      <c r="AY106" s="58">
        <f t="shared" si="105"/>
        <v>0</v>
      </c>
      <c r="AZ106" s="59">
        <f t="shared" si="80"/>
        <v>0</v>
      </c>
      <c r="BA106" s="57">
        <f t="shared" si="106"/>
        <v>0</v>
      </c>
      <c r="BB106" s="58">
        <f t="shared" si="82"/>
        <v>0</v>
      </c>
      <c r="BC106" s="58" t="e">
        <f t="shared" si="83"/>
        <v>#DIV/0!</v>
      </c>
      <c r="BD106" s="57"/>
      <c r="BE106" s="60">
        <v>0</v>
      </c>
      <c r="BF106" s="60">
        <f t="shared" si="99"/>
        <v>0</v>
      </c>
    </row>
    <row r="107" spans="1:58" x14ac:dyDescent="0.25">
      <c r="A107" s="56" t="s">
        <v>572</v>
      </c>
      <c r="B107" s="56">
        <v>8</v>
      </c>
      <c r="C107" s="56">
        <v>9</v>
      </c>
      <c r="D107" s="56">
        <v>14</v>
      </c>
      <c r="E107" s="56">
        <v>35</v>
      </c>
      <c r="F107" s="41">
        <v>35649</v>
      </c>
      <c r="G107" s="56">
        <f t="shared" si="33"/>
        <v>1680</v>
      </c>
      <c r="H107" s="56">
        <f t="shared" si="34"/>
        <v>1687</v>
      </c>
      <c r="I107" s="41">
        <f t="shared" si="84"/>
        <v>35656</v>
      </c>
      <c r="J107" s="33">
        <f t="shared" si="65"/>
        <v>35656</v>
      </c>
      <c r="K107" s="57">
        <v>550</v>
      </c>
      <c r="L107" s="56">
        <v>1</v>
      </c>
      <c r="M107" s="56">
        <v>1</v>
      </c>
      <c r="N107" s="58">
        <f t="shared" si="85"/>
        <v>22.346080000000001</v>
      </c>
      <c r="O107" s="58">
        <v>3.1922971428571429</v>
      </c>
      <c r="P107" s="58">
        <v>0.11548327928320512</v>
      </c>
      <c r="Q107" s="58">
        <f t="shared" si="66"/>
        <v>115483.27928320512</v>
      </c>
      <c r="R107" s="58">
        <v>0.23057962262857143</v>
      </c>
      <c r="S107" s="58">
        <f t="shared" si="67"/>
        <v>230579.62262857144</v>
      </c>
      <c r="T107" s="58">
        <v>0.2921231625816787</v>
      </c>
      <c r="U107" s="58">
        <f t="shared" si="68"/>
        <v>292123.16258167871</v>
      </c>
      <c r="V107" s="57">
        <f t="shared" si="69"/>
        <v>9.1508762971928448</v>
      </c>
      <c r="W107" s="58">
        <v>2.3808861594388802</v>
      </c>
      <c r="X107" s="58">
        <f t="shared" si="70"/>
        <v>2380886.1594388802</v>
      </c>
      <c r="Y107" s="58">
        <v>1.4684566857142858E-2</v>
      </c>
      <c r="Z107" s="58">
        <f t="shared" si="71"/>
        <v>14684.566857142858</v>
      </c>
      <c r="AA107" s="57">
        <f t="shared" si="51"/>
        <v>9623.6066069337594</v>
      </c>
      <c r="AB107" s="57">
        <f t="shared" si="52"/>
        <v>2303.7873237394138</v>
      </c>
      <c r="AC107" s="57">
        <f t="shared" si="53"/>
        <v>10401.209256793672</v>
      </c>
      <c r="AD107" s="57">
        <f t="shared" si="86"/>
        <v>1048.8976326530612</v>
      </c>
      <c r="AE107" s="155"/>
      <c r="AF107" s="155"/>
      <c r="AG107" s="155"/>
      <c r="AH107" s="169">
        <v>172.22097378691015</v>
      </c>
      <c r="AI107" s="174">
        <v>147.95169168665782</v>
      </c>
      <c r="AJ107" s="179">
        <f t="shared" si="87"/>
        <v>24.269282100252326</v>
      </c>
      <c r="AK107" s="58">
        <v>0</v>
      </c>
      <c r="AL107" s="58">
        <f t="shared" si="100"/>
        <v>0</v>
      </c>
      <c r="AM107" s="58">
        <f t="shared" si="101"/>
        <v>0</v>
      </c>
      <c r="AN107" s="58">
        <v>1.4840550114461821</v>
      </c>
      <c r="AO107" s="58">
        <v>0.85276084065962576</v>
      </c>
      <c r="AP107" s="58">
        <v>0.63129417078655659</v>
      </c>
      <c r="AQ107" s="58">
        <v>0</v>
      </c>
      <c r="AR107" s="58">
        <f t="shared" si="97"/>
        <v>0</v>
      </c>
      <c r="AS107" s="58">
        <f t="shared" si="102"/>
        <v>0</v>
      </c>
      <c r="AT107" s="58">
        <v>0</v>
      </c>
      <c r="AU107" s="6">
        <v>0</v>
      </c>
      <c r="AV107" s="6">
        <v>0</v>
      </c>
      <c r="AW107" s="58">
        <f t="shared" si="103"/>
        <v>0</v>
      </c>
      <c r="AX107" s="58">
        <f t="shared" si="104"/>
        <v>0</v>
      </c>
      <c r="AY107" s="58">
        <f t="shared" si="105"/>
        <v>0</v>
      </c>
      <c r="AZ107" s="59">
        <f t="shared" si="80"/>
        <v>0</v>
      </c>
      <c r="BA107" s="57">
        <f t="shared" si="106"/>
        <v>0</v>
      </c>
      <c r="BB107" s="58">
        <f t="shared" si="82"/>
        <v>0</v>
      </c>
      <c r="BC107" s="58" t="e">
        <f t="shared" si="83"/>
        <v>#DIV/0!</v>
      </c>
      <c r="BD107" s="57"/>
      <c r="BE107" s="60">
        <v>7480.1309022907899</v>
      </c>
      <c r="BF107" s="60">
        <f t="shared" si="99"/>
        <v>23878.800507580312</v>
      </c>
    </row>
    <row r="108" spans="1:58" x14ac:dyDescent="0.25">
      <c r="A108" s="56" t="s">
        <v>573</v>
      </c>
      <c r="B108" s="56">
        <v>8</v>
      </c>
      <c r="C108" s="56">
        <v>10</v>
      </c>
      <c r="D108" s="56">
        <v>14</v>
      </c>
      <c r="E108" s="56">
        <v>28</v>
      </c>
      <c r="F108" s="41">
        <v>35663</v>
      </c>
      <c r="G108" s="56">
        <f t="shared" si="33"/>
        <v>1694</v>
      </c>
      <c r="H108" s="56">
        <f t="shared" si="34"/>
        <v>1701</v>
      </c>
      <c r="I108" s="41">
        <f t="shared" si="84"/>
        <v>35670</v>
      </c>
      <c r="J108" s="33">
        <f t="shared" si="65"/>
        <v>35670</v>
      </c>
      <c r="K108" s="57">
        <v>550</v>
      </c>
      <c r="L108" s="56">
        <v>1</v>
      </c>
      <c r="M108" s="56">
        <v>1</v>
      </c>
      <c r="N108" s="58">
        <f t="shared" si="85"/>
        <v>14.982009999999997</v>
      </c>
      <c r="O108" s="58">
        <v>2.1402871428571424</v>
      </c>
      <c r="P108" s="58">
        <v>8.1628434134511887E-2</v>
      </c>
      <c r="Q108" s="58">
        <f t="shared" si="66"/>
        <v>81628.434134511888</v>
      </c>
      <c r="R108" s="58">
        <v>0.15733964216190471</v>
      </c>
      <c r="S108" s="58">
        <f t="shared" si="67"/>
        <v>157339.64216190472</v>
      </c>
      <c r="T108" s="58">
        <v>0.23843286782867357</v>
      </c>
      <c r="U108" s="58">
        <f t="shared" si="68"/>
        <v>238432.86782867357</v>
      </c>
      <c r="V108" s="57">
        <f t="shared" si="69"/>
        <v>11.140228012133988</v>
      </c>
      <c r="W108" s="58">
        <v>1.5404435475302845</v>
      </c>
      <c r="X108" s="58">
        <f t="shared" si="70"/>
        <v>1540443.5475302844</v>
      </c>
      <c r="Y108" s="58">
        <v>1.0701435714285713E-2</v>
      </c>
      <c r="Z108" s="58">
        <f t="shared" si="71"/>
        <v>10701.435714285713</v>
      </c>
      <c r="AA108" s="57">
        <f t="shared" si="51"/>
        <v>6802.3695112093237</v>
      </c>
      <c r="AB108" s="57">
        <f t="shared" si="52"/>
        <v>1572.0256152825209</v>
      </c>
      <c r="AC108" s="57">
        <f t="shared" si="53"/>
        <v>8489.5361602490084</v>
      </c>
      <c r="AD108" s="57">
        <f t="shared" si="86"/>
        <v>764.38826530612232</v>
      </c>
      <c r="AE108" s="155"/>
      <c r="AF108" s="155"/>
      <c r="AG108" s="155"/>
      <c r="AH108" s="169">
        <v>129.00124478451926</v>
      </c>
      <c r="AI108" s="174">
        <v>111.19635700234711</v>
      </c>
      <c r="AJ108" s="179">
        <f t="shared" si="87"/>
        <v>17.804887782172145</v>
      </c>
      <c r="AK108" s="58">
        <v>0</v>
      </c>
      <c r="AL108" s="58">
        <f t="shared" si="100"/>
        <v>0</v>
      </c>
      <c r="AM108" s="58">
        <f t="shared" si="101"/>
        <v>0</v>
      </c>
      <c r="AN108" s="58">
        <v>7.4202750572309117</v>
      </c>
      <c r="AO108" s="58">
        <v>6.9719659033323316</v>
      </c>
      <c r="AP108" s="58">
        <v>0.44830915389857934</v>
      </c>
      <c r="AQ108" s="58">
        <v>0</v>
      </c>
      <c r="AR108" s="58">
        <f t="shared" si="97"/>
        <v>0</v>
      </c>
      <c r="AS108" s="58">
        <f t="shared" si="102"/>
        <v>0</v>
      </c>
      <c r="AT108" s="58">
        <v>0</v>
      </c>
      <c r="AU108" s="6">
        <v>0</v>
      </c>
      <c r="AV108" s="6">
        <v>0</v>
      </c>
      <c r="AW108" s="58">
        <f t="shared" si="103"/>
        <v>0</v>
      </c>
      <c r="AX108" s="58">
        <f t="shared" si="104"/>
        <v>0</v>
      </c>
      <c r="AY108" s="58">
        <f t="shared" si="105"/>
        <v>0</v>
      </c>
      <c r="AZ108" s="59">
        <f t="shared" si="80"/>
        <v>0</v>
      </c>
      <c r="BA108" s="57">
        <f t="shared" si="106"/>
        <v>0</v>
      </c>
      <c r="BB108" s="58">
        <f t="shared" si="82"/>
        <v>0</v>
      </c>
      <c r="BC108" s="58" t="e">
        <f t="shared" si="83"/>
        <v>#DIV/0!</v>
      </c>
      <c r="BD108" s="57"/>
      <c r="BE108" s="60">
        <v>0</v>
      </c>
      <c r="BF108" s="60">
        <f t="shared" si="99"/>
        <v>0</v>
      </c>
    </row>
    <row r="109" spans="1:58" x14ac:dyDescent="0.25">
      <c r="A109" s="56" t="s">
        <v>574</v>
      </c>
      <c r="B109" s="56">
        <v>8</v>
      </c>
      <c r="C109" s="56">
        <v>11</v>
      </c>
      <c r="D109" s="56">
        <v>14</v>
      </c>
      <c r="E109" s="56">
        <v>21</v>
      </c>
      <c r="F109" s="41">
        <v>35677</v>
      </c>
      <c r="G109" s="56">
        <f t="shared" si="33"/>
        <v>1708</v>
      </c>
      <c r="H109" s="56">
        <f t="shared" si="34"/>
        <v>1715</v>
      </c>
      <c r="I109" s="41">
        <f t="shared" si="84"/>
        <v>35684</v>
      </c>
      <c r="J109" s="33">
        <f t="shared" si="65"/>
        <v>35684</v>
      </c>
      <c r="K109" s="57">
        <v>550</v>
      </c>
      <c r="L109" s="56">
        <v>1</v>
      </c>
      <c r="M109" s="56">
        <v>1</v>
      </c>
      <c r="N109" s="58">
        <f t="shared" si="85"/>
        <v>18.699839999999998</v>
      </c>
      <c r="O109" s="58">
        <v>2.6714057142857142</v>
      </c>
      <c r="P109" s="58">
        <v>8.8345891658160744E-2</v>
      </c>
      <c r="Q109" s="58">
        <f t="shared" si="66"/>
        <v>88345.891658160748</v>
      </c>
      <c r="R109" s="58">
        <v>0.16422911862857142</v>
      </c>
      <c r="S109" s="58">
        <f t="shared" si="67"/>
        <v>164229.11862857142</v>
      </c>
      <c r="T109" s="58">
        <v>0.26252856103708916</v>
      </c>
      <c r="U109" s="58">
        <f t="shared" si="68"/>
        <v>262528.56103708915</v>
      </c>
      <c r="V109" s="57">
        <f t="shared" si="69"/>
        <v>9.827356422619788</v>
      </c>
      <c r="W109" s="58">
        <v>2.0237833054746512</v>
      </c>
      <c r="X109" s="58">
        <f t="shared" si="70"/>
        <v>2023783.3054746513</v>
      </c>
      <c r="Y109" s="58">
        <v>1.0952763428571427E-2</v>
      </c>
      <c r="Z109" s="58">
        <f t="shared" si="71"/>
        <v>10952.763428571427</v>
      </c>
      <c r="AA109" s="57">
        <f t="shared" si="51"/>
        <v>7362.1576381800623</v>
      </c>
      <c r="AB109" s="57">
        <f t="shared" si="52"/>
        <v>1640.8603560552342</v>
      </c>
      <c r="AC109" s="57">
        <f t="shared" si="53"/>
        <v>9347.4768488041573</v>
      </c>
      <c r="AD109" s="57">
        <f t="shared" si="86"/>
        <v>782.34024489795911</v>
      </c>
      <c r="AE109" s="155"/>
      <c r="AF109" s="155"/>
      <c r="AG109" s="155"/>
      <c r="AH109" s="169">
        <v>166.54759869880226</v>
      </c>
      <c r="AI109" s="174">
        <v>145.74832648498523</v>
      </c>
      <c r="AJ109" s="179">
        <f t="shared" si="87"/>
        <v>20.799272213817034</v>
      </c>
      <c r="AK109" s="58">
        <v>0</v>
      </c>
      <c r="AL109" s="58">
        <f t="shared" si="100"/>
        <v>0</v>
      </c>
      <c r="AM109" s="58">
        <f t="shared" si="101"/>
        <v>0</v>
      </c>
      <c r="AN109" s="58">
        <v>7.6136372737059865</v>
      </c>
      <c r="AO109" s="58">
        <v>7.0960038437919142</v>
      </c>
      <c r="AP109" s="58">
        <v>0.51763342991407124</v>
      </c>
      <c r="AQ109" s="58">
        <v>0</v>
      </c>
      <c r="AR109" s="58">
        <f t="shared" si="97"/>
        <v>0</v>
      </c>
      <c r="AS109" s="58">
        <f t="shared" si="102"/>
        <v>0</v>
      </c>
      <c r="AT109" s="58">
        <v>0</v>
      </c>
      <c r="AU109" s="6">
        <v>0</v>
      </c>
      <c r="AV109" s="6">
        <v>0</v>
      </c>
      <c r="AW109" s="58">
        <f t="shared" si="103"/>
        <v>0</v>
      </c>
      <c r="AX109" s="58">
        <f t="shared" si="104"/>
        <v>0</v>
      </c>
      <c r="AY109" s="58">
        <f t="shared" si="105"/>
        <v>0</v>
      </c>
      <c r="AZ109" s="59">
        <f t="shared" si="80"/>
        <v>0</v>
      </c>
      <c r="BA109" s="57">
        <f t="shared" si="106"/>
        <v>0</v>
      </c>
      <c r="BB109" s="58">
        <f t="shared" si="82"/>
        <v>0</v>
      </c>
      <c r="BC109" s="58" t="e">
        <f t="shared" si="83"/>
        <v>#DIV/0!</v>
      </c>
      <c r="BD109" s="57"/>
      <c r="BE109" s="60">
        <v>13007.284079084287</v>
      </c>
      <c r="BF109" s="60">
        <f t="shared" si="99"/>
        <v>34747.733016203361</v>
      </c>
    </row>
    <row r="110" spans="1:58" x14ac:dyDescent="0.25">
      <c r="A110" s="56" t="s">
        <v>575</v>
      </c>
      <c r="B110" s="56">
        <v>8</v>
      </c>
      <c r="C110" s="56">
        <v>12</v>
      </c>
      <c r="D110" s="56">
        <v>14</v>
      </c>
      <c r="E110" s="56">
        <v>14</v>
      </c>
      <c r="F110" s="41">
        <v>35691</v>
      </c>
      <c r="G110" s="56">
        <f t="shared" si="33"/>
        <v>1722</v>
      </c>
      <c r="H110" s="56">
        <f t="shared" si="34"/>
        <v>1729</v>
      </c>
      <c r="I110" s="41">
        <f t="shared" si="84"/>
        <v>35698</v>
      </c>
      <c r="J110" s="33">
        <f t="shared" si="65"/>
        <v>35698</v>
      </c>
      <c r="K110" s="57">
        <v>550</v>
      </c>
      <c r="L110" s="56">
        <v>1</v>
      </c>
      <c r="M110" s="56">
        <v>1</v>
      </c>
      <c r="N110" s="58">
        <f t="shared" si="85"/>
        <v>16.551120000000004</v>
      </c>
      <c r="O110" s="58">
        <v>2.3644457142857149</v>
      </c>
      <c r="P110" s="58">
        <v>8.9008646714901246E-2</v>
      </c>
      <c r="Q110" s="58">
        <f t="shared" si="66"/>
        <v>89008.646714901246</v>
      </c>
      <c r="R110" s="58">
        <v>0.1597971228571429</v>
      </c>
      <c r="S110" s="58">
        <f t="shared" si="67"/>
        <v>159797.12285714291</v>
      </c>
      <c r="T110" s="58">
        <v>0.21031645356837689</v>
      </c>
      <c r="U110" s="58">
        <f t="shared" si="68"/>
        <v>210316.45356837689</v>
      </c>
      <c r="V110" s="57">
        <f t="shared" si="69"/>
        <v>8.8949580147968099</v>
      </c>
      <c r="W110" s="58">
        <v>1.771810521072942</v>
      </c>
      <c r="X110" s="58">
        <f t="shared" si="70"/>
        <v>1771810.5210729421</v>
      </c>
      <c r="Y110" s="58">
        <v>1.1349339428571432E-2</v>
      </c>
      <c r="Z110" s="58">
        <f t="shared" si="71"/>
        <v>11349.339428571431</v>
      </c>
      <c r="AA110" s="57">
        <f t="shared" si="51"/>
        <v>7417.3872262417699</v>
      </c>
      <c r="AB110" s="57">
        <f t="shared" si="52"/>
        <v>1596.5790116732499</v>
      </c>
      <c r="AC110" s="57">
        <f t="shared" si="53"/>
        <v>7488.435440650047</v>
      </c>
      <c r="AD110" s="57">
        <f t="shared" si="86"/>
        <v>810.66710204081664</v>
      </c>
      <c r="AE110" s="155"/>
      <c r="AF110" s="155"/>
      <c r="AG110" s="155"/>
      <c r="AH110" s="169">
        <v>161.42872089223079</v>
      </c>
      <c r="AI110" s="174">
        <v>141.5866336071557</v>
      </c>
      <c r="AJ110" s="179">
        <f t="shared" si="87"/>
        <v>19.842087285075081</v>
      </c>
      <c r="AK110" s="58">
        <v>0</v>
      </c>
      <c r="AL110" s="58">
        <f t="shared" si="100"/>
        <v>0</v>
      </c>
      <c r="AM110" s="58">
        <f t="shared" si="101"/>
        <v>0</v>
      </c>
      <c r="AN110" s="58">
        <v>3.4756858411394296</v>
      </c>
      <c r="AO110" s="58">
        <v>3.1888087193150843</v>
      </c>
      <c r="AP110" s="58">
        <v>0.28687712182434538</v>
      </c>
      <c r="AQ110" s="58">
        <v>0</v>
      </c>
      <c r="AR110" s="58">
        <f t="shared" si="97"/>
        <v>0</v>
      </c>
      <c r="AS110" s="58">
        <f t="shared" si="102"/>
        <v>0</v>
      </c>
      <c r="AT110" s="58">
        <v>0</v>
      </c>
      <c r="AU110" s="6">
        <v>0</v>
      </c>
      <c r="AV110" s="6">
        <v>0</v>
      </c>
      <c r="AW110" s="58">
        <f t="shared" si="103"/>
        <v>0</v>
      </c>
      <c r="AX110" s="58">
        <f t="shared" si="104"/>
        <v>0</v>
      </c>
      <c r="AY110" s="58">
        <f t="shared" si="105"/>
        <v>0</v>
      </c>
      <c r="AZ110" s="59">
        <f t="shared" si="80"/>
        <v>0</v>
      </c>
      <c r="BA110" s="57">
        <f t="shared" si="106"/>
        <v>0</v>
      </c>
      <c r="BB110" s="58">
        <f t="shared" si="82"/>
        <v>0</v>
      </c>
      <c r="BC110" s="58" t="e">
        <f t="shared" si="83"/>
        <v>#DIV/0!</v>
      </c>
      <c r="BD110" s="57"/>
      <c r="BE110" s="60">
        <v>0</v>
      </c>
      <c r="BF110" s="60">
        <f t="shared" si="99"/>
        <v>0</v>
      </c>
    </row>
    <row r="111" spans="1:58" ht="13.8" thickBot="1" x14ac:dyDescent="0.3">
      <c r="A111" s="63" t="s">
        <v>576</v>
      </c>
      <c r="B111" s="63">
        <v>8</v>
      </c>
      <c r="C111" s="63">
        <v>13</v>
      </c>
      <c r="D111" s="63">
        <v>14</v>
      </c>
      <c r="E111" s="63">
        <v>7</v>
      </c>
      <c r="F111" s="42">
        <v>35705</v>
      </c>
      <c r="G111" s="63">
        <f t="shared" ref="G111:G174" si="107">F111-33969</f>
        <v>1736</v>
      </c>
      <c r="H111" s="63">
        <f t="shared" ref="H111:H174" si="108">G111+(D111/2)</f>
        <v>1743</v>
      </c>
      <c r="I111" s="42">
        <f t="shared" si="84"/>
        <v>35712</v>
      </c>
      <c r="J111" s="34">
        <f t="shared" si="65"/>
        <v>35712</v>
      </c>
      <c r="K111" s="62">
        <v>550</v>
      </c>
      <c r="L111" s="63">
        <v>1</v>
      </c>
      <c r="M111" s="63">
        <v>1</v>
      </c>
      <c r="N111" s="71">
        <f t="shared" si="85"/>
        <v>37.403253333333325</v>
      </c>
      <c r="O111" s="71">
        <v>5.3433219047619032</v>
      </c>
      <c r="P111" s="71">
        <v>0.17275470086658459</v>
      </c>
      <c r="Q111" s="71">
        <f t="shared" si="66"/>
        <v>172754.70086658458</v>
      </c>
      <c r="R111" s="71">
        <v>0.33748421150476177</v>
      </c>
      <c r="S111" s="71">
        <f t="shared" si="67"/>
        <v>337484.21150476177</v>
      </c>
      <c r="T111" s="71">
        <v>0.44144756533223256</v>
      </c>
      <c r="U111" s="71">
        <f t="shared" si="68"/>
        <v>441447.56533223257</v>
      </c>
      <c r="V111" s="62">
        <f t="shared" si="69"/>
        <v>8.2616689243225245</v>
      </c>
      <c r="W111" s="71">
        <v>4.1325033757584473</v>
      </c>
      <c r="X111" s="71">
        <f t="shared" si="70"/>
        <v>4132503.3757584472</v>
      </c>
      <c r="Y111" s="71">
        <v>2.2441951999999991E-2</v>
      </c>
      <c r="Z111" s="71">
        <f t="shared" si="71"/>
        <v>22441.95199999999</v>
      </c>
      <c r="AA111" s="62">
        <f t="shared" si="51"/>
        <v>14396.225072215384</v>
      </c>
      <c r="AB111" s="62">
        <f t="shared" si="52"/>
        <v>3371.9018166634874</v>
      </c>
      <c r="AC111" s="62">
        <f t="shared" si="53"/>
        <v>15717.988475627373</v>
      </c>
      <c r="AD111" s="62">
        <f t="shared" si="86"/>
        <v>1602.9965714285706</v>
      </c>
      <c r="AE111" s="156"/>
      <c r="AF111" s="156"/>
      <c r="AG111" s="156"/>
      <c r="AH111" s="192">
        <v>334.11138102532573</v>
      </c>
      <c r="AI111" s="193">
        <v>300.68448203184397</v>
      </c>
      <c r="AJ111" s="167">
        <f t="shared" si="87"/>
        <v>33.426898993481757</v>
      </c>
      <c r="AK111" s="71">
        <v>0</v>
      </c>
      <c r="AL111" s="71">
        <f t="shared" si="100"/>
        <v>0</v>
      </c>
      <c r="AM111" s="71">
        <f t="shared" si="101"/>
        <v>0</v>
      </c>
      <c r="AN111" s="71">
        <v>1.3583695707373853</v>
      </c>
      <c r="AO111" s="71">
        <v>1.2558841471532667</v>
      </c>
      <c r="AP111" s="71">
        <v>0.10248542358411843</v>
      </c>
      <c r="AQ111" s="71">
        <v>0</v>
      </c>
      <c r="AR111" s="71">
        <f t="shared" si="97"/>
        <v>0</v>
      </c>
      <c r="AS111" s="71">
        <f t="shared" si="102"/>
        <v>0</v>
      </c>
      <c r="AT111" s="71">
        <f t="shared" si="102"/>
        <v>0</v>
      </c>
      <c r="AU111" s="15">
        <v>0</v>
      </c>
      <c r="AV111" s="15">
        <v>0</v>
      </c>
      <c r="AW111" s="71">
        <f t="shared" si="103"/>
        <v>0</v>
      </c>
      <c r="AX111" s="71">
        <f t="shared" si="104"/>
        <v>0</v>
      </c>
      <c r="AY111" s="71">
        <f t="shared" si="105"/>
        <v>0</v>
      </c>
      <c r="AZ111" s="106">
        <f t="shared" si="80"/>
        <v>0</v>
      </c>
      <c r="BA111" s="62">
        <f t="shared" si="106"/>
        <v>0</v>
      </c>
      <c r="BB111" s="71">
        <f t="shared" si="82"/>
        <v>0</v>
      </c>
      <c r="BC111" s="71" t="e">
        <f t="shared" si="83"/>
        <v>#DIV/0!</v>
      </c>
      <c r="BD111" s="62"/>
      <c r="BE111" s="74">
        <v>12466.884837151318</v>
      </c>
      <c r="BF111" s="74">
        <f t="shared" si="99"/>
        <v>66614.578834494663</v>
      </c>
    </row>
    <row r="112" spans="1:58" x14ac:dyDescent="0.25">
      <c r="A112" s="56" t="s">
        <v>577</v>
      </c>
      <c r="B112" s="56">
        <v>9</v>
      </c>
      <c r="C112" s="56">
        <v>1</v>
      </c>
      <c r="D112" s="56">
        <v>14</v>
      </c>
      <c r="E112" s="56">
        <v>187</v>
      </c>
      <c r="F112" s="41">
        <v>35720</v>
      </c>
      <c r="G112" s="56">
        <f t="shared" si="107"/>
        <v>1751</v>
      </c>
      <c r="H112" s="56">
        <f t="shared" si="108"/>
        <v>1758</v>
      </c>
      <c r="I112" s="41">
        <f t="shared" si="84"/>
        <v>35727</v>
      </c>
      <c r="J112" s="33">
        <f t="shared" si="65"/>
        <v>35727</v>
      </c>
      <c r="K112" s="57">
        <v>550</v>
      </c>
      <c r="L112" s="56">
        <v>1</v>
      </c>
      <c r="M112" s="56">
        <v>0</v>
      </c>
      <c r="N112" s="58">
        <f t="shared" si="85"/>
        <v>15.616000000000007</v>
      </c>
      <c r="O112" s="58">
        <v>2.2308571428571438</v>
      </c>
      <c r="P112" s="58">
        <v>6.8245886689938071E-2</v>
      </c>
      <c r="Q112" s="58">
        <f t="shared" si="66"/>
        <v>68245.886689938066</v>
      </c>
      <c r="R112" s="58">
        <v>0.15091748571428576</v>
      </c>
      <c r="S112" s="58">
        <f t="shared" si="67"/>
        <v>150917.48571428575</v>
      </c>
      <c r="T112" s="58">
        <v>0.1286145539945486</v>
      </c>
      <c r="U112" s="58">
        <f t="shared" si="68"/>
        <v>128614.55399454861</v>
      </c>
      <c r="V112" s="57">
        <f t="shared" si="69"/>
        <v>5.7652528045712081</v>
      </c>
      <c r="W112" s="58">
        <v>1.7807103864234639</v>
      </c>
      <c r="X112" s="58">
        <f t="shared" si="70"/>
        <v>1780710.3864234639</v>
      </c>
      <c r="Y112" s="58">
        <v>8.9178010485426798E-3</v>
      </c>
      <c r="Z112" s="58">
        <f t="shared" si="71"/>
        <v>8917.8010485426803</v>
      </c>
      <c r="AA112" s="57">
        <f t="shared" si="51"/>
        <v>5687.1572241615058</v>
      </c>
      <c r="AB112" s="57">
        <f t="shared" si="52"/>
        <v>1507.8600032200497</v>
      </c>
      <c r="AC112" s="57">
        <f t="shared" si="53"/>
        <v>4579.393423458675</v>
      </c>
      <c r="AD112" s="57">
        <f t="shared" si="86"/>
        <v>636.98578918162002</v>
      </c>
      <c r="AE112" s="155"/>
      <c r="AF112" s="155"/>
      <c r="AG112" s="155"/>
      <c r="AH112" s="169">
        <v>155.7446852451038</v>
      </c>
      <c r="AI112" s="174">
        <v>138.53481907646511</v>
      </c>
      <c r="AJ112" s="162">
        <f t="shared" si="87"/>
        <v>17.209866168638683</v>
      </c>
      <c r="AK112" s="100"/>
      <c r="AL112" s="100"/>
      <c r="AM112" s="100"/>
      <c r="AN112" s="100"/>
      <c r="AO112" s="100"/>
      <c r="AP112" s="100"/>
      <c r="AQ112" s="100"/>
      <c r="AR112" s="99"/>
      <c r="AS112" s="100"/>
      <c r="AT112" s="100"/>
      <c r="AU112" s="13"/>
      <c r="AV112" s="100"/>
      <c r="AW112" s="100"/>
      <c r="AX112" s="100"/>
      <c r="AY112" s="100"/>
      <c r="AZ112" s="100"/>
      <c r="BA112" s="100"/>
      <c r="BB112" s="100"/>
      <c r="BC112" s="100"/>
      <c r="BD112" s="101">
        <v>1</v>
      </c>
      <c r="BE112" s="94"/>
      <c r="BF112" s="94"/>
    </row>
    <row r="113" spans="1:58" x14ac:dyDescent="0.25">
      <c r="A113" s="56" t="s">
        <v>578</v>
      </c>
      <c r="B113" s="56">
        <v>9</v>
      </c>
      <c r="C113" s="56">
        <v>2</v>
      </c>
      <c r="D113" s="56">
        <v>14</v>
      </c>
      <c r="E113" s="56">
        <v>168</v>
      </c>
      <c r="F113" s="41">
        <v>35734</v>
      </c>
      <c r="G113" s="56">
        <f t="shared" si="107"/>
        <v>1765</v>
      </c>
      <c r="H113" s="56">
        <f t="shared" si="108"/>
        <v>1772</v>
      </c>
      <c r="I113" s="41">
        <f t="shared" si="84"/>
        <v>35741</v>
      </c>
      <c r="J113" s="33">
        <f t="shared" si="65"/>
        <v>35741</v>
      </c>
      <c r="K113" s="57">
        <v>550</v>
      </c>
      <c r="L113" s="56">
        <v>1</v>
      </c>
      <c r="M113" s="56">
        <v>0</v>
      </c>
      <c r="N113" s="58">
        <f t="shared" si="85"/>
        <v>16.052000000000007</v>
      </c>
      <c r="O113" s="58">
        <v>2.293142857142858</v>
      </c>
      <c r="P113" s="58">
        <v>6.2408197568490614E-2</v>
      </c>
      <c r="Q113" s="58">
        <f t="shared" si="66"/>
        <v>62408.197568490614</v>
      </c>
      <c r="R113" s="58">
        <v>0.15445081523809528</v>
      </c>
      <c r="S113" s="58">
        <f t="shared" si="67"/>
        <v>154450.8152380953</v>
      </c>
      <c r="T113" s="58">
        <v>0.1161121051940068</v>
      </c>
      <c r="U113" s="58">
        <f t="shared" si="68"/>
        <v>116112.1051940068</v>
      </c>
      <c r="V113" s="57">
        <f t="shared" si="69"/>
        <v>5.0634483949541949</v>
      </c>
      <c r="W113" s="58">
        <v>1.8665594427895296</v>
      </c>
      <c r="X113" s="58">
        <f t="shared" si="70"/>
        <v>1866559.4427895295</v>
      </c>
      <c r="Y113" s="58">
        <v>8.3836096258529912E-3</v>
      </c>
      <c r="Z113" s="58">
        <f t="shared" si="71"/>
        <v>8383.6096258529906</v>
      </c>
      <c r="AA113" s="57">
        <f t="shared" si="51"/>
        <v>5200.6831307075508</v>
      </c>
      <c r="AB113" s="57">
        <f t="shared" si="52"/>
        <v>1543.1625146681622</v>
      </c>
      <c r="AC113" s="57">
        <f t="shared" si="53"/>
        <v>4134.2367126811623</v>
      </c>
      <c r="AD113" s="57">
        <f t="shared" si="86"/>
        <v>598.82925898949941</v>
      </c>
      <c r="AE113" s="155"/>
      <c r="AF113" s="155"/>
      <c r="AG113" s="155"/>
      <c r="AH113" s="169">
        <v>144.66947534842231</v>
      </c>
      <c r="AI113" s="174">
        <v>124.99015594834208</v>
      </c>
      <c r="AJ113" s="179">
        <f t="shared" si="87"/>
        <v>19.679319400080232</v>
      </c>
      <c r="AK113" s="100"/>
      <c r="AL113" s="100"/>
      <c r="AM113" s="100"/>
      <c r="AN113" s="100"/>
      <c r="AO113" s="100"/>
      <c r="AP113" s="100"/>
      <c r="AQ113" s="100"/>
      <c r="AR113" s="99"/>
      <c r="AS113" s="100"/>
      <c r="AT113" s="100"/>
      <c r="AU113" s="13"/>
      <c r="AV113" s="100"/>
      <c r="AW113" s="100"/>
      <c r="AX113" s="100"/>
      <c r="AY113" s="100"/>
      <c r="AZ113" s="100"/>
      <c r="BA113" s="100"/>
      <c r="BB113" s="100"/>
      <c r="BC113" s="100"/>
      <c r="BD113" s="101">
        <v>1</v>
      </c>
      <c r="BE113" s="94"/>
      <c r="BF113" s="94"/>
    </row>
    <row r="114" spans="1:58" x14ac:dyDescent="0.25">
      <c r="A114" s="56" t="s">
        <v>579</v>
      </c>
      <c r="B114" s="56">
        <v>9</v>
      </c>
      <c r="C114" s="56">
        <v>3</v>
      </c>
      <c r="D114" s="56">
        <v>14</v>
      </c>
      <c r="E114" s="56">
        <v>154</v>
      </c>
      <c r="F114" s="41">
        <v>35748</v>
      </c>
      <c r="G114" s="56">
        <f t="shared" si="107"/>
        <v>1779</v>
      </c>
      <c r="H114" s="56">
        <f t="shared" si="108"/>
        <v>1786</v>
      </c>
      <c r="I114" s="41">
        <f t="shared" si="84"/>
        <v>35755</v>
      </c>
      <c r="J114" s="33">
        <f t="shared" si="65"/>
        <v>35755</v>
      </c>
      <c r="K114" s="57">
        <v>550</v>
      </c>
      <c r="L114" s="56">
        <v>1</v>
      </c>
      <c r="M114" s="56">
        <v>0</v>
      </c>
      <c r="N114" s="58">
        <f t="shared" si="85"/>
        <v>13.272000000000004</v>
      </c>
      <c r="O114" s="58">
        <v>1.8960000000000006</v>
      </c>
      <c r="P114" s="58">
        <v>6.4537085355029916E-2</v>
      </c>
      <c r="Q114" s="58">
        <f t="shared" si="66"/>
        <v>64537.085355029914</v>
      </c>
      <c r="R114" s="58">
        <v>0.15970640000000005</v>
      </c>
      <c r="S114" s="58">
        <f t="shared" si="67"/>
        <v>159706.40000000005</v>
      </c>
      <c r="T114" s="58">
        <v>0.11160256257169181</v>
      </c>
      <c r="U114" s="58">
        <f t="shared" si="68"/>
        <v>111602.5625716918</v>
      </c>
      <c r="V114" s="57">
        <f t="shared" si="69"/>
        <v>5.8862111061018867</v>
      </c>
      <c r="W114" s="58">
        <v>1.4633483240407337</v>
      </c>
      <c r="X114" s="58">
        <f t="shared" si="70"/>
        <v>1463348.3240407337</v>
      </c>
      <c r="Y114" s="58">
        <v>8.5032136678645891E-3</v>
      </c>
      <c r="Z114" s="58">
        <f t="shared" si="71"/>
        <v>8503.2136678645893</v>
      </c>
      <c r="AA114" s="57">
        <f t="shared" si="51"/>
        <v>5378.0904462524932</v>
      </c>
      <c r="AB114" s="57">
        <f t="shared" si="52"/>
        <v>1595.6725735158948</v>
      </c>
      <c r="AC114" s="57">
        <f t="shared" si="53"/>
        <v>3973.671915105368</v>
      </c>
      <c r="AD114" s="57">
        <f t="shared" si="86"/>
        <v>607.37240484747065</v>
      </c>
      <c r="AE114" s="155"/>
      <c r="AF114" s="155"/>
      <c r="AG114" s="155"/>
      <c r="AH114" s="169">
        <v>117.23567829145689</v>
      </c>
      <c r="AI114" s="174">
        <v>101.00591829145688</v>
      </c>
      <c r="AJ114" s="179">
        <f t="shared" si="87"/>
        <v>16.229760000000013</v>
      </c>
      <c r="AK114" s="100"/>
      <c r="AL114" s="100"/>
      <c r="AM114" s="100"/>
      <c r="AN114" s="100"/>
      <c r="AO114" s="100"/>
      <c r="AP114" s="100"/>
      <c r="AQ114" s="100"/>
      <c r="AR114" s="99"/>
      <c r="AS114" s="100"/>
      <c r="AT114" s="100"/>
      <c r="AU114" s="13"/>
      <c r="AV114" s="100"/>
      <c r="AW114" s="100"/>
      <c r="AX114" s="100"/>
      <c r="AY114" s="100"/>
      <c r="AZ114" s="100"/>
      <c r="BA114" s="100"/>
      <c r="BB114" s="100"/>
      <c r="BC114" s="100"/>
      <c r="BD114" s="101">
        <v>1</v>
      </c>
      <c r="BE114" s="94"/>
      <c r="BF114" s="94"/>
    </row>
    <row r="115" spans="1:58" x14ac:dyDescent="0.25">
      <c r="A115" s="56" t="s">
        <v>580</v>
      </c>
      <c r="B115" s="56">
        <v>9</v>
      </c>
      <c r="C115" s="56">
        <v>4</v>
      </c>
      <c r="D115" s="56">
        <v>14</v>
      </c>
      <c r="E115" s="56">
        <v>140</v>
      </c>
      <c r="F115" s="41">
        <v>35762</v>
      </c>
      <c r="G115" s="56">
        <f t="shared" si="107"/>
        <v>1793</v>
      </c>
      <c r="H115" s="56">
        <f t="shared" si="108"/>
        <v>1800</v>
      </c>
      <c r="I115" s="41">
        <f t="shared" si="84"/>
        <v>35769</v>
      </c>
      <c r="J115" s="33">
        <f t="shared" si="65"/>
        <v>35769</v>
      </c>
      <c r="K115" s="57">
        <v>550</v>
      </c>
      <c r="L115" s="56">
        <v>1</v>
      </c>
      <c r="M115" s="56">
        <v>0</v>
      </c>
      <c r="N115" s="58">
        <f t="shared" si="85"/>
        <v>15.428000000000001</v>
      </c>
      <c r="O115" s="58">
        <v>2.2040000000000002</v>
      </c>
      <c r="P115" s="58">
        <v>6.5116148267000892E-2</v>
      </c>
      <c r="Q115" s="58">
        <f t="shared" si="66"/>
        <v>65116.148267000892</v>
      </c>
      <c r="R115" s="58">
        <v>0.15906268000000001</v>
      </c>
      <c r="S115" s="58">
        <f t="shared" si="67"/>
        <v>159062.68000000002</v>
      </c>
      <c r="T115" s="58">
        <v>0.15162228894250829</v>
      </c>
      <c r="U115" s="58">
        <f t="shared" si="68"/>
        <v>151622.28894250828</v>
      </c>
      <c r="V115" s="57">
        <f t="shared" si="69"/>
        <v>6.8794141988433877</v>
      </c>
      <c r="W115" s="58">
        <v>1.7305246603899898</v>
      </c>
      <c r="X115" s="58">
        <f t="shared" si="70"/>
        <v>1730524.6603899898</v>
      </c>
      <c r="Y115" s="58">
        <v>8.2177809683659578E-3</v>
      </c>
      <c r="Z115" s="58">
        <f t="shared" si="71"/>
        <v>8217.780968365958</v>
      </c>
      <c r="AA115" s="57">
        <f t="shared" si="51"/>
        <v>5426.345688916741</v>
      </c>
      <c r="AB115" s="57">
        <f t="shared" si="52"/>
        <v>1589.2409818638148</v>
      </c>
      <c r="AC115" s="57">
        <f t="shared" si="53"/>
        <v>5398.596747165202</v>
      </c>
      <c r="AD115" s="57">
        <f t="shared" si="86"/>
        <v>586.98435488328278</v>
      </c>
      <c r="AE115" s="155"/>
      <c r="AF115" s="155"/>
      <c r="AG115" s="155"/>
      <c r="AH115" s="169">
        <v>143.20731994452356</v>
      </c>
      <c r="AI115" s="174">
        <v>125.72959994452356</v>
      </c>
      <c r="AJ115" s="179">
        <f t="shared" si="87"/>
        <v>17.477720000000005</v>
      </c>
      <c r="AK115" s="100"/>
      <c r="AL115" s="100"/>
      <c r="AM115" s="100"/>
      <c r="AN115" s="100"/>
      <c r="AO115" s="100"/>
      <c r="AP115" s="100"/>
      <c r="AQ115" s="100"/>
      <c r="AR115" s="99"/>
      <c r="AS115" s="100"/>
      <c r="AT115" s="100"/>
      <c r="AU115" s="13"/>
      <c r="AV115" s="100"/>
      <c r="AW115" s="100"/>
      <c r="AX115" s="100"/>
      <c r="AY115" s="100"/>
      <c r="AZ115" s="100"/>
      <c r="BA115" s="100"/>
      <c r="BB115" s="100"/>
      <c r="BC115" s="100"/>
      <c r="BD115" s="101">
        <v>1</v>
      </c>
      <c r="BE115" s="94"/>
      <c r="BF115" s="94"/>
    </row>
    <row r="116" spans="1:58" x14ac:dyDescent="0.25">
      <c r="A116" s="56" t="s">
        <v>581</v>
      </c>
      <c r="B116" s="56">
        <v>9</v>
      </c>
      <c r="C116" s="56">
        <v>5</v>
      </c>
      <c r="D116" s="56">
        <v>14</v>
      </c>
      <c r="E116" s="56">
        <v>126</v>
      </c>
      <c r="F116" s="41">
        <v>35776</v>
      </c>
      <c r="G116" s="56">
        <f t="shared" si="107"/>
        <v>1807</v>
      </c>
      <c r="H116" s="56">
        <f t="shared" si="108"/>
        <v>1814</v>
      </c>
      <c r="I116" s="41">
        <f t="shared" si="84"/>
        <v>35783</v>
      </c>
      <c r="J116" s="33">
        <f t="shared" si="65"/>
        <v>35783</v>
      </c>
      <c r="K116" s="57">
        <v>550</v>
      </c>
      <c r="L116" s="56">
        <v>1</v>
      </c>
      <c r="M116" s="56">
        <v>0</v>
      </c>
      <c r="N116" s="58">
        <f t="shared" si="85"/>
        <v>33.408000000000001</v>
      </c>
      <c r="O116" s="58">
        <v>4.7725714285714291</v>
      </c>
      <c r="P116" s="58">
        <v>9.6260354945144358E-2</v>
      </c>
      <c r="Q116" s="58">
        <f t="shared" si="66"/>
        <v>96260.354945144354</v>
      </c>
      <c r="R116" s="58">
        <v>0.21359643428571432</v>
      </c>
      <c r="S116" s="58">
        <f t="shared" si="67"/>
        <v>213596.43428571432</v>
      </c>
      <c r="T116" s="58">
        <v>0.20240276749293545</v>
      </c>
      <c r="U116" s="58">
        <f t="shared" si="68"/>
        <v>202402.76749293544</v>
      </c>
      <c r="V116" s="57">
        <f t="shared" si="69"/>
        <v>4.2409583706014971</v>
      </c>
      <c r="W116" s="58">
        <v>4.115921339429919</v>
      </c>
      <c r="X116" s="58">
        <f t="shared" si="70"/>
        <v>4115921.3394299191</v>
      </c>
      <c r="Y116" s="58">
        <v>1.2523789231787952E-2</v>
      </c>
      <c r="Z116" s="58">
        <f t="shared" si="71"/>
        <v>12523.789231787952</v>
      </c>
      <c r="AA116" s="57">
        <f t="shared" si="51"/>
        <v>8021.6962454286968</v>
      </c>
      <c r="AB116" s="57">
        <f t="shared" si="52"/>
        <v>2134.1034046882551</v>
      </c>
      <c r="AC116" s="57">
        <f t="shared" si="53"/>
        <v>7206.6642036971198</v>
      </c>
      <c r="AD116" s="57">
        <f t="shared" si="86"/>
        <v>894.5563736991395</v>
      </c>
      <c r="AE116" s="155"/>
      <c r="AF116" s="155"/>
      <c r="AG116" s="155"/>
      <c r="AH116" s="169">
        <v>370.7952552929778</v>
      </c>
      <c r="AI116" s="174">
        <v>335.19187243583497</v>
      </c>
      <c r="AJ116" s="179">
        <f t="shared" si="87"/>
        <v>35.603382857142833</v>
      </c>
      <c r="AK116" s="100"/>
      <c r="AL116" s="100"/>
      <c r="AM116" s="100"/>
      <c r="AN116" s="100"/>
      <c r="AO116" s="100"/>
      <c r="AP116" s="100"/>
      <c r="AQ116" s="100"/>
      <c r="AR116" s="99"/>
      <c r="AS116" s="100"/>
      <c r="AT116" s="100"/>
      <c r="AU116" s="13"/>
      <c r="AV116" s="100"/>
      <c r="AW116" s="100"/>
      <c r="AX116" s="100"/>
      <c r="AY116" s="100"/>
      <c r="AZ116" s="100"/>
      <c r="BA116" s="100"/>
      <c r="BB116" s="100"/>
      <c r="BC116" s="100"/>
      <c r="BD116" s="101">
        <v>1</v>
      </c>
      <c r="BE116" s="94"/>
      <c r="BF116" s="94"/>
    </row>
    <row r="117" spans="1:58" x14ac:dyDescent="0.25">
      <c r="A117" s="56" t="s">
        <v>582</v>
      </c>
      <c r="B117" s="56">
        <v>9</v>
      </c>
      <c r="C117" s="56">
        <v>6</v>
      </c>
      <c r="D117" s="56">
        <v>14</v>
      </c>
      <c r="E117" s="56">
        <v>112</v>
      </c>
      <c r="F117" s="41">
        <v>35790</v>
      </c>
      <c r="G117" s="56">
        <f t="shared" si="107"/>
        <v>1821</v>
      </c>
      <c r="H117" s="56">
        <f t="shared" si="108"/>
        <v>1828</v>
      </c>
      <c r="I117" s="41">
        <f t="shared" si="84"/>
        <v>35797</v>
      </c>
      <c r="J117" s="33">
        <f t="shared" si="65"/>
        <v>35797</v>
      </c>
      <c r="K117" s="57">
        <v>550</v>
      </c>
      <c r="L117" s="56">
        <v>1</v>
      </c>
      <c r="M117" s="56">
        <v>0</v>
      </c>
      <c r="N117" s="58">
        <f t="shared" si="85"/>
        <v>22.432000000000002</v>
      </c>
      <c r="O117" s="58">
        <v>3.2045714285714291</v>
      </c>
      <c r="P117" s="58">
        <v>7.7786435114926208E-2</v>
      </c>
      <c r="Q117" s="58">
        <f t="shared" si="66"/>
        <v>77786.435114926207</v>
      </c>
      <c r="R117" s="58">
        <v>0.20163163428571429</v>
      </c>
      <c r="S117" s="58">
        <f t="shared" si="67"/>
        <v>201631.6342857143</v>
      </c>
      <c r="T117" s="58">
        <v>0.16782807942865488</v>
      </c>
      <c r="U117" s="58">
        <f t="shared" si="68"/>
        <v>167828.07942865489</v>
      </c>
      <c r="V117" s="57">
        <f t="shared" si="69"/>
        <v>5.2371458452237158</v>
      </c>
      <c r="W117" s="58">
        <v>2.6406456270697447</v>
      </c>
      <c r="X117" s="58">
        <f t="shared" si="70"/>
        <v>2640645.6270697447</v>
      </c>
      <c r="Y117" s="58">
        <v>1.0251476400122601E-2</v>
      </c>
      <c r="Z117" s="58">
        <f t="shared" si="71"/>
        <v>10251.476400122601</v>
      </c>
      <c r="AA117" s="57">
        <f t="shared" si="51"/>
        <v>6482.2029262438509</v>
      </c>
      <c r="AB117" s="57">
        <f t="shared" si="52"/>
        <v>2014.559646845094</v>
      </c>
      <c r="AC117" s="57">
        <f t="shared" si="53"/>
        <v>5975.61301841359</v>
      </c>
      <c r="AD117" s="57">
        <f t="shared" si="86"/>
        <v>732.24831429447147</v>
      </c>
      <c r="AE117" s="155"/>
      <c r="AF117" s="155"/>
      <c r="AG117" s="155"/>
      <c r="AH117" s="169">
        <v>200.40879172061341</v>
      </c>
      <c r="AI117" s="174">
        <v>178.13702029204197</v>
      </c>
      <c r="AJ117" s="179">
        <f t="shared" si="87"/>
        <v>22.271771428571441</v>
      </c>
      <c r="AK117" s="100"/>
      <c r="AL117" s="100"/>
      <c r="AM117" s="100"/>
      <c r="AN117" s="100"/>
      <c r="AO117" s="100"/>
      <c r="AP117" s="100"/>
      <c r="AQ117" s="100"/>
      <c r="AR117" s="99"/>
      <c r="AS117" s="100"/>
      <c r="AT117" s="100"/>
      <c r="AU117" s="13"/>
      <c r="AV117" s="100"/>
      <c r="AW117" s="100"/>
      <c r="AX117" s="100"/>
      <c r="AY117" s="100"/>
      <c r="AZ117" s="100"/>
      <c r="BA117" s="100"/>
      <c r="BB117" s="100"/>
      <c r="BC117" s="100"/>
      <c r="BD117" s="101">
        <v>1</v>
      </c>
      <c r="BE117" s="94"/>
      <c r="BF117" s="94"/>
    </row>
    <row r="118" spans="1:58" x14ac:dyDescent="0.25">
      <c r="A118" s="56" t="s">
        <v>583</v>
      </c>
      <c r="B118" s="56">
        <v>9</v>
      </c>
      <c r="C118" s="56">
        <v>7</v>
      </c>
      <c r="D118" s="56">
        <v>14</v>
      </c>
      <c r="E118" s="56">
        <v>98</v>
      </c>
      <c r="F118" s="41">
        <v>35804</v>
      </c>
      <c r="G118" s="56">
        <f t="shared" si="107"/>
        <v>1835</v>
      </c>
      <c r="H118" s="56">
        <f t="shared" si="108"/>
        <v>1842</v>
      </c>
      <c r="I118" s="41">
        <f t="shared" si="84"/>
        <v>35811</v>
      </c>
      <c r="J118" s="33">
        <f t="shared" si="65"/>
        <v>35811</v>
      </c>
      <c r="K118" s="57">
        <v>550</v>
      </c>
      <c r="L118" s="56">
        <v>1</v>
      </c>
      <c r="M118" s="56">
        <v>0</v>
      </c>
      <c r="N118" s="58">
        <f t="shared" si="85"/>
        <v>12.683999999999999</v>
      </c>
      <c r="O118" s="58">
        <v>1.8119999999999998</v>
      </c>
      <c r="P118" s="58">
        <v>5.1473950304216316E-2</v>
      </c>
      <c r="Q118" s="58">
        <f t="shared" si="66"/>
        <v>51473.95030421632</v>
      </c>
      <c r="R118" s="58">
        <v>0.12356027999999998</v>
      </c>
      <c r="S118" s="58">
        <f t="shared" si="67"/>
        <v>123560.27999999998</v>
      </c>
      <c r="T118" s="58">
        <v>9.4076568302100247E-2</v>
      </c>
      <c r="U118" s="58">
        <f t="shared" si="68"/>
        <v>94076.568302100248</v>
      </c>
      <c r="V118" s="57">
        <f t="shared" si="69"/>
        <v>5.1918635928311394</v>
      </c>
      <c r="W118" s="58">
        <v>1.4656782759373588</v>
      </c>
      <c r="X118" s="58">
        <f t="shared" si="70"/>
        <v>1465678.2759373588</v>
      </c>
      <c r="Y118" s="58">
        <v>6.7175025751545743E-3</v>
      </c>
      <c r="Z118" s="58">
        <f t="shared" si="71"/>
        <v>6717.5025751545745</v>
      </c>
      <c r="AA118" s="57">
        <f t="shared" si="51"/>
        <v>4289.4958586846924</v>
      </c>
      <c r="AB118" s="57">
        <f t="shared" si="52"/>
        <v>1234.5262930724407</v>
      </c>
      <c r="AC118" s="57">
        <f t="shared" si="53"/>
        <v>3349.649046735869</v>
      </c>
      <c r="AD118" s="57">
        <f t="shared" si="86"/>
        <v>479.82161251104105</v>
      </c>
      <c r="AE118" s="155"/>
      <c r="AF118" s="155"/>
      <c r="AG118" s="155"/>
      <c r="AH118" s="169">
        <v>115.61452475054406</v>
      </c>
      <c r="AI118" s="174">
        <v>104.27140475054408</v>
      </c>
      <c r="AJ118" s="179">
        <f t="shared" si="87"/>
        <v>11.343119999999985</v>
      </c>
      <c r="AK118" s="100"/>
      <c r="AL118" s="100"/>
      <c r="AM118" s="100"/>
      <c r="AN118" s="100"/>
      <c r="AO118" s="100"/>
      <c r="AP118" s="100"/>
      <c r="AQ118" s="100"/>
      <c r="AR118" s="99"/>
      <c r="AS118" s="100"/>
      <c r="AT118" s="100"/>
      <c r="AU118" s="13"/>
      <c r="AV118" s="100"/>
      <c r="AW118" s="100"/>
      <c r="AX118" s="100"/>
      <c r="AY118" s="100"/>
      <c r="AZ118" s="100"/>
      <c r="BA118" s="100"/>
      <c r="BB118" s="100"/>
      <c r="BC118" s="100"/>
      <c r="BD118" s="101">
        <v>1</v>
      </c>
      <c r="BE118" s="94"/>
      <c r="BF118" s="94"/>
    </row>
    <row r="119" spans="1:58" x14ac:dyDescent="0.25">
      <c r="A119" s="56" t="s">
        <v>584</v>
      </c>
      <c r="B119" s="56">
        <v>9</v>
      </c>
      <c r="C119" s="56">
        <v>8</v>
      </c>
      <c r="D119" s="56">
        <v>14</v>
      </c>
      <c r="E119" s="56">
        <v>84</v>
      </c>
      <c r="F119" s="41">
        <v>35818</v>
      </c>
      <c r="G119" s="56">
        <f t="shared" si="107"/>
        <v>1849</v>
      </c>
      <c r="H119" s="56">
        <f t="shared" si="108"/>
        <v>1856</v>
      </c>
      <c r="I119" s="41">
        <f t="shared" si="84"/>
        <v>35825</v>
      </c>
      <c r="J119" s="33">
        <f t="shared" si="65"/>
        <v>35825</v>
      </c>
      <c r="K119" s="57">
        <v>550</v>
      </c>
      <c r="L119" s="56">
        <v>1</v>
      </c>
      <c r="M119" s="56">
        <v>0</v>
      </c>
      <c r="N119" s="58">
        <f t="shared" si="85"/>
        <v>31.116</v>
      </c>
      <c r="O119" s="58">
        <v>4.4451428571428568</v>
      </c>
      <c r="P119" s="58">
        <v>0.13738260911459946</v>
      </c>
      <c r="Q119" s="58">
        <f t="shared" si="66"/>
        <v>137382.60911459944</v>
      </c>
      <c r="R119" s="58">
        <v>0.44529959428571414</v>
      </c>
      <c r="S119" s="58">
        <f t="shared" si="67"/>
        <v>445299.59428571415</v>
      </c>
      <c r="T119" s="58">
        <v>0.22805408096896404</v>
      </c>
      <c r="U119" s="58">
        <f t="shared" si="68"/>
        <v>228054.08096896403</v>
      </c>
      <c r="V119" s="57">
        <f t="shared" si="69"/>
        <v>5.1304106144194259</v>
      </c>
      <c r="W119" s="58">
        <v>3.4283326591016801</v>
      </c>
      <c r="X119" s="58">
        <f t="shared" si="70"/>
        <v>3428332.6591016799</v>
      </c>
      <c r="Y119" s="58">
        <v>1.9202147634415884E-2</v>
      </c>
      <c r="Z119" s="58">
        <f t="shared" si="71"/>
        <v>19202.147634415884</v>
      </c>
      <c r="AA119" s="57">
        <f t="shared" si="51"/>
        <v>11448.550759549955</v>
      </c>
      <c r="AB119" s="57">
        <f t="shared" si="52"/>
        <v>4449.1163134318294</v>
      </c>
      <c r="AC119" s="57">
        <f t="shared" si="53"/>
        <v>8119.9936254994236</v>
      </c>
      <c r="AD119" s="57">
        <f t="shared" si="86"/>
        <v>1371.5819738868488</v>
      </c>
      <c r="AE119" s="155"/>
      <c r="AF119" s="155"/>
      <c r="AG119" s="155"/>
      <c r="AH119" s="169">
        <v>259.34691370474638</v>
      </c>
      <c r="AI119" s="174">
        <v>230.4534851333178</v>
      </c>
      <c r="AJ119" s="179">
        <f t="shared" si="87"/>
        <v>28.893428571428586</v>
      </c>
      <c r="AK119" s="100"/>
      <c r="AL119" s="100"/>
      <c r="AM119" s="100"/>
      <c r="AN119" s="100"/>
      <c r="AO119" s="100"/>
      <c r="AP119" s="100"/>
      <c r="AQ119" s="100"/>
      <c r="AR119" s="99"/>
      <c r="AS119" s="100"/>
      <c r="AT119" s="100"/>
      <c r="AU119" s="13"/>
      <c r="AV119" s="100"/>
      <c r="AW119" s="100"/>
      <c r="AX119" s="100"/>
      <c r="AY119" s="100"/>
      <c r="AZ119" s="100"/>
      <c r="BA119" s="100"/>
      <c r="BB119" s="100"/>
      <c r="BC119" s="100"/>
      <c r="BD119" s="101">
        <v>1</v>
      </c>
      <c r="BE119" s="94"/>
      <c r="BF119" s="94"/>
    </row>
    <row r="120" spans="1:58" x14ac:dyDescent="0.25">
      <c r="A120" s="56" t="s">
        <v>585</v>
      </c>
      <c r="B120" s="56">
        <v>9</v>
      </c>
      <c r="C120" s="56">
        <v>9</v>
      </c>
      <c r="D120" s="56">
        <v>14</v>
      </c>
      <c r="E120" s="56">
        <v>70</v>
      </c>
      <c r="F120" s="41">
        <v>35832</v>
      </c>
      <c r="G120" s="56">
        <f t="shared" si="107"/>
        <v>1863</v>
      </c>
      <c r="H120" s="56">
        <f t="shared" si="108"/>
        <v>1870</v>
      </c>
      <c r="I120" s="41">
        <f t="shared" si="84"/>
        <v>35839</v>
      </c>
      <c r="J120" s="33">
        <f t="shared" si="65"/>
        <v>35839</v>
      </c>
      <c r="K120" s="57">
        <v>550</v>
      </c>
      <c r="L120" s="56">
        <v>1</v>
      </c>
      <c r="M120" s="56">
        <v>0</v>
      </c>
      <c r="N120" s="58">
        <f t="shared" si="85"/>
        <v>63.619999999999976</v>
      </c>
      <c r="O120" s="58">
        <v>9.0885714285714254</v>
      </c>
      <c r="P120" s="58">
        <v>0.18275221677543763</v>
      </c>
      <c r="Q120" s="58">
        <f t="shared" si="66"/>
        <v>182752.21677543761</v>
      </c>
      <c r="R120" s="58">
        <v>0.544617495238095</v>
      </c>
      <c r="S120" s="58">
        <f t="shared" si="67"/>
        <v>544617.49523809494</v>
      </c>
      <c r="T120" s="58">
        <v>0.35369059849363416</v>
      </c>
      <c r="U120" s="58">
        <f t="shared" si="68"/>
        <v>353690.59849363414</v>
      </c>
      <c r="V120" s="57">
        <f t="shared" si="69"/>
        <v>3.8915972798733733</v>
      </c>
      <c r="W120" s="58">
        <v>7.7333827929011028</v>
      </c>
      <c r="X120" s="58">
        <f t="shared" si="70"/>
        <v>7733382.7929011025</v>
      </c>
      <c r="Y120" s="58">
        <v>2.6267278801836314E-2</v>
      </c>
      <c r="Z120" s="58">
        <f t="shared" si="71"/>
        <v>26267.278801836314</v>
      </c>
      <c r="AA120" s="57">
        <f t="shared" si="51"/>
        <v>15229.351397953136</v>
      </c>
      <c r="AB120" s="57">
        <f t="shared" si="52"/>
        <v>5441.4300253988022</v>
      </c>
      <c r="AC120" s="57">
        <f t="shared" si="53"/>
        <v>12593.352388016385</v>
      </c>
      <c r="AD120" s="57">
        <f t="shared" si="86"/>
        <v>1876.2342001311654</v>
      </c>
      <c r="AE120" s="155"/>
      <c r="AF120" s="155"/>
      <c r="AG120" s="155"/>
      <c r="AH120" s="169">
        <v>546.50129716042886</v>
      </c>
      <c r="AI120" s="174">
        <v>493.24226858900039</v>
      </c>
      <c r="AJ120" s="179">
        <f t="shared" si="87"/>
        <v>53.259028571428473</v>
      </c>
      <c r="AK120" s="100"/>
      <c r="AL120" s="100"/>
      <c r="AM120" s="100"/>
      <c r="AN120" s="100"/>
      <c r="AO120" s="100"/>
      <c r="AP120" s="100"/>
      <c r="AQ120" s="100"/>
      <c r="AR120" s="99"/>
      <c r="AS120" s="100"/>
      <c r="AT120" s="100"/>
      <c r="AU120" s="13"/>
      <c r="AV120" s="100"/>
      <c r="AW120" s="100"/>
      <c r="AX120" s="100"/>
      <c r="AY120" s="100"/>
      <c r="AZ120" s="100"/>
      <c r="BA120" s="100"/>
      <c r="BB120" s="100"/>
      <c r="BC120" s="100"/>
      <c r="BD120" s="101">
        <v>1</v>
      </c>
      <c r="BE120" s="94"/>
      <c r="BF120" s="94"/>
    </row>
    <row r="121" spans="1:58" x14ac:dyDescent="0.25">
      <c r="A121" s="56" t="s">
        <v>586</v>
      </c>
      <c r="B121" s="56">
        <v>9</v>
      </c>
      <c r="C121" s="56">
        <v>10</v>
      </c>
      <c r="D121" s="56">
        <v>14</v>
      </c>
      <c r="E121" s="56">
        <v>56</v>
      </c>
      <c r="F121" s="41">
        <v>35846</v>
      </c>
      <c r="G121" s="56">
        <f t="shared" si="107"/>
        <v>1877</v>
      </c>
      <c r="H121" s="56">
        <f t="shared" si="108"/>
        <v>1884</v>
      </c>
      <c r="I121" s="41">
        <f t="shared" si="84"/>
        <v>35853</v>
      </c>
      <c r="J121" s="33">
        <f t="shared" si="65"/>
        <v>35853</v>
      </c>
      <c r="K121" s="57">
        <v>550</v>
      </c>
      <c r="L121" s="56">
        <v>1</v>
      </c>
      <c r="M121" s="56">
        <v>0</v>
      </c>
      <c r="N121" s="58">
        <f t="shared" si="85"/>
        <v>16.562285714285718</v>
      </c>
      <c r="O121" s="58">
        <v>2.3660408163265312</v>
      </c>
      <c r="P121" s="58">
        <v>6.6277327324725965E-2</v>
      </c>
      <c r="Q121" s="58">
        <f t="shared" si="66"/>
        <v>66277.327324725964</v>
      </c>
      <c r="R121" s="58">
        <v>0.1313704729251701</v>
      </c>
      <c r="S121" s="58">
        <f t="shared" si="67"/>
        <v>131370.47292517009</v>
      </c>
      <c r="T121" s="58">
        <v>0.13957639678290368</v>
      </c>
      <c r="U121" s="58">
        <f t="shared" si="68"/>
        <v>139576.39678290367</v>
      </c>
      <c r="V121" s="57">
        <f t="shared" si="69"/>
        <v>5.8991542250571687</v>
      </c>
      <c r="W121" s="58">
        <v>1.9294006283066425</v>
      </c>
      <c r="X121" s="58">
        <f t="shared" si="70"/>
        <v>1929400.6283066424</v>
      </c>
      <c r="Y121" s="58">
        <v>9.2017774276998837E-3</v>
      </c>
      <c r="Z121" s="58">
        <f t="shared" si="71"/>
        <v>9201.7774276998844</v>
      </c>
      <c r="AA121" s="57">
        <f t="shared" si="51"/>
        <v>5523.11061039383</v>
      </c>
      <c r="AB121" s="57">
        <f t="shared" si="52"/>
        <v>1312.5601767775511</v>
      </c>
      <c r="AC121" s="57">
        <f t="shared" si="53"/>
        <v>4969.6959919853189</v>
      </c>
      <c r="AD121" s="57">
        <f t="shared" si="86"/>
        <v>657.26981626427744</v>
      </c>
      <c r="AE121" s="155"/>
      <c r="AF121" s="155"/>
      <c r="AG121" s="155"/>
      <c r="AH121" s="169">
        <v>232.36021703535377</v>
      </c>
      <c r="AI121" s="174">
        <v>213.33724887208842</v>
      </c>
      <c r="AJ121" s="179">
        <f t="shared" si="87"/>
        <v>19.022968163265347</v>
      </c>
      <c r="AK121" s="100"/>
      <c r="AL121" s="100"/>
      <c r="AM121" s="100"/>
      <c r="AN121" s="100"/>
      <c r="AO121" s="100"/>
      <c r="AP121" s="100"/>
      <c r="AQ121" s="100"/>
      <c r="AR121" s="99"/>
      <c r="AS121" s="100"/>
      <c r="AT121" s="100"/>
      <c r="AU121" s="13"/>
      <c r="AV121" s="100"/>
      <c r="AW121" s="100"/>
      <c r="AX121" s="100"/>
      <c r="AY121" s="100"/>
      <c r="AZ121" s="100"/>
      <c r="BA121" s="100"/>
      <c r="BB121" s="100"/>
      <c r="BC121" s="100"/>
      <c r="BD121" s="101">
        <v>1</v>
      </c>
      <c r="BE121" s="94"/>
      <c r="BF121" s="94"/>
    </row>
    <row r="122" spans="1:58" x14ac:dyDescent="0.25">
      <c r="A122" s="56" t="s">
        <v>587</v>
      </c>
      <c r="B122" s="56">
        <v>9</v>
      </c>
      <c r="C122" s="56">
        <v>11</v>
      </c>
      <c r="D122" s="56">
        <v>14</v>
      </c>
      <c r="E122" s="56">
        <v>42</v>
      </c>
      <c r="F122" s="41">
        <v>35860</v>
      </c>
      <c r="G122" s="56">
        <f t="shared" si="107"/>
        <v>1891</v>
      </c>
      <c r="H122" s="56">
        <f t="shared" si="108"/>
        <v>1898</v>
      </c>
      <c r="I122" s="41">
        <f t="shared" si="84"/>
        <v>35867</v>
      </c>
      <c r="J122" s="33">
        <f t="shared" si="65"/>
        <v>35867</v>
      </c>
      <c r="K122" s="57">
        <v>550</v>
      </c>
      <c r="L122" s="56">
        <v>1</v>
      </c>
      <c r="M122" s="56">
        <v>0</v>
      </c>
      <c r="N122" s="58">
        <f t="shared" si="85"/>
        <v>42.339999999999996</v>
      </c>
      <c r="O122" s="58">
        <v>6.048571428571428</v>
      </c>
      <c r="P122" s="58">
        <v>0.13366373645281304</v>
      </c>
      <c r="Q122" s="58">
        <f t="shared" si="66"/>
        <v>133663.73645281306</v>
      </c>
      <c r="R122" s="58">
        <v>0.31754999999999994</v>
      </c>
      <c r="S122" s="58">
        <f t="shared" si="67"/>
        <v>317549.99999999994</v>
      </c>
      <c r="T122" s="58">
        <v>0.41342616498929563</v>
      </c>
      <c r="U122" s="58">
        <f t="shared" si="68"/>
        <v>413426.16498929565</v>
      </c>
      <c r="V122" s="57">
        <f t="shared" si="69"/>
        <v>6.8351042865495275</v>
      </c>
      <c r="W122" s="58">
        <v>4.9834359224501004</v>
      </c>
      <c r="X122" s="58">
        <f t="shared" si="70"/>
        <v>4983435.9224501001</v>
      </c>
      <c r="Y122" s="58">
        <v>1.8200998129707671E-2</v>
      </c>
      <c r="Z122" s="58">
        <f t="shared" si="71"/>
        <v>18200.99812970767</v>
      </c>
      <c r="AA122" s="57">
        <f t="shared" si="51"/>
        <v>11138.644704401087</v>
      </c>
      <c r="AB122" s="57">
        <f t="shared" si="52"/>
        <v>3172.7333764956952</v>
      </c>
      <c r="AC122" s="57">
        <f t="shared" si="53"/>
        <v>14720.270779914748</v>
      </c>
      <c r="AD122" s="57">
        <f t="shared" si="86"/>
        <v>1300.0712949791193</v>
      </c>
      <c r="AE122" s="155"/>
      <c r="AF122" s="155"/>
      <c r="AG122" s="155"/>
      <c r="AH122" s="169">
        <v>435.17431134101531</v>
      </c>
      <c r="AI122" s="174">
        <v>397.79413991244382</v>
      </c>
      <c r="AJ122" s="179">
        <f t="shared" si="87"/>
        <v>37.380171428571487</v>
      </c>
      <c r="AK122" s="100"/>
      <c r="AL122" s="100"/>
      <c r="AM122" s="100"/>
      <c r="AN122" s="100"/>
      <c r="AO122" s="100"/>
      <c r="AP122" s="100"/>
      <c r="AQ122" s="100"/>
      <c r="AR122" s="99"/>
      <c r="AS122" s="100"/>
      <c r="AT122" s="100"/>
      <c r="AU122" s="13"/>
      <c r="AV122" s="100"/>
      <c r="AW122" s="100"/>
      <c r="AX122" s="100"/>
      <c r="AY122" s="100"/>
      <c r="AZ122" s="100"/>
      <c r="BA122" s="100"/>
      <c r="BB122" s="100"/>
      <c r="BC122" s="100"/>
      <c r="BD122" s="101">
        <v>1</v>
      </c>
      <c r="BE122" s="94"/>
      <c r="BF122" s="94"/>
    </row>
    <row r="123" spans="1:58" x14ac:dyDescent="0.25">
      <c r="A123" s="56" t="s">
        <v>588</v>
      </c>
      <c r="B123" s="56">
        <v>9</v>
      </c>
      <c r="C123" s="56">
        <v>12</v>
      </c>
      <c r="D123" s="56">
        <v>14</v>
      </c>
      <c r="E123" s="56">
        <v>28</v>
      </c>
      <c r="F123" s="41">
        <v>35874</v>
      </c>
      <c r="G123" s="56">
        <f t="shared" si="107"/>
        <v>1905</v>
      </c>
      <c r="H123" s="56">
        <f t="shared" si="108"/>
        <v>1912</v>
      </c>
      <c r="I123" s="41">
        <f t="shared" si="84"/>
        <v>35881</v>
      </c>
      <c r="J123" s="33">
        <f t="shared" si="65"/>
        <v>35881</v>
      </c>
      <c r="K123" s="57">
        <v>550</v>
      </c>
      <c r="L123" s="56">
        <v>1</v>
      </c>
      <c r="M123" s="56">
        <v>0</v>
      </c>
      <c r="N123" s="58">
        <f t="shared" si="85"/>
        <v>21.207999999999991</v>
      </c>
      <c r="O123" s="58">
        <v>3.0297142857142845</v>
      </c>
      <c r="P123" s="58">
        <v>8.0193828854018198E-2</v>
      </c>
      <c r="Q123" s="58">
        <f t="shared" si="66"/>
        <v>80193.828854018197</v>
      </c>
      <c r="R123" s="58">
        <v>0.18113146857142851</v>
      </c>
      <c r="S123" s="58">
        <f t="shared" si="67"/>
        <v>181131.4685714285</v>
      </c>
      <c r="T123" s="58">
        <v>0.22656901014225067</v>
      </c>
      <c r="U123" s="58">
        <f t="shared" si="68"/>
        <v>226569.01014225069</v>
      </c>
      <c r="V123" s="57">
        <f t="shared" si="69"/>
        <v>7.4782302479996012</v>
      </c>
      <c r="W123" s="58">
        <v>2.4215292348655599</v>
      </c>
      <c r="X123" s="58">
        <f t="shared" si="70"/>
        <v>2421529.2348655597</v>
      </c>
      <c r="Y123" s="58">
        <v>1.1011635544064908E-2</v>
      </c>
      <c r="Z123" s="58">
        <f t="shared" si="71"/>
        <v>11011.635544064908</v>
      </c>
      <c r="AA123" s="57">
        <f t="shared" si="51"/>
        <v>6682.8190711681827</v>
      </c>
      <c r="AB123" s="57">
        <f t="shared" si="52"/>
        <v>1809.7365954030938</v>
      </c>
      <c r="AC123" s="57">
        <f t="shared" si="53"/>
        <v>8067.1168447152695</v>
      </c>
      <c r="AD123" s="57">
        <f t="shared" si="86"/>
        <v>786.54539600463636</v>
      </c>
      <c r="AE123" s="155"/>
      <c r="AF123" s="155"/>
      <c r="AG123" s="155"/>
      <c r="AH123" s="169">
        <v>236.99759309136343</v>
      </c>
      <c r="AI123" s="174">
        <v>214.82008451993488</v>
      </c>
      <c r="AJ123" s="179">
        <f t="shared" si="87"/>
        <v>22.177508571428547</v>
      </c>
      <c r="AK123" s="100"/>
      <c r="AL123" s="100"/>
      <c r="AM123" s="100"/>
      <c r="AN123" s="100"/>
      <c r="AO123" s="100"/>
      <c r="AP123" s="100"/>
      <c r="AQ123" s="100"/>
      <c r="AR123" s="99"/>
      <c r="AS123" s="100"/>
      <c r="AT123" s="100"/>
      <c r="AU123" s="13"/>
      <c r="AV123" s="100"/>
      <c r="AW123" s="100"/>
      <c r="AX123" s="100"/>
      <c r="AY123" s="100"/>
      <c r="AZ123" s="100"/>
      <c r="BA123" s="100"/>
      <c r="BB123" s="100"/>
      <c r="BC123" s="100"/>
      <c r="BD123" s="101">
        <v>1</v>
      </c>
      <c r="BE123" s="94"/>
      <c r="BF123" s="94"/>
    </row>
    <row r="124" spans="1:58" ht="13.8" thickBot="1" x14ac:dyDescent="0.3">
      <c r="A124" s="56" t="s">
        <v>589</v>
      </c>
      <c r="B124" s="56">
        <v>9</v>
      </c>
      <c r="C124" s="56">
        <v>13</v>
      </c>
      <c r="D124" s="56">
        <v>19</v>
      </c>
      <c r="E124" s="56">
        <v>14</v>
      </c>
      <c r="F124" s="41">
        <v>35888</v>
      </c>
      <c r="G124" s="56">
        <f t="shared" si="107"/>
        <v>1919</v>
      </c>
      <c r="H124" s="56">
        <f t="shared" si="108"/>
        <v>1928.5</v>
      </c>
      <c r="I124" s="41">
        <f t="shared" si="84"/>
        <v>35897.5</v>
      </c>
      <c r="J124" s="34">
        <f t="shared" si="65"/>
        <v>35897.5</v>
      </c>
      <c r="K124" s="57">
        <v>550</v>
      </c>
      <c r="L124" s="56">
        <v>1</v>
      </c>
      <c r="M124" s="56">
        <v>0</v>
      </c>
      <c r="N124" s="58">
        <f t="shared" si="85"/>
        <v>36.111999999999988</v>
      </c>
      <c r="O124" s="58">
        <v>3.8012631578947356</v>
      </c>
      <c r="P124" s="58">
        <v>8.9563129345609588E-2</v>
      </c>
      <c r="Q124" s="58">
        <f t="shared" si="66"/>
        <v>89563.129345609588</v>
      </c>
      <c r="R124" s="58">
        <v>0.1831828715789473</v>
      </c>
      <c r="S124" s="58">
        <f t="shared" si="67"/>
        <v>183182.87157894729</v>
      </c>
      <c r="T124" s="58">
        <v>0.35637404826266916</v>
      </c>
      <c r="U124" s="58">
        <f t="shared" si="68"/>
        <v>356374.04826266918</v>
      </c>
      <c r="V124" s="57">
        <f t="shared" si="69"/>
        <v>9.3751480352662764</v>
      </c>
      <c r="W124" s="58">
        <v>3.0377984146890951</v>
      </c>
      <c r="X124" s="58">
        <f t="shared" si="70"/>
        <v>3037798.4146890952</v>
      </c>
      <c r="Y124" s="58">
        <v>1.2233370656462642E-2</v>
      </c>
      <c r="Z124" s="58">
        <f t="shared" si="71"/>
        <v>12233.370656462641</v>
      </c>
      <c r="AA124" s="57">
        <f>P124/12*1000000</f>
        <v>7463.594112134132</v>
      </c>
      <c r="AB124" s="57">
        <f>R124/100.0872*1000000</f>
        <v>1830.2327528290061</v>
      </c>
      <c r="AC124" s="57">
        <f>T124/28.0855*1000000</f>
        <v>12688.898124037998</v>
      </c>
      <c r="AD124" s="57">
        <f t="shared" si="86"/>
        <v>873.81218974733156</v>
      </c>
      <c r="AE124" s="155"/>
      <c r="AF124" s="155"/>
      <c r="AG124" s="155"/>
      <c r="AH124" s="169">
        <v>251.437071180109</v>
      </c>
      <c r="AI124" s="174">
        <v>221.52113012747745</v>
      </c>
      <c r="AJ124" s="167">
        <f t="shared" si="87"/>
        <v>29.915941052631553</v>
      </c>
      <c r="AK124" s="58">
        <v>0</v>
      </c>
      <c r="AL124" s="58">
        <f>AK124*N124</f>
        <v>0</v>
      </c>
      <c r="AM124" s="58">
        <f>AL124/K124</f>
        <v>0</v>
      </c>
      <c r="AN124" s="100"/>
      <c r="AO124" s="100"/>
      <c r="AP124" s="100"/>
      <c r="AQ124" s="58">
        <v>0</v>
      </c>
      <c r="AR124" s="58">
        <f>(AQ124*K124)/1000</f>
        <v>0</v>
      </c>
      <c r="AS124" s="58">
        <f>SUM(AL124,AR124)</f>
        <v>0</v>
      </c>
      <c r="AT124" s="58">
        <v>0</v>
      </c>
      <c r="AU124" s="6">
        <v>0</v>
      </c>
      <c r="AV124" s="6">
        <v>0</v>
      </c>
      <c r="AW124" s="58">
        <f>AS124/N124</f>
        <v>0</v>
      </c>
      <c r="AX124" s="58">
        <f>AW124*1000</f>
        <v>0</v>
      </c>
      <c r="AY124" s="58">
        <f>AW124*O124</f>
        <v>0</v>
      </c>
      <c r="AZ124" s="59">
        <f t="shared" si="80"/>
        <v>0</v>
      </c>
      <c r="BA124" s="57">
        <f>(AZ124/T124)*100</f>
        <v>0</v>
      </c>
      <c r="BB124" s="58">
        <f>AY124*1000</f>
        <v>0</v>
      </c>
      <c r="BC124" s="58" t="e">
        <f t="shared" si="83"/>
        <v>#DIV/0!</v>
      </c>
      <c r="BD124" s="57"/>
      <c r="BE124" s="94"/>
      <c r="BF124" s="94"/>
    </row>
    <row r="125" spans="1:58" x14ac:dyDescent="0.25">
      <c r="A125" s="107" t="s">
        <v>590</v>
      </c>
      <c r="B125" s="107"/>
      <c r="C125" s="107"/>
      <c r="D125" s="107"/>
      <c r="E125" s="107"/>
      <c r="F125" s="108"/>
      <c r="G125" s="107"/>
      <c r="H125" s="107"/>
      <c r="I125" s="108"/>
      <c r="J125" s="35"/>
      <c r="K125" s="109"/>
      <c r="L125" s="400"/>
      <c r="M125" s="400"/>
      <c r="N125" s="110"/>
      <c r="O125" s="110"/>
      <c r="P125" s="110"/>
      <c r="Q125" s="110"/>
      <c r="R125" s="110"/>
      <c r="S125" s="110"/>
      <c r="T125" s="110"/>
      <c r="U125" s="110"/>
      <c r="V125" s="110"/>
      <c r="W125" s="110"/>
      <c r="X125" s="110"/>
      <c r="Y125" s="110"/>
      <c r="Z125" s="110"/>
      <c r="AA125" s="110"/>
      <c r="AB125" s="110"/>
      <c r="AC125" s="110"/>
      <c r="AD125" s="110"/>
      <c r="AE125" s="159"/>
      <c r="AF125" s="159"/>
      <c r="AG125" s="159"/>
      <c r="AH125" s="159"/>
      <c r="AI125" s="194"/>
      <c r="AJ125" s="195"/>
      <c r="AK125" s="107"/>
      <c r="AL125" s="107"/>
      <c r="AM125" s="110"/>
      <c r="AN125" s="110"/>
      <c r="AO125" s="110"/>
      <c r="AP125" s="110"/>
      <c r="AQ125" s="110"/>
      <c r="AR125" s="107"/>
      <c r="AS125" s="110"/>
      <c r="AT125" s="110"/>
      <c r="AU125" s="16"/>
      <c r="AV125" s="110"/>
      <c r="AW125" s="110"/>
      <c r="AX125" s="110"/>
      <c r="AY125" s="110"/>
      <c r="AZ125" s="110"/>
      <c r="BA125" s="110"/>
      <c r="BB125" s="110"/>
      <c r="BC125" s="110"/>
      <c r="BD125" s="109"/>
      <c r="BE125" s="111"/>
      <c r="BF125" s="111"/>
    </row>
    <row r="126" spans="1:58" x14ac:dyDescent="0.25">
      <c r="A126" s="75" t="s">
        <v>591</v>
      </c>
      <c r="B126" s="75"/>
      <c r="C126" s="75"/>
      <c r="D126" s="75"/>
      <c r="E126" s="75"/>
      <c r="F126" s="76"/>
      <c r="G126" s="75"/>
      <c r="H126" s="75"/>
      <c r="I126" s="76"/>
      <c r="J126" s="35"/>
      <c r="K126" s="77"/>
      <c r="L126" s="397"/>
      <c r="M126" s="397"/>
      <c r="N126" s="78"/>
      <c r="O126" s="78"/>
      <c r="P126" s="78"/>
      <c r="Q126" s="78"/>
      <c r="R126" s="78"/>
      <c r="S126" s="78"/>
      <c r="T126" s="78"/>
      <c r="U126" s="78"/>
      <c r="V126" s="78"/>
      <c r="W126" s="78"/>
      <c r="X126" s="78"/>
      <c r="Y126" s="78"/>
      <c r="Z126" s="78"/>
      <c r="AA126" s="78"/>
      <c r="AB126" s="78"/>
      <c r="AC126" s="78"/>
      <c r="AD126" s="78"/>
      <c r="AE126" s="157"/>
      <c r="AF126" s="157"/>
      <c r="AG126" s="157"/>
      <c r="AH126" s="157"/>
      <c r="AI126" s="181"/>
      <c r="AJ126" s="182"/>
      <c r="AK126" s="75"/>
      <c r="AL126" s="75"/>
      <c r="AM126" s="78"/>
      <c r="AN126" s="78"/>
      <c r="AO126" s="78"/>
      <c r="AP126" s="78"/>
      <c r="AQ126" s="78"/>
      <c r="AR126" s="75"/>
      <c r="AS126" s="78"/>
      <c r="AT126" s="78"/>
      <c r="AU126" s="9"/>
      <c r="AV126" s="78"/>
      <c r="AW126" s="78"/>
      <c r="AX126" s="78"/>
      <c r="AY126" s="78"/>
      <c r="AZ126" s="78"/>
      <c r="BA126" s="78"/>
      <c r="BB126" s="78"/>
      <c r="BC126" s="78"/>
      <c r="BD126" s="77"/>
      <c r="BE126" s="79"/>
      <c r="BF126" s="79"/>
    </row>
    <row r="127" spans="1:58" x14ac:dyDescent="0.25">
      <c r="A127" s="75" t="s">
        <v>592</v>
      </c>
      <c r="B127" s="75"/>
      <c r="C127" s="75"/>
      <c r="D127" s="75"/>
      <c r="E127" s="75"/>
      <c r="F127" s="76"/>
      <c r="G127" s="75"/>
      <c r="H127" s="75"/>
      <c r="I127" s="76"/>
      <c r="J127" s="35"/>
      <c r="K127" s="77"/>
      <c r="L127" s="397"/>
      <c r="M127" s="397"/>
      <c r="N127" s="78"/>
      <c r="O127" s="78"/>
      <c r="P127" s="78"/>
      <c r="Q127" s="78"/>
      <c r="R127" s="78"/>
      <c r="S127" s="78"/>
      <c r="T127" s="78"/>
      <c r="U127" s="78"/>
      <c r="V127" s="78"/>
      <c r="W127" s="78"/>
      <c r="X127" s="78"/>
      <c r="Y127" s="78"/>
      <c r="Z127" s="78"/>
      <c r="AA127" s="78"/>
      <c r="AB127" s="78"/>
      <c r="AC127" s="78"/>
      <c r="AD127" s="78"/>
      <c r="AE127" s="157"/>
      <c r="AF127" s="157"/>
      <c r="AG127" s="157"/>
      <c r="AH127" s="157"/>
      <c r="AI127" s="181"/>
      <c r="AJ127" s="182"/>
      <c r="AK127" s="75"/>
      <c r="AL127" s="75"/>
      <c r="AM127" s="78"/>
      <c r="AN127" s="78"/>
      <c r="AO127" s="78"/>
      <c r="AP127" s="78"/>
      <c r="AQ127" s="78"/>
      <c r="AR127" s="75"/>
      <c r="AS127" s="78"/>
      <c r="AT127" s="78"/>
      <c r="AU127" s="9"/>
      <c r="AV127" s="78"/>
      <c r="AW127" s="78"/>
      <c r="AX127" s="78"/>
      <c r="AY127" s="78"/>
      <c r="AZ127" s="78"/>
      <c r="BA127" s="78"/>
      <c r="BB127" s="78"/>
      <c r="BC127" s="78"/>
      <c r="BD127" s="77"/>
      <c r="BE127" s="79"/>
      <c r="BF127" s="79"/>
    </row>
    <row r="128" spans="1:58" x14ac:dyDescent="0.25">
      <c r="A128" s="75" t="s">
        <v>593</v>
      </c>
      <c r="B128" s="75"/>
      <c r="C128" s="75"/>
      <c r="D128" s="75"/>
      <c r="E128" s="75"/>
      <c r="F128" s="76"/>
      <c r="G128" s="75"/>
      <c r="H128" s="75"/>
      <c r="I128" s="76"/>
      <c r="J128" s="35"/>
      <c r="K128" s="77"/>
      <c r="L128" s="397"/>
      <c r="M128" s="397"/>
      <c r="N128" s="78"/>
      <c r="O128" s="78"/>
      <c r="P128" s="78"/>
      <c r="Q128" s="78"/>
      <c r="R128" s="78"/>
      <c r="S128" s="78"/>
      <c r="T128" s="78"/>
      <c r="U128" s="78"/>
      <c r="V128" s="78"/>
      <c r="W128" s="78"/>
      <c r="X128" s="78"/>
      <c r="Y128" s="78"/>
      <c r="Z128" s="78"/>
      <c r="AA128" s="78"/>
      <c r="AB128" s="78"/>
      <c r="AC128" s="78"/>
      <c r="AD128" s="78"/>
      <c r="AE128" s="157"/>
      <c r="AF128" s="157"/>
      <c r="AG128" s="157"/>
      <c r="AH128" s="157"/>
      <c r="AI128" s="181"/>
      <c r="AJ128" s="182"/>
      <c r="AK128" s="75"/>
      <c r="AL128" s="75"/>
      <c r="AM128" s="78"/>
      <c r="AN128" s="78"/>
      <c r="AO128" s="78"/>
      <c r="AP128" s="78"/>
      <c r="AQ128" s="78"/>
      <c r="AR128" s="75"/>
      <c r="AS128" s="78"/>
      <c r="AT128" s="78"/>
      <c r="AU128" s="9"/>
      <c r="AV128" s="78"/>
      <c r="AW128" s="78"/>
      <c r="AX128" s="78"/>
      <c r="AY128" s="78"/>
      <c r="AZ128" s="78"/>
      <c r="BA128" s="78"/>
      <c r="BB128" s="78"/>
      <c r="BC128" s="78"/>
      <c r="BD128" s="77"/>
      <c r="BE128" s="79"/>
      <c r="BF128" s="79"/>
    </row>
    <row r="129" spans="1:58" x14ac:dyDescent="0.25">
      <c r="A129" s="75" t="s">
        <v>594</v>
      </c>
      <c r="B129" s="75"/>
      <c r="C129" s="75"/>
      <c r="D129" s="75"/>
      <c r="E129" s="75"/>
      <c r="F129" s="76"/>
      <c r="G129" s="75"/>
      <c r="H129" s="75"/>
      <c r="I129" s="76"/>
      <c r="J129" s="35"/>
      <c r="K129" s="77"/>
      <c r="L129" s="397"/>
      <c r="M129" s="397"/>
      <c r="N129" s="78"/>
      <c r="O129" s="78"/>
      <c r="P129" s="78"/>
      <c r="Q129" s="78"/>
      <c r="R129" s="78"/>
      <c r="S129" s="78"/>
      <c r="T129" s="78"/>
      <c r="U129" s="78"/>
      <c r="V129" s="78"/>
      <c r="W129" s="78"/>
      <c r="X129" s="78"/>
      <c r="Y129" s="78"/>
      <c r="Z129" s="78"/>
      <c r="AA129" s="78"/>
      <c r="AB129" s="78"/>
      <c r="AC129" s="78"/>
      <c r="AD129" s="78"/>
      <c r="AE129" s="157"/>
      <c r="AF129" s="157"/>
      <c r="AG129" s="157"/>
      <c r="AH129" s="157"/>
      <c r="AI129" s="181"/>
      <c r="AJ129" s="182"/>
      <c r="AK129" s="75"/>
      <c r="AL129" s="75"/>
      <c r="AM129" s="78"/>
      <c r="AN129" s="78"/>
      <c r="AO129" s="78"/>
      <c r="AP129" s="78"/>
      <c r="AQ129" s="78"/>
      <c r="AR129" s="75"/>
      <c r="AS129" s="78"/>
      <c r="AT129" s="78"/>
      <c r="AU129" s="9"/>
      <c r="AV129" s="78"/>
      <c r="AW129" s="78"/>
      <c r="AX129" s="78"/>
      <c r="AY129" s="78"/>
      <c r="AZ129" s="78"/>
      <c r="BA129" s="78"/>
      <c r="BB129" s="78"/>
      <c r="BC129" s="78"/>
      <c r="BD129" s="77"/>
      <c r="BE129" s="79"/>
      <c r="BF129" s="79"/>
    </row>
    <row r="130" spans="1:58" x14ac:dyDescent="0.25">
      <c r="A130" s="75" t="s">
        <v>595</v>
      </c>
      <c r="B130" s="75"/>
      <c r="C130" s="75"/>
      <c r="D130" s="75"/>
      <c r="E130" s="75"/>
      <c r="F130" s="76"/>
      <c r="G130" s="75"/>
      <c r="H130" s="75"/>
      <c r="I130" s="76"/>
      <c r="J130" s="35"/>
      <c r="K130" s="77"/>
      <c r="L130" s="397"/>
      <c r="M130" s="397"/>
      <c r="N130" s="78"/>
      <c r="O130" s="78"/>
      <c r="P130" s="78"/>
      <c r="Q130" s="78"/>
      <c r="R130" s="78"/>
      <c r="S130" s="78"/>
      <c r="T130" s="78"/>
      <c r="U130" s="78"/>
      <c r="V130" s="78"/>
      <c r="W130" s="78"/>
      <c r="X130" s="78"/>
      <c r="Y130" s="78"/>
      <c r="Z130" s="78"/>
      <c r="AA130" s="78"/>
      <c r="AB130" s="78"/>
      <c r="AC130" s="78"/>
      <c r="AD130" s="78"/>
      <c r="AE130" s="157"/>
      <c r="AF130" s="157"/>
      <c r="AG130" s="157"/>
      <c r="AH130" s="157"/>
      <c r="AI130" s="181"/>
      <c r="AJ130" s="182"/>
      <c r="AK130" s="75"/>
      <c r="AL130" s="75"/>
      <c r="AM130" s="78"/>
      <c r="AN130" s="78"/>
      <c r="AO130" s="78"/>
      <c r="AP130" s="78"/>
      <c r="AQ130" s="78"/>
      <c r="AR130" s="75"/>
      <c r="AS130" s="78"/>
      <c r="AT130" s="78"/>
      <c r="AU130" s="9"/>
      <c r="AV130" s="78"/>
      <c r="AW130" s="78"/>
      <c r="AX130" s="78"/>
      <c r="AY130" s="78"/>
      <c r="AZ130" s="78"/>
      <c r="BA130" s="78"/>
      <c r="BB130" s="78"/>
      <c r="BC130" s="78"/>
      <c r="BD130" s="77"/>
      <c r="BE130" s="79"/>
      <c r="BF130" s="79"/>
    </row>
    <row r="131" spans="1:58" x14ac:dyDescent="0.25">
      <c r="A131" s="75" t="s">
        <v>596</v>
      </c>
      <c r="B131" s="75"/>
      <c r="C131" s="75"/>
      <c r="D131" s="75"/>
      <c r="E131" s="75"/>
      <c r="F131" s="76"/>
      <c r="G131" s="75"/>
      <c r="H131" s="75"/>
      <c r="I131" s="76"/>
      <c r="J131" s="35"/>
      <c r="K131" s="77"/>
      <c r="L131" s="397"/>
      <c r="M131" s="397"/>
      <c r="N131" s="78"/>
      <c r="O131" s="78"/>
      <c r="P131" s="78"/>
      <c r="Q131" s="78"/>
      <c r="R131" s="78"/>
      <c r="S131" s="78"/>
      <c r="T131" s="78"/>
      <c r="U131" s="78"/>
      <c r="V131" s="78"/>
      <c r="W131" s="78"/>
      <c r="X131" s="78"/>
      <c r="Y131" s="78"/>
      <c r="Z131" s="78"/>
      <c r="AA131" s="78"/>
      <c r="AB131" s="78"/>
      <c r="AC131" s="78"/>
      <c r="AD131" s="78"/>
      <c r="AE131" s="157"/>
      <c r="AF131" s="157"/>
      <c r="AG131" s="157"/>
      <c r="AH131" s="157"/>
      <c r="AI131" s="181"/>
      <c r="AJ131" s="182"/>
      <c r="AK131" s="75"/>
      <c r="AL131" s="75"/>
      <c r="AM131" s="78"/>
      <c r="AN131" s="78"/>
      <c r="AO131" s="78"/>
      <c r="AP131" s="78"/>
      <c r="AQ131" s="78"/>
      <c r="AR131" s="75"/>
      <c r="AS131" s="78"/>
      <c r="AT131" s="78"/>
      <c r="AU131" s="9"/>
      <c r="AV131" s="78"/>
      <c r="AW131" s="78"/>
      <c r="AX131" s="78"/>
      <c r="AY131" s="78"/>
      <c r="AZ131" s="78"/>
      <c r="BA131" s="78"/>
      <c r="BB131" s="78"/>
      <c r="BC131" s="78"/>
      <c r="BD131" s="77"/>
      <c r="BE131" s="79"/>
      <c r="BF131" s="79"/>
    </row>
    <row r="132" spans="1:58" x14ac:dyDescent="0.25">
      <c r="A132" s="75" t="s">
        <v>597</v>
      </c>
      <c r="B132" s="75"/>
      <c r="C132" s="75"/>
      <c r="D132" s="75"/>
      <c r="E132" s="75"/>
      <c r="F132" s="76"/>
      <c r="G132" s="75"/>
      <c r="H132" s="75"/>
      <c r="I132" s="76"/>
      <c r="J132" s="35"/>
      <c r="K132" s="77"/>
      <c r="L132" s="397"/>
      <c r="M132" s="397"/>
      <c r="N132" s="78"/>
      <c r="O132" s="78"/>
      <c r="P132" s="78"/>
      <c r="Q132" s="78"/>
      <c r="R132" s="78"/>
      <c r="S132" s="78"/>
      <c r="T132" s="78"/>
      <c r="U132" s="78"/>
      <c r="V132" s="78"/>
      <c r="W132" s="78"/>
      <c r="X132" s="78"/>
      <c r="Y132" s="78"/>
      <c r="Z132" s="78"/>
      <c r="AA132" s="78"/>
      <c r="AB132" s="78"/>
      <c r="AC132" s="78"/>
      <c r="AD132" s="78"/>
      <c r="AE132" s="157"/>
      <c r="AF132" s="157"/>
      <c r="AG132" s="157"/>
      <c r="AH132" s="157"/>
      <c r="AI132" s="181"/>
      <c r="AJ132" s="182"/>
      <c r="AK132" s="75"/>
      <c r="AL132" s="75"/>
      <c r="AM132" s="78"/>
      <c r="AN132" s="78"/>
      <c r="AO132" s="78"/>
      <c r="AP132" s="78"/>
      <c r="AQ132" s="78"/>
      <c r="AR132" s="75"/>
      <c r="AS132" s="78"/>
      <c r="AT132" s="78"/>
      <c r="AU132" s="9"/>
      <c r="AV132" s="78"/>
      <c r="AW132" s="78"/>
      <c r="AX132" s="78"/>
      <c r="AY132" s="78"/>
      <c r="AZ132" s="78"/>
      <c r="BA132" s="78"/>
      <c r="BB132" s="78"/>
      <c r="BC132" s="78"/>
      <c r="BD132" s="77"/>
      <c r="BE132" s="79"/>
      <c r="BF132" s="79"/>
    </row>
    <row r="133" spans="1:58" x14ac:dyDescent="0.25">
      <c r="A133" s="75" t="s">
        <v>598</v>
      </c>
      <c r="B133" s="75"/>
      <c r="C133" s="75"/>
      <c r="D133" s="75"/>
      <c r="E133" s="75"/>
      <c r="F133" s="76"/>
      <c r="G133" s="75"/>
      <c r="H133" s="75"/>
      <c r="I133" s="76"/>
      <c r="J133" s="35"/>
      <c r="K133" s="77"/>
      <c r="L133" s="397"/>
      <c r="M133" s="397"/>
      <c r="N133" s="78"/>
      <c r="O133" s="78"/>
      <c r="P133" s="78"/>
      <c r="Q133" s="78"/>
      <c r="R133" s="78"/>
      <c r="S133" s="78"/>
      <c r="T133" s="78"/>
      <c r="U133" s="78"/>
      <c r="V133" s="78"/>
      <c r="W133" s="78"/>
      <c r="X133" s="78"/>
      <c r="Y133" s="78"/>
      <c r="Z133" s="78"/>
      <c r="AA133" s="78"/>
      <c r="AB133" s="78"/>
      <c r="AC133" s="78"/>
      <c r="AD133" s="78"/>
      <c r="AE133" s="157"/>
      <c r="AF133" s="157"/>
      <c r="AG133" s="157"/>
      <c r="AH133" s="157"/>
      <c r="AI133" s="181"/>
      <c r="AJ133" s="182"/>
      <c r="AK133" s="75"/>
      <c r="AL133" s="75"/>
      <c r="AM133" s="78"/>
      <c r="AN133" s="78"/>
      <c r="AO133" s="78"/>
      <c r="AP133" s="78"/>
      <c r="AQ133" s="78"/>
      <c r="AR133" s="75"/>
      <c r="AS133" s="78"/>
      <c r="AT133" s="78"/>
      <c r="AU133" s="9"/>
      <c r="AV133" s="78"/>
      <c r="AW133" s="78"/>
      <c r="AX133" s="78"/>
      <c r="AY133" s="78"/>
      <c r="AZ133" s="78"/>
      <c r="BA133" s="78"/>
      <c r="BB133" s="78"/>
      <c r="BC133" s="78"/>
      <c r="BD133" s="77"/>
      <c r="BE133" s="79"/>
      <c r="BF133" s="79"/>
    </row>
    <row r="134" spans="1:58" x14ac:dyDescent="0.25">
      <c r="A134" s="75" t="s">
        <v>599</v>
      </c>
      <c r="B134" s="75"/>
      <c r="C134" s="75"/>
      <c r="D134" s="75"/>
      <c r="E134" s="75"/>
      <c r="F134" s="76"/>
      <c r="G134" s="75"/>
      <c r="H134" s="75"/>
      <c r="I134" s="76"/>
      <c r="J134" s="35"/>
      <c r="K134" s="77"/>
      <c r="L134" s="397"/>
      <c r="M134" s="397"/>
      <c r="N134" s="78"/>
      <c r="O134" s="78"/>
      <c r="P134" s="78"/>
      <c r="Q134" s="78"/>
      <c r="R134" s="78"/>
      <c r="S134" s="78"/>
      <c r="T134" s="78"/>
      <c r="U134" s="78"/>
      <c r="V134" s="78"/>
      <c r="W134" s="78"/>
      <c r="X134" s="78"/>
      <c r="Y134" s="78"/>
      <c r="Z134" s="78"/>
      <c r="AA134" s="78"/>
      <c r="AB134" s="78"/>
      <c r="AC134" s="78"/>
      <c r="AD134" s="78"/>
      <c r="AE134" s="157"/>
      <c r="AF134" s="157"/>
      <c r="AG134" s="157"/>
      <c r="AH134" s="157"/>
      <c r="AI134" s="181"/>
      <c r="AJ134" s="182"/>
      <c r="AK134" s="75"/>
      <c r="AL134" s="75"/>
      <c r="AM134" s="78"/>
      <c r="AN134" s="78"/>
      <c r="AO134" s="78"/>
      <c r="AP134" s="78"/>
      <c r="AQ134" s="78"/>
      <c r="AR134" s="75"/>
      <c r="AS134" s="78"/>
      <c r="AT134" s="78"/>
      <c r="AU134" s="9"/>
      <c r="AV134" s="78"/>
      <c r="AW134" s="78"/>
      <c r="AX134" s="78"/>
      <c r="AY134" s="78"/>
      <c r="AZ134" s="78"/>
      <c r="BA134" s="78"/>
      <c r="BB134" s="78"/>
      <c r="BC134" s="78"/>
      <c r="BD134" s="77"/>
      <c r="BE134" s="79"/>
      <c r="BF134" s="79"/>
    </row>
    <row r="135" spans="1:58" x14ac:dyDescent="0.25">
      <c r="A135" s="75" t="s">
        <v>600</v>
      </c>
      <c r="B135" s="75"/>
      <c r="C135" s="75"/>
      <c r="D135" s="75"/>
      <c r="E135" s="75"/>
      <c r="F135" s="76"/>
      <c r="G135" s="75"/>
      <c r="H135" s="75"/>
      <c r="I135" s="76"/>
      <c r="J135" s="35"/>
      <c r="K135" s="77"/>
      <c r="L135" s="397"/>
      <c r="M135" s="397"/>
      <c r="N135" s="78"/>
      <c r="O135" s="78"/>
      <c r="P135" s="78"/>
      <c r="Q135" s="78"/>
      <c r="R135" s="78"/>
      <c r="S135" s="78"/>
      <c r="T135" s="78"/>
      <c r="U135" s="78"/>
      <c r="V135" s="78"/>
      <c r="W135" s="78"/>
      <c r="X135" s="78"/>
      <c r="Y135" s="78"/>
      <c r="Z135" s="78"/>
      <c r="AA135" s="78"/>
      <c r="AB135" s="78"/>
      <c r="AC135" s="78"/>
      <c r="AD135" s="78"/>
      <c r="AE135" s="157"/>
      <c r="AF135" s="157"/>
      <c r="AG135" s="157"/>
      <c r="AH135" s="157"/>
      <c r="AI135" s="181"/>
      <c r="AJ135" s="182"/>
      <c r="AK135" s="75"/>
      <c r="AL135" s="75"/>
      <c r="AM135" s="78"/>
      <c r="AN135" s="78"/>
      <c r="AO135" s="78"/>
      <c r="AP135" s="78"/>
      <c r="AQ135" s="78"/>
      <c r="AR135" s="75"/>
      <c r="AS135" s="78"/>
      <c r="AT135" s="78"/>
      <c r="AU135" s="9"/>
      <c r="AV135" s="78"/>
      <c r="AW135" s="78"/>
      <c r="AX135" s="78"/>
      <c r="AY135" s="78"/>
      <c r="AZ135" s="78"/>
      <c r="BA135" s="78"/>
      <c r="BB135" s="78"/>
      <c r="BC135" s="78"/>
      <c r="BD135" s="77"/>
      <c r="BE135" s="79"/>
      <c r="BF135" s="79"/>
    </row>
    <row r="136" spans="1:58" x14ac:dyDescent="0.25">
      <c r="A136" s="75" t="s">
        <v>601</v>
      </c>
      <c r="B136" s="75"/>
      <c r="C136" s="75"/>
      <c r="D136" s="75"/>
      <c r="E136" s="75"/>
      <c r="F136" s="76"/>
      <c r="G136" s="75"/>
      <c r="H136" s="75"/>
      <c r="I136" s="76"/>
      <c r="J136" s="35"/>
      <c r="K136" s="77"/>
      <c r="L136" s="397"/>
      <c r="M136" s="397"/>
      <c r="N136" s="78"/>
      <c r="O136" s="78"/>
      <c r="P136" s="78"/>
      <c r="Q136" s="78"/>
      <c r="R136" s="78"/>
      <c r="S136" s="78"/>
      <c r="T136" s="78"/>
      <c r="U136" s="78"/>
      <c r="V136" s="78"/>
      <c r="W136" s="78"/>
      <c r="X136" s="78"/>
      <c r="Y136" s="78"/>
      <c r="Z136" s="78"/>
      <c r="AA136" s="78"/>
      <c r="AB136" s="78"/>
      <c r="AC136" s="78"/>
      <c r="AD136" s="78"/>
      <c r="AE136" s="157"/>
      <c r="AF136" s="157"/>
      <c r="AG136" s="157"/>
      <c r="AH136" s="157"/>
      <c r="AI136" s="181"/>
      <c r="AJ136" s="182"/>
      <c r="AK136" s="75"/>
      <c r="AL136" s="75"/>
      <c r="AM136" s="78"/>
      <c r="AN136" s="78"/>
      <c r="AO136" s="78"/>
      <c r="AP136" s="78"/>
      <c r="AQ136" s="78"/>
      <c r="AR136" s="75"/>
      <c r="AS136" s="78"/>
      <c r="AT136" s="78"/>
      <c r="AU136" s="9"/>
      <c r="AV136" s="78"/>
      <c r="AW136" s="78"/>
      <c r="AX136" s="78"/>
      <c r="AY136" s="78"/>
      <c r="AZ136" s="78"/>
      <c r="BA136" s="78"/>
      <c r="BB136" s="78"/>
      <c r="BC136" s="78"/>
      <c r="BD136" s="77"/>
      <c r="BE136" s="79"/>
      <c r="BF136" s="79"/>
    </row>
    <row r="137" spans="1:58" ht="13.8" thickBot="1" x14ac:dyDescent="0.3">
      <c r="A137" s="84" t="s">
        <v>602</v>
      </c>
      <c r="B137" s="84"/>
      <c r="C137" s="84"/>
      <c r="D137" s="84"/>
      <c r="E137" s="84"/>
      <c r="F137" s="86"/>
      <c r="G137" s="84"/>
      <c r="H137" s="84"/>
      <c r="I137" s="86"/>
      <c r="J137" s="36"/>
      <c r="K137" s="87"/>
      <c r="L137" s="399"/>
      <c r="M137" s="399"/>
      <c r="N137" s="88"/>
      <c r="O137" s="88"/>
      <c r="P137" s="88"/>
      <c r="Q137" s="88"/>
      <c r="R137" s="88"/>
      <c r="S137" s="88"/>
      <c r="T137" s="88"/>
      <c r="U137" s="88"/>
      <c r="V137" s="88"/>
      <c r="W137" s="88"/>
      <c r="X137" s="88"/>
      <c r="Y137" s="88"/>
      <c r="Z137" s="88"/>
      <c r="AA137" s="88"/>
      <c r="AB137" s="88"/>
      <c r="AC137" s="88"/>
      <c r="AD137" s="88"/>
      <c r="AE137" s="158"/>
      <c r="AF137" s="158"/>
      <c r="AG137" s="158"/>
      <c r="AH137" s="158"/>
      <c r="AI137" s="184"/>
      <c r="AJ137" s="185"/>
      <c r="AK137" s="84"/>
      <c r="AL137" s="84"/>
      <c r="AM137" s="88"/>
      <c r="AN137" s="88"/>
      <c r="AO137" s="88"/>
      <c r="AP137" s="88"/>
      <c r="AQ137" s="88"/>
      <c r="AR137" s="84"/>
      <c r="AS137" s="88"/>
      <c r="AT137" s="88"/>
      <c r="AU137" s="10"/>
      <c r="AV137" s="88"/>
      <c r="AW137" s="88"/>
      <c r="AX137" s="88"/>
      <c r="AY137" s="88"/>
      <c r="AZ137" s="88"/>
      <c r="BA137" s="88"/>
      <c r="BB137" s="88"/>
      <c r="BC137" s="88"/>
      <c r="BD137" s="87"/>
      <c r="BE137" s="89"/>
      <c r="BF137" s="89"/>
    </row>
    <row r="138" spans="1:58" x14ac:dyDescent="0.25">
      <c r="A138" s="75" t="s">
        <v>603</v>
      </c>
      <c r="B138" s="75"/>
      <c r="C138" s="75"/>
      <c r="D138" s="75"/>
      <c r="E138" s="75"/>
      <c r="F138" s="76"/>
      <c r="G138" s="75"/>
      <c r="H138" s="75"/>
      <c r="I138" s="76"/>
      <c r="J138" s="35"/>
      <c r="K138" s="77"/>
      <c r="L138" s="397"/>
      <c r="M138" s="397"/>
      <c r="N138" s="78"/>
      <c r="O138" s="78"/>
      <c r="P138" s="78"/>
      <c r="Q138" s="78"/>
      <c r="R138" s="78"/>
      <c r="S138" s="78"/>
      <c r="T138" s="78"/>
      <c r="U138" s="78"/>
      <c r="V138" s="78"/>
      <c r="W138" s="78"/>
      <c r="X138" s="78"/>
      <c r="Y138" s="78"/>
      <c r="Z138" s="78"/>
      <c r="AA138" s="78"/>
      <c r="AB138" s="78"/>
      <c r="AC138" s="78"/>
      <c r="AD138" s="78"/>
      <c r="AE138" s="157"/>
      <c r="AF138" s="157"/>
      <c r="AG138" s="157"/>
      <c r="AH138" s="157"/>
      <c r="AI138" s="181"/>
      <c r="AJ138" s="182"/>
      <c r="AK138" s="75"/>
      <c r="AL138" s="75"/>
      <c r="AM138" s="78"/>
      <c r="AN138" s="78"/>
      <c r="AO138" s="78"/>
      <c r="AP138" s="78"/>
      <c r="AQ138" s="78"/>
      <c r="AR138" s="75"/>
      <c r="AS138" s="78"/>
      <c r="AT138" s="78"/>
      <c r="AU138" s="9"/>
      <c r="AV138" s="78"/>
      <c r="AW138" s="78"/>
      <c r="AX138" s="78"/>
      <c r="AY138" s="78"/>
      <c r="AZ138" s="78"/>
      <c r="BA138" s="78"/>
      <c r="BB138" s="78"/>
      <c r="BC138" s="78"/>
      <c r="BD138" s="77"/>
      <c r="BE138" s="79"/>
      <c r="BF138" s="79"/>
    </row>
    <row r="139" spans="1:58" x14ac:dyDescent="0.25">
      <c r="A139" s="75" t="s">
        <v>604</v>
      </c>
      <c r="B139" s="75"/>
      <c r="C139" s="75"/>
      <c r="D139" s="75"/>
      <c r="E139" s="75"/>
      <c r="F139" s="76"/>
      <c r="G139" s="75"/>
      <c r="H139" s="75"/>
      <c r="I139" s="76"/>
      <c r="J139" s="35"/>
      <c r="K139" s="77"/>
      <c r="L139" s="397"/>
      <c r="M139" s="397"/>
      <c r="N139" s="78"/>
      <c r="O139" s="78"/>
      <c r="P139" s="78"/>
      <c r="Q139" s="78"/>
      <c r="R139" s="78"/>
      <c r="S139" s="78"/>
      <c r="T139" s="78"/>
      <c r="U139" s="78"/>
      <c r="V139" s="78"/>
      <c r="W139" s="78"/>
      <c r="X139" s="78"/>
      <c r="Y139" s="78"/>
      <c r="Z139" s="78"/>
      <c r="AA139" s="78"/>
      <c r="AB139" s="78"/>
      <c r="AC139" s="78"/>
      <c r="AD139" s="78"/>
      <c r="AE139" s="157"/>
      <c r="AF139" s="157"/>
      <c r="AG139" s="157"/>
      <c r="AH139" s="157"/>
      <c r="AI139" s="181"/>
      <c r="AJ139" s="182"/>
      <c r="AK139" s="75"/>
      <c r="AL139" s="75"/>
      <c r="AM139" s="78"/>
      <c r="AN139" s="78"/>
      <c r="AO139" s="78"/>
      <c r="AP139" s="78"/>
      <c r="AQ139" s="78"/>
      <c r="AR139" s="75"/>
      <c r="AS139" s="78"/>
      <c r="AT139" s="78"/>
      <c r="AU139" s="9"/>
      <c r="AV139" s="78"/>
      <c r="AW139" s="78"/>
      <c r="AX139" s="78"/>
      <c r="AY139" s="78"/>
      <c r="AZ139" s="78"/>
      <c r="BA139" s="78"/>
      <c r="BB139" s="78"/>
      <c r="BC139" s="78"/>
      <c r="BD139" s="77"/>
      <c r="BE139" s="79"/>
      <c r="BF139" s="79"/>
    </row>
    <row r="140" spans="1:58" x14ac:dyDescent="0.25">
      <c r="A140" s="75" t="s">
        <v>605</v>
      </c>
      <c r="B140" s="75"/>
      <c r="C140" s="75"/>
      <c r="D140" s="75"/>
      <c r="E140" s="75"/>
      <c r="F140" s="76"/>
      <c r="G140" s="75"/>
      <c r="H140" s="75"/>
      <c r="I140" s="76"/>
      <c r="J140" s="35"/>
      <c r="K140" s="77"/>
      <c r="L140" s="397"/>
      <c r="M140" s="397"/>
      <c r="N140" s="78"/>
      <c r="O140" s="78"/>
      <c r="P140" s="78"/>
      <c r="Q140" s="78"/>
      <c r="R140" s="78"/>
      <c r="S140" s="78"/>
      <c r="T140" s="78"/>
      <c r="U140" s="78"/>
      <c r="V140" s="78"/>
      <c r="W140" s="78"/>
      <c r="X140" s="78"/>
      <c r="Y140" s="78"/>
      <c r="Z140" s="78"/>
      <c r="AA140" s="78"/>
      <c r="AB140" s="78"/>
      <c r="AC140" s="78"/>
      <c r="AD140" s="78"/>
      <c r="AE140" s="157"/>
      <c r="AF140" s="157"/>
      <c r="AG140" s="157"/>
      <c r="AH140" s="157"/>
      <c r="AI140" s="181"/>
      <c r="AJ140" s="182"/>
      <c r="AK140" s="75"/>
      <c r="AL140" s="75"/>
      <c r="AM140" s="78"/>
      <c r="AN140" s="78"/>
      <c r="AO140" s="78"/>
      <c r="AP140" s="78"/>
      <c r="AQ140" s="78"/>
      <c r="AR140" s="75"/>
      <c r="AS140" s="78"/>
      <c r="AT140" s="78"/>
      <c r="AU140" s="9"/>
      <c r="AV140" s="78"/>
      <c r="AW140" s="78"/>
      <c r="AX140" s="78"/>
      <c r="AY140" s="78"/>
      <c r="AZ140" s="78"/>
      <c r="BA140" s="78"/>
      <c r="BB140" s="78"/>
      <c r="BC140" s="78"/>
      <c r="BD140" s="77"/>
      <c r="BE140" s="79"/>
      <c r="BF140" s="79"/>
    </row>
    <row r="141" spans="1:58" x14ac:dyDescent="0.25">
      <c r="A141" s="75" t="s">
        <v>606</v>
      </c>
      <c r="B141" s="75"/>
      <c r="C141" s="75"/>
      <c r="D141" s="75"/>
      <c r="E141" s="75"/>
      <c r="F141" s="76"/>
      <c r="G141" s="75"/>
      <c r="H141" s="75"/>
      <c r="I141" s="76"/>
      <c r="J141" s="35"/>
      <c r="K141" s="77"/>
      <c r="L141" s="397"/>
      <c r="M141" s="397"/>
      <c r="N141" s="78"/>
      <c r="O141" s="78"/>
      <c r="P141" s="78"/>
      <c r="Q141" s="78"/>
      <c r="R141" s="78"/>
      <c r="S141" s="78"/>
      <c r="T141" s="78"/>
      <c r="U141" s="78"/>
      <c r="V141" s="78"/>
      <c r="W141" s="78"/>
      <c r="X141" s="78"/>
      <c r="Y141" s="78"/>
      <c r="Z141" s="78"/>
      <c r="AA141" s="78"/>
      <c r="AB141" s="78"/>
      <c r="AC141" s="78"/>
      <c r="AD141" s="78"/>
      <c r="AE141" s="157"/>
      <c r="AF141" s="157"/>
      <c r="AG141" s="157"/>
      <c r="AH141" s="157"/>
      <c r="AI141" s="181"/>
      <c r="AJ141" s="182"/>
      <c r="AK141" s="75"/>
      <c r="AL141" s="75"/>
      <c r="AM141" s="78"/>
      <c r="AN141" s="78"/>
      <c r="AO141" s="78"/>
      <c r="AP141" s="78"/>
      <c r="AQ141" s="78"/>
      <c r="AR141" s="75"/>
      <c r="AS141" s="78"/>
      <c r="AT141" s="78"/>
      <c r="AU141" s="9"/>
      <c r="AV141" s="78"/>
      <c r="AW141" s="78"/>
      <c r="AX141" s="78"/>
      <c r="AY141" s="78"/>
      <c r="AZ141" s="78"/>
      <c r="BA141" s="78"/>
      <c r="BB141" s="78"/>
      <c r="BC141" s="78"/>
      <c r="BD141" s="77"/>
      <c r="BE141" s="79"/>
      <c r="BF141" s="79"/>
    </row>
    <row r="142" spans="1:58" x14ac:dyDescent="0.25">
      <c r="A142" s="75" t="s">
        <v>607</v>
      </c>
      <c r="B142" s="75"/>
      <c r="C142" s="75"/>
      <c r="D142" s="75"/>
      <c r="E142" s="75"/>
      <c r="F142" s="76"/>
      <c r="G142" s="75"/>
      <c r="H142" s="75"/>
      <c r="I142" s="76"/>
      <c r="J142" s="35"/>
      <c r="K142" s="77"/>
      <c r="L142" s="397"/>
      <c r="M142" s="397"/>
      <c r="N142" s="78"/>
      <c r="O142" s="78"/>
      <c r="P142" s="78"/>
      <c r="Q142" s="78"/>
      <c r="R142" s="78"/>
      <c r="S142" s="78"/>
      <c r="T142" s="78"/>
      <c r="U142" s="78"/>
      <c r="V142" s="78"/>
      <c r="W142" s="78"/>
      <c r="X142" s="78"/>
      <c r="Y142" s="78"/>
      <c r="Z142" s="78"/>
      <c r="AA142" s="78"/>
      <c r="AB142" s="78"/>
      <c r="AC142" s="78"/>
      <c r="AD142" s="78"/>
      <c r="AE142" s="157"/>
      <c r="AF142" s="157"/>
      <c r="AG142" s="157"/>
      <c r="AH142" s="157"/>
      <c r="AI142" s="181"/>
      <c r="AJ142" s="182"/>
      <c r="AK142" s="75"/>
      <c r="AL142" s="75"/>
      <c r="AM142" s="78"/>
      <c r="AN142" s="78"/>
      <c r="AO142" s="78"/>
      <c r="AP142" s="78"/>
      <c r="AQ142" s="78"/>
      <c r="AR142" s="75"/>
      <c r="AS142" s="78"/>
      <c r="AT142" s="78"/>
      <c r="AU142" s="9"/>
      <c r="AV142" s="78"/>
      <c r="AW142" s="78"/>
      <c r="AX142" s="78"/>
      <c r="AY142" s="78"/>
      <c r="AZ142" s="78"/>
      <c r="BA142" s="78"/>
      <c r="BB142" s="78"/>
      <c r="BC142" s="78"/>
      <c r="BD142" s="77"/>
      <c r="BE142" s="79"/>
      <c r="BF142" s="79"/>
    </row>
    <row r="143" spans="1:58" x14ac:dyDescent="0.25">
      <c r="A143" s="75" t="s">
        <v>608</v>
      </c>
      <c r="B143" s="75"/>
      <c r="C143" s="75"/>
      <c r="D143" s="75"/>
      <c r="E143" s="75"/>
      <c r="F143" s="76"/>
      <c r="G143" s="75"/>
      <c r="H143" s="75"/>
      <c r="I143" s="76"/>
      <c r="J143" s="35"/>
      <c r="K143" s="77"/>
      <c r="L143" s="397"/>
      <c r="M143" s="397"/>
      <c r="N143" s="78"/>
      <c r="O143" s="78"/>
      <c r="P143" s="78"/>
      <c r="Q143" s="78"/>
      <c r="R143" s="78"/>
      <c r="S143" s="78"/>
      <c r="T143" s="78"/>
      <c r="U143" s="78"/>
      <c r="V143" s="78"/>
      <c r="W143" s="78"/>
      <c r="X143" s="78"/>
      <c r="Y143" s="78"/>
      <c r="Z143" s="78"/>
      <c r="AA143" s="78"/>
      <c r="AB143" s="78"/>
      <c r="AC143" s="78"/>
      <c r="AD143" s="78"/>
      <c r="AE143" s="157"/>
      <c r="AF143" s="157"/>
      <c r="AG143" s="157"/>
      <c r="AH143" s="157"/>
      <c r="AI143" s="181"/>
      <c r="AJ143" s="182"/>
      <c r="AK143" s="75"/>
      <c r="AL143" s="75"/>
      <c r="AM143" s="78"/>
      <c r="AN143" s="78"/>
      <c r="AO143" s="78"/>
      <c r="AP143" s="78"/>
      <c r="AQ143" s="78"/>
      <c r="AR143" s="75"/>
      <c r="AS143" s="78"/>
      <c r="AT143" s="78"/>
      <c r="AU143" s="9"/>
      <c r="AV143" s="78"/>
      <c r="AW143" s="78"/>
      <c r="AX143" s="78"/>
      <c r="AY143" s="78"/>
      <c r="AZ143" s="78"/>
      <c r="BA143" s="78"/>
      <c r="BB143" s="78"/>
      <c r="BC143" s="78"/>
      <c r="BD143" s="77"/>
      <c r="BE143" s="79"/>
      <c r="BF143" s="79"/>
    </row>
    <row r="144" spans="1:58" x14ac:dyDescent="0.25">
      <c r="A144" s="75" t="s">
        <v>609</v>
      </c>
      <c r="B144" s="75"/>
      <c r="C144" s="75"/>
      <c r="D144" s="75"/>
      <c r="E144" s="75"/>
      <c r="F144" s="76"/>
      <c r="G144" s="75"/>
      <c r="H144" s="75"/>
      <c r="I144" s="76"/>
      <c r="J144" s="35"/>
      <c r="K144" s="77"/>
      <c r="L144" s="397"/>
      <c r="M144" s="397"/>
      <c r="N144" s="78"/>
      <c r="O144" s="78"/>
      <c r="P144" s="78"/>
      <c r="Q144" s="78"/>
      <c r="R144" s="78"/>
      <c r="S144" s="78"/>
      <c r="T144" s="78"/>
      <c r="U144" s="78"/>
      <c r="V144" s="78"/>
      <c r="W144" s="78"/>
      <c r="X144" s="78"/>
      <c r="Y144" s="78"/>
      <c r="Z144" s="78"/>
      <c r="AA144" s="78"/>
      <c r="AB144" s="78"/>
      <c r="AC144" s="78"/>
      <c r="AD144" s="78"/>
      <c r="AE144" s="157"/>
      <c r="AF144" s="157"/>
      <c r="AG144" s="157"/>
      <c r="AH144" s="157"/>
      <c r="AI144" s="181"/>
      <c r="AJ144" s="182"/>
      <c r="AK144" s="75"/>
      <c r="AL144" s="75"/>
      <c r="AM144" s="78"/>
      <c r="AN144" s="78"/>
      <c r="AO144" s="78"/>
      <c r="AP144" s="78"/>
      <c r="AQ144" s="78"/>
      <c r="AR144" s="75"/>
      <c r="AS144" s="78"/>
      <c r="AT144" s="78"/>
      <c r="AU144" s="9"/>
      <c r="AV144" s="78"/>
      <c r="AW144" s="78"/>
      <c r="AX144" s="78"/>
      <c r="AY144" s="78"/>
      <c r="AZ144" s="78"/>
      <c r="BA144" s="78"/>
      <c r="BB144" s="78"/>
      <c r="BC144" s="78"/>
      <c r="BD144" s="77"/>
      <c r="BE144" s="79"/>
      <c r="BF144" s="79"/>
    </row>
    <row r="145" spans="1:58" x14ac:dyDescent="0.25">
      <c r="A145" s="75" t="s">
        <v>610</v>
      </c>
      <c r="B145" s="75"/>
      <c r="C145" s="75"/>
      <c r="D145" s="75"/>
      <c r="E145" s="75"/>
      <c r="F145" s="76"/>
      <c r="G145" s="75"/>
      <c r="H145" s="75"/>
      <c r="I145" s="76"/>
      <c r="J145" s="35"/>
      <c r="K145" s="77"/>
      <c r="L145" s="397"/>
      <c r="M145" s="397"/>
      <c r="N145" s="75"/>
      <c r="O145" s="75"/>
      <c r="P145" s="75"/>
      <c r="Q145" s="78"/>
      <c r="R145" s="75"/>
      <c r="S145" s="78"/>
      <c r="T145" s="75"/>
      <c r="U145" s="78"/>
      <c r="V145" s="78"/>
      <c r="W145" s="75"/>
      <c r="X145" s="78"/>
      <c r="Y145" s="75"/>
      <c r="Z145" s="78"/>
      <c r="AA145" s="75"/>
      <c r="AB145" s="75"/>
      <c r="AC145" s="75"/>
      <c r="AD145" s="75"/>
      <c r="AE145" s="157"/>
      <c r="AF145" s="157"/>
      <c r="AG145" s="157"/>
      <c r="AH145" s="157"/>
      <c r="AI145" s="181"/>
      <c r="AJ145" s="182"/>
      <c r="AK145" s="75"/>
      <c r="AL145" s="75"/>
      <c r="AM145" s="78"/>
      <c r="AN145" s="78"/>
      <c r="AO145" s="78"/>
      <c r="AP145" s="78"/>
      <c r="AQ145" s="78"/>
      <c r="AR145" s="75"/>
      <c r="AS145" s="78"/>
      <c r="AT145" s="78"/>
      <c r="AU145" s="9"/>
      <c r="AV145" s="78"/>
      <c r="AW145" s="78"/>
      <c r="AX145" s="78"/>
      <c r="AY145" s="78"/>
      <c r="AZ145" s="78"/>
      <c r="BA145" s="78"/>
      <c r="BB145" s="78"/>
      <c r="BC145" s="78"/>
      <c r="BD145" s="77"/>
      <c r="BE145" s="79"/>
      <c r="BF145" s="79"/>
    </row>
    <row r="146" spans="1:58" x14ac:dyDescent="0.25">
      <c r="A146" s="75" t="s">
        <v>611</v>
      </c>
      <c r="B146" s="75"/>
      <c r="C146" s="75"/>
      <c r="D146" s="75"/>
      <c r="E146" s="75"/>
      <c r="F146" s="76"/>
      <c r="G146" s="75"/>
      <c r="H146" s="75"/>
      <c r="I146" s="76"/>
      <c r="J146" s="35"/>
      <c r="K146" s="77"/>
      <c r="L146" s="397"/>
      <c r="M146" s="397"/>
      <c r="N146" s="75"/>
      <c r="O146" s="75"/>
      <c r="P146" s="75"/>
      <c r="Q146" s="78"/>
      <c r="R146" s="75"/>
      <c r="S146" s="78"/>
      <c r="T146" s="75"/>
      <c r="U146" s="78"/>
      <c r="V146" s="78"/>
      <c r="W146" s="75"/>
      <c r="X146" s="78"/>
      <c r="Y146" s="75"/>
      <c r="Z146" s="78"/>
      <c r="AA146" s="75"/>
      <c r="AB146" s="75"/>
      <c r="AC146" s="75"/>
      <c r="AD146" s="75"/>
      <c r="AE146" s="157"/>
      <c r="AF146" s="157"/>
      <c r="AG146" s="157"/>
      <c r="AH146" s="157"/>
      <c r="AI146" s="181"/>
      <c r="AJ146" s="182"/>
      <c r="AK146" s="75"/>
      <c r="AL146" s="75"/>
      <c r="AM146" s="78"/>
      <c r="AN146" s="78"/>
      <c r="AO146" s="78"/>
      <c r="AP146" s="78"/>
      <c r="AQ146" s="78"/>
      <c r="AR146" s="75"/>
      <c r="AS146" s="78"/>
      <c r="AT146" s="78"/>
      <c r="AU146" s="9"/>
      <c r="AV146" s="78"/>
      <c r="AW146" s="78"/>
      <c r="AX146" s="78"/>
      <c r="AY146" s="78"/>
      <c r="AZ146" s="78"/>
      <c r="BA146" s="78"/>
      <c r="BB146" s="78"/>
      <c r="BC146" s="78"/>
      <c r="BD146" s="77"/>
      <c r="BE146" s="79"/>
      <c r="BF146" s="79"/>
    </row>
    <row r="147" spans="1:58" x14ac:dyDescent="0.25">
      <c r="A147" s="75" t="s">
        <v>612</v>
      </c>
      <c r="B147" s="75"/>
      <c r="C147" s="75"/>
      <c r="D147" s="75"/>
      <c r="E147" s="75"/>
      <c r="F147" s="76"/>
      <c r="G147" s="75"/>
      <c r="H147" s="75"/>
      <c r="I147" s="76"/>
      <c r="J147" s="35"/>
      <c r="K147" s="77"/>
      <c r="L147" s="397"/>
      <c r="M147" s="397"/>
      <c r="N147" s="75"/>
      <c r="O147" s="75"/>
      <c r="P147" s="75"/>
      <c r="Q147" s="78"/>
      <c r="R147" s="75"/>
      <c r="S147" s="78"/>
      <c r="T147" s="75"/>
      <c r="U147" s="78"/>
      <c r="V147" s="78"/>
      <c r="W147" s="75"/>
      <c r="X147" s="78"/>
      <c r="Y147" s="75"/>
      <c r="Z147" s="78"/>
      <c r="AA147" s="75"/>
      <c r="AB147" s="75"/>
      <c r="AC147" s="75"/>
      <c r="AD147" s="75"/>
      <c r="AE147" s="157"/>
      <c r="AF147" s="157"/>
      <c r="AG147" s="157"/>
      <c r="AH147" s="157"/>
      <c r="AI147" s="181"/>
      <c r="AJ147" s="182"/>
      <c r="AK147" s="75"/>
      <c r="AL147" s="75"/>
      <c r="AM147" s="78"/>
      <c r="AN147" s="78"/>
      <c r="AO147" s="78"/>
      <c r="AP147" s="78"/>
      <c r="AQ147" s="78"/>
      <c r="AR147" s="75"/>
      <c r="AS147" s="78"/>
      <c r="AT147" s="78"/>
      <c r="AU147" s="9"/>
      <c r="AV147" s="78"/>
      <c r="AW147" s="78"/>
      <c r="AX147" s="78"/>
      <c r="AY147" s="78"/>
      <c r="AZ147" s="78"/>
      <c r="BA147" s="78"/>
      <c r="BB147" s="78"/>
      <c r="BC147" s="78"/>
      <c r="BD147" s="77"/>
      <c r="BE147" s="79"/>
      <c r="BF147" s="79"/>
    </row>
    <row r="148" spans="1:58" x14ac:dyDescent="0.25">
      <c r="A148" s="75" t="s">
        <v>613</v>
      </c>
      <c r="B148" s="75"/>
      <c r="C148" s="75"/>
      <c r="D148" s="75"/>
      <c r="E148" s="75"/>
      <c r="F148" s="76"/>
      <c r="G148" s="75"/>
      <c r="H148" s="75"/>
      <c r="I148" s="76"/>
      <c r="J148" s="35"/>
      <c r="K148" s="77"/>
      <c r="L148" s="397"/>
      <c r="M148" s="397"/>
      <c r="N148" s="75"/>
      <c r="O148" s="75"/>
      <c r="P148" s="75"/>
      <c r="Q148" s="78"/>
      <c r="R148" s="75"/>
      <c r="S148" s="78"/>
      <c r="T148" s="75"/>
      <c r="U148" s="78"/>
      <c r="V148" s="78"/>
      <c r="W148" s="75"/>
      <c r="X148" s="78"/>
      <c r="Y148" s="75"/>
      <c r="Z148" s="78"/>
      <c r="AA148" s="75"/>
      <c r="AB148" s="75"/>
      <c r="AC148" s="75"/>
      <c r="AD148" s="75"/>
      <c r="AE148" s="157"/>
      <c r="AF148" s="157"/>
      <c r="AG148" s="157"/>
      <c r="AH148" s="157"/>
      <c r="AI148" s="181"/>
      <c r="AJ148" s="182"/>
      <c r="AK148" s="75"/>
      <c r="AL148" s="75"/>
      <c r="AM148" s="78"/>
      <c r="AN148" s="78"/>
      <c r="AO148" s="78"/>
      <c r="AP148" s="78"/>
      <c r="AQ148" s="78"/>
      <c r="AR148" s="75"/>
      <c r="AS148" s="78"/>
      <c r="AT148" s="78"/>
      <c r="AU148" s="9"/>
      <c r="AV148" s="78"/>
      <c r="AW148" s="78"/>
      <c r="AX148" s="78"/>
      <c r="AY148" s="78"/>
      <c r="AZ148" s="78"/>
      <c r="BA148" s="78"/>
      <c r="BB148" s="78"/>
      <c r="BC148" s="78"/>
      <c r="BD148" s="77"/>
      <c r="BE148" s="79"/>
      <c r="BF148" s="79"/>
    </row>
    <row r="149" spans="1:58" x14ac:dyDescent="0.25">
      <c r="A149" s="75" t="s">
        <v>614</v>
      </c>
      <c r="B149" s="75"/>
      <c r="C149" s="75"/>
      <c r="D149" s="75"/>
      <c r="E149" s="75"/>
      <c r="F149" s="76"/>
      <c r="G149" s="75"/>
      <c r="H149" s="75"/>
      <c r="I149" s="76"/>
      <c r="J149" s="35"/>
      <c r="K149" s="77"/>
      <c r="L149" s="397"/>
      <c r="M149" s="397"/>
      <c r="N149" s="75"/>
      <c r="O149" s="75"/>
      <c r="P149" s="75"/>
      <c r="Q149" s="78"/>
      <c r="R149" s="75"/>
      <c r="S149" s="78"/>
      <c r="T149" s="75"/>
      <c r="U149" s="78"/>
      <c r="V149" s="78"/>
      <c r="W149" s="75"/>
      <c r="X149" s="78"/>
      <c r="Y149" s="75"/>
      <c r="Z149" s="78"/>
      <c r="AA149" s="75"/>
      <c r="AB149" s="75"/>
      <c r="AC149" s="75"/>
      <c r="AD149" s="75"/>
      <c r="AE149" s="157"/>
      <c r="AF149" s="157"/>
      <c r="AG149" s="157"/>
      <c r="AH149" s="157"/>
      <c r="AI149" s="181"/>
      <c r="AJ149" s="182"/>
      <c r="AK149" s="75"/>
      <c r="AL149" s="75"/>
      <c r="AM149" s="78"/>
      <c r="AN149" s="78"/>
      <c r="AO149" s="78"/>
      <c r="AP149" s="78"/>
      <c r="AQ149" s="78"/>
      <c r="AR149" s="75"/>
      <c r="AS149" s="78"/>
      <c r="AT149" s="78"/>
      <c r="AU149" s="9"/>
      <c r="AV149" s="78"/>
      <c r="AW149" s="78"/>
      <c r="AX149" s="78"/>
      <c r="AY149" s="78"/>
      <c r="AZ149" s="78"/>
      <c r="BA149" s="78"/>
      <c r="BB149" s="78"/>
      <c r="BC149" s="78"/>
      <c r="BD149" s="77"/>
      <c r="BE149" s="79"/>
      <c r="BF149" s="79"/>
    </row>
    <row r="150" spans="1:58" ht="13.8" thickBot="1" x14ac:dyDescent="0.3">
      <c r="A150" s="75" t="s">
        <v>615</v>
      </c>
      <c r="B150" s="75"/>
      <c r="C150" s="75"/>
      <c r="D150" s="75"/>
      <c r="E150" s="75"/>
      <c r="F150" s="76"/>
      <c r="G150" s="75"/>
      <c r="H150" s="75"/>
      <c r="I150" s="76"/>
      <c r="J150" s="36"/>
      <c r="K150" s="77"/>
      <c r="L150" s="397"/>
      <c r="M150" s="397"/>
      <c r="N150" s="75"/>
      <c r="O150" s="75"/>
      <c r="P150" s="75"/>
      <c r="Q150" s="78"/>
      <c r="R150" s="75"/>
      <c r="S150" s="78"/>
      <c r="T150" s="75"/>
      <c r="U150" s="78"/>
      <c r="V150" s="78"/>
      <c r="W150" s="75"/>
      <c r="X150" s="78"/>
      <c r="Y150" s="75"/>
      <c r="Z150" s="78"/>
      <c r="AA150" s="75"/>
      <c r="AB150" s="75"/>
      <c r="AC150" s="75"/>
      <c r="AD150" s="75"/>
      <c r="AE150" s="157"/>
      <c r="AF150" s="157"/>
      <c r="AG150" s="157"/>
      <c r="AH150" s="157"/>
      <c r="AI150" s="181"/>
      <c r="AJ150" s="182"/>
      <c r="AK150" s="75"/>
      <c r="AL150" s="75"/>
      <c r="AM150" s="78"/>
      <c r="AN150" s="78"/>
      <c r="AO150" s="78"/>
      <c r="AP150" s="78"/>
      <c r="AQ150" s="78"/>
      <c r="AR150" s="75"/>
      <c r="AS150" s="78"/>
      <c r="AT150" s="78"/>
      <c r="AU150" s="9"/>
      <c r="AV150" s="78"/>
      <c r="AW150" s="78"/>
      <c r="AX150" s="78"/>
      <c r="AY150" s="78"/>
      <c r="AZ150" s="78"/>
      <c r="BA150" s="78"/>
      <c r="BB150" s="78"/>
      <c r="BC150" s="78"/>
      <c r="BD150" s="77"/>
      <c r="BE150" s="79"/>
      <c r="BF150" s="79"/>
    </row>
    <row r="151" spans="1:58" x14ac:dyDescent="0.25">
      <c r="A151" s="64" t="s">
        <v>616</v>
      </c>
      <c r="B151" s="64">
        <v>12</v>
      </c>
      <c r="C151" s="64">
        <v>1</v>
      </c>
      <c r="D151" s="64">
        <v>7</v>
      </c>
      <c r="E151" s="64">
        <v>174</v>
      </c>
      <c r="F151" s="40">
        <v>36278</v>
      </c>
      <c r="G151" s="64">
        <f t="shared" si="107"/>
        <v>2309</v>
      </c>
      <c r="H151" s="64">
        <f t="shared" si="108"/>
        <v>2312.5</v>
      </c>
      <c r="I151" s="40">
        <f t="shared" ref="I151:I182" si="109">F151+(D151/2)</f>
        <v>36281.5</v>
      </c>
      <c r="J151" s="33">
        <f t="shared" ref="J151:J200" si="110">I151</f>
        <v>36281.5</v>
      </c>
      <c r="K151" s="65">
        <v>550</v>
      </c>
      <c r="L151" s="64">
        <v>1</v>
      </c>
      <c r="M151" s="64">
        <v>1</v>
      </c>
      <c r="N151" s="66">
        <f t="shared" ref="N151:N179" si="111">O151*0.5*D151</f>
        <v>6.8919999999999968</v>
      </c>
      <c r="O151" s="66">
        <v>1.9691428571428562</v>
      </c>
      <c r="P151" s="66">
        <v>0.1055460571428571</v>
      </c>
      <c r="Q151" s="66">
        <f t="shared" ref="Q151:Q200" si="112">P151*1000000</f>
        <v>105546.0571428571</v>
      </c>
      <c r="R151" s="66">
        <v>0.12799428571428556</v>
      </c>
      <c r="S151" s="66">
        <f t="shared" ref="S151:S200" si="113">R151*1000000</f>
        <v>127994.28571428556</v>
      </c>
      <c r="T151" s="66">
        <v>0.7973253348818452</v>
      </c>
      <c r="U151" s="66">
        <f t="shared" ref="U151:U200" si="114">T151*1000000</f>
        <v>797325.33488184516</v>
      </c>
      <c r="V151" s="65">
        <f t="shared" ref="V151:V200" si="115">(T151/O151)*100</f>
        <v>40.490984795218509</v>
      </c>
      <c r="W151" s="66">
        <v>0.77995809368958269</v>
      </c>
      <c r="X151" s="66">
        <f t="shared" ref="X151:X200" si="116">W151*1000000</f>
        <v>779958.09368958266</v>
      </c>
      <c r="Y151" s="66">
        <v>1.4768571428571423E-2</v>
      </c>
      <c r="Z151" s="66">
        <f t="shared" ref="Z151:Z200" si="117">Y151*1000000</f>
        <v>14768.571428571422</v>
      </c>
      <c r="AA151" s="65">
        <f t="shared" ref="AA151:AA179" si="118">P151/12*1000000</f>
        <v>8795.5047619047582</v>
      </c>
      <c r="AB151" s="65">
        <f t="shared" ref="AB151:AB179" si="119">R151/100.0872*1000000</f>
        <v>1278.8277193715635</v>
      </c>
      <c r="AC151" s="65">
        <f t="shared" ref="AC151:AC179" si="120">T151/28.0855*1000000</f>
        <v>28389.216317382467</v>
      </c>
      <c r="AD151" s="65">
        <f t="shared" ref="AD151:AD179" si="121">Y151/14*1000000</f>
        <v>1054.897959183673</v>
      </c>
      <c r="AE151" s="154"/>
      <c r="AF151" s="154"/>
      <c r="AG151" s="154"/>
      <c r="AH151" s="168">
        <v>89.878459887977797</v>
      </c>
      <c r="AI151" s="183">
        <v>70.423328459406363</v>
      </c>
      <c r="AJ151" s="179">
        <f t="shared" ref="AJ151:AJ157" si="122">AH151-AI151</f>
        <v>19.455131428571434</v>
      </c>
      <c r="AK151" s="66">
        <v>0</v>
      </c>
      <c r="AL151" s="66">
        <f t="shared" ref="AL151:AL157" si="123">AK151*N151</f>
        <v>0</v>
      </c>
      <c r="AM151" s="66">
        <f t="shared" ref="AM151:AM157" si="124">AL151/K151</f>
        <v>0</v>
      </c>
      <c r="AN151" s="66">
        <v>17.895673134767971</v>
      </c>
      <c r="AO151" s="66">
        <v>14.605467489115771</v>
      </c>
      <c r="AP151" s="66">
        <v>3.2902056456521982</v>
      </c>
      <c r="AQ151" s="66">
        <v>0.63721322647451473</v>
      </c>
      <c r="AR151" s="66">
        <f t="shared" ref="AR151:AR163" si="125">(AQ151*K151)/1000</f>
        <v>0.35046727456098314</v>
      </c>
      <c r="AS151" s="66">
        <f t="shared" ref="AS151:AS163" si="126">SUM(AL151,AR151)</f>
        <v>0.35046727456098314</v>
      </c>
      <c r="AT151" s="66">
        <f>AR151/AS151</f>
        <v>1</v>
      </c>
      <c r="AU151" s="7">
        <f>AR151/AS151*100</f>
        <v>100</v>
      </c>
      <c r="AV151" s="7">
        <f>(AL151/AS151)*100</f>
        <v>0</v>
      </c>
      <c r="AW151" s="66">
        <f t="shared" ref="AW151:AW157" si="127">AS151/N151</f>
        <v>5.0851316680351609E-2</v>
      </c>
      <c r="AX151" s="66">
        <f t="shared" ref="AX151:AX157" si="128">AW151*1000</f>
        <v>50.851316680351609</v>
      </c>
      <c r="AY151" s="66">
        <f t="shared" ref="AY151:AY157" si="129">AW151*O151</f>
        <v>0.10013350701742375</v>
      </c>
      <c r="AZ151" s="67">
        <f t="shared" ref="AZ151:AZ157" si="130">AY151*0.000001</f>
        <v>1.0013350701742375E-7</v>
      </c>
      <c r="BA151" s="65">
        <f t="shared" ref="BA151:BA157" si="131">(AZ151/T151)*100</f>
        <v>1.2558676193609529E-5</v>
      </c>
      <c r="BB151" s="66">
        <f t="shared" ref="BB151:BB200" si="132">AY151*1000</f>
        <v>100.13350701742375</v>
      </c>
      <c r="BC151" s="66" t="e">
        <f t="shared" ref="BC151:BC157" si="133">AR151/AL151</f>
        <v>#DIV/0!</v>
      </c>
      <c r="BD151" s="65"/>
      <c r="BE151" s="68">
        <v>520656.47990945098</v>
      </c>
      <c r="BF151" s="68">
        <f t="shared" ref="BF151:BF163" si="134">BE151*O151</f>
        <v>1025246.9884388384</v>
      </c>
    </row>
    <row r="152" spans="1:58" x14ac:dyDescent="0.25">
      <c r="A152" s="56" t="s">
        <v>617</v>
      </c>
      <c r="B152" s="56">
        <v>12</v>
      </c>
      <c r="C152" s="56">
        <v>2</v>
      </c>
      <c r="D152" s="56">
        <v>14</v>
      </c>
      <c r="E152" s="56">
        <v>161</v>
      </c>
      <c r="F152" s="41">
        <v>36285</v>
      </c>
      <c r="G152" s="56">
        <f t="shared" si="107"/>
        <v>2316</v>
      </c>
      <c r="H152" s="56">
        <f t="shared" si="108"/>
        <v>2323</v>
      </c>
      <c r="I152" s="41">
        <f t="shared" si="109"/>
        <v>36292</v>
      </c>
      <c r="J152" s="33">
        <f t="shared" si="110"/>
        <v>36292</v>
      </c>
      <c r="K152" s="57">
        <v>550</v>
      </c>
      <c r="L152" s="56">
        <v>1</v>
      </c>
      <c r="M152" s="56">
        <v>1</v>
      </c>
      <c r="N152" s="58">
        <f t="shared" si="111"/>
        <v>13.760000000000018</v>
      </c>
      <c r="O152" s="58">
        <v>1.9657142857142882</v>
      </c>
      <c r="P152" s="58">
        <v>0.11912228571428585</v>
      </c>
      <c r="Q152" s="58">
        <f t="shared" si="112"/>
        <v>119122.28571428584</v>
      </c>
      <c r="R152" s="58">
        <v>0.21786666666666693</v>
      </c>
      <c r="S152" s="58">
        <f t="shared" si="113"/>
        <v>217866.66666666692</v>
      </c>
      <c r="T152" s="58">
        <v>0.44302203971308712</v>
      </c>
      <c r="U152" s="58">
        <f t="shared" si="114"/>
        <v>443022.03971308714</v>
      </c>
      <c r="V152" s="57">
        <f t="shared" si="115"/>
        <v>22.537458415636671</v>
      </c>
      <c r="W152" s="58">
        <v>1.0070198650488196</v>
      </c>
      <c r="X152" s="58">
        <f t="shared" si="116"/>
        <v>1007019.8650488196</v>
      </c>
      <c r="Y152" s="58">
        <v>1.8084571428571453E-2</v>
      </c>
      <c r="Z152" s="58">
        <f t="shared" si="117"/>
        <v>18084.571428571453</v>
      </c>
      <c r="AA152" s="57">
        <f t="shared" si="118"/>
        <v>9926.857142857154</v>
      </c>
      <c r="AB152" s="57">
        <f t="shared" si="119"/>
        <v>2176.7685245132939</v>
      </c>
      <c r="AC152" s="57">
        <f t="shared" si="120"/>
        <v>15774.04852016475</v>
      </c>
      <c r="AD152" s="57">
        <f t="shared" si="121"/>
        <v>1291.7551020408182</v>
      </c>
      <c r="AE152" s="155"/>
      <c r="AF152" s="155"/>
      <c r="AG152" s="155"/>
      <c r="AH152" s="169">
        <v>140.58340104598196</v>
      </c>
      <c r="AI152" s="174">
        <v>114.45905818883909</v>
      </c>
      <c r="AJ152" s="179">
        <f t="shared" si="122"/>
        <v>26.124342857142864</v>
      </c>
      <c r="AK152" s="58">
        <v>0</v>
      </c>
      <c r="AL152" s="58">
        <f t="shared" si="123"/>
        <v>0</v>
      </c>
      <c r="AM152" s="58">
        <f t="shared" si="124"/>
        <v>0</v>
      </c>
      <c r="AN152" s="58">
        <v>23.508011467956951</v>
      </c>
      <c r="AO152" s="58">
        <v>8.8325350102260618</v>
      </c>
      <c r="AP152" s="58">
        <v>14.675476457730891</v>
      </c>
      <c r="AQ152" s="58">
        <v>0</v>
      </c>
      <c r="AR152" s="58">
        <f t="shared" si="125"/>
        <v>0</v>
      </c>
      <c r="AS152" s="58">
        <f t="shared" si="126"/>
        <v>0</v>
      </c>
      <c r="AT152" s="58">
        <v>0</v>
      </c>
      <c r="AU152" s="6">
        <v>0</v>
      </c>
      <c r="AV152" s="6">
        <v>0</v>
      </c>
      <c r="AW152" s="58">
        <f t="shared" si="127"/>
        <v>0</v>
      </c>
      <c r="AX152" s="58">
        <f t="shared" si="128"/>
        <v>0</v>
      </c>
      <c r="AY152" s="58">
        <f t="shared" si="129"/>
        <v>0</v>
      </c>
      <c r="AZ152" s="59">
        <f t="shared" si="130"/>
        <v>0</v>
      </c>
      <c r="BA152" s="57">
        <f t="shared" si="131"/>
        <v>0</v>
      </c>
      <c r="BB152" s="58">
        <f t="shared" si="132"/>
        <v>0</v>
      </c>
      <c r="BC152" s="58" t="e">
        <f t="shared" si="133"/>
        <v>#DIV/0!</v>
      </c>
      <c r="BD152" s="57"/>
      <c r="BE152" s="60">
        <v>43331.728454501681</v>
      </c>
      <c r="BF152" s="60">
        <f t="shared" si="134"/>
        <v>85177.797647706262</v>
      </c>
    </row>
    <row r="153" spans="1:58" x14ac:dyDescent="0.25">
      <c r="A153" s="56" t="s">
        <v>618</v>
      </c>
      <c r="B153" s="56">
        <v>12</v>
      </c>
      <c r="C153" s="56">
        <v>3</v>
      </c>
      <c r="D153" s="56">
        <v>14</v>
      </c>
      <c r="E153" s="56">
        <v>147</v>
      </c>
      <c r="F153" s="41">
        <v>36299</v>
      </c>
      <c r="G153" s="56">
        <f t="shared" si="107"/>
        <v>2330</v>
      </c>
      <c r="H153" s="56">
        <f t="shared" si="108"/>
        <v>2337</v>
      </c>
      <c r="I153" s="41">
        <f t="shared" si="109"/>
        <v>36306</v>
      </c>
      <c r="J153" s="33">
        <f t="shared" si="110"/>
        <v>36306</v>
      </c>
      <c r="K153" s="57">
        <v>550</v>
      </c>
      <c r="L153" s="56">
        <v>1</v>
      </c>
      <c r="M153" s="56">
        <v>1</v>
      </c>
      <c r="N153" s="58">
        <f t="shared" si="111"/>
        <v>23.311999999999983</v>
      </c>
      <c r="O153" s="58">
        <v>3.3302857142857119</v>
      </c>
      <c r="P153" s="58">
        <v>0.18349874285714271</v>
      </c>
      <c r="Q153" s="58">
        <f t="shared" si="112"/>
        <v>183498.7428571427</v>
      </c>
      <c r="R153" s="58">
        <v>0.36633142857142842</v>
      </c>
      <c r="S153" s="58">
        <f t="shared" si="113"/>
        <v>366331.42857142841</v>
      </c>
      <c r="T153" s="58">
        <v>0.80452264759333503</v>
      </c>
      <c r="U153" s="58">
        <f t="shared" si="114"/>
        <v>804522.64759333502</v>
      </c>
      <c r="V153" s="57">
        <f t="shared" si="115"/>
        <v>24.15776652862624</v>
      </c>
      <c r="W153" s="58">
        <v>1.7006847809780918</v>
      </c>
      <c r="X153" s="58">
        <f t="shared" si="116"/>
        <v>1700684.7809780918</v>
      </c>
      <c r="Y153" s="58">
        <v>2.7308342857142835E-2</v>
      </c>
      <c r="Z153" s="58">
        <f t="shared" si="117"/>
        <v>27308.342857142834</v>
      </c>
      <c r="AA153" s="57">
        <f t="shared" si="118"/>
        <v>15291.561904761893</v>
      </c>
      <c r="AB153" s="57">
        <f t="shared" si="119"/>
        <v>3660.1226587558494</v>
      </c>
      <c r="AC153" s="57">
        <f t="shared" si="120"/>
        <v>28645.480678404696</v>
      </c>
      <c r="AD153" s="57">
        <f t="shared" si="121"/>
        <v>1950.5959183673453</v>
      </c>
      <c r="AE153" s="155"/>
      <c r="AF153" s="155"/>
      <c r="AG153" s="155"/>
      <c r="AH153" s="169">
        <v>206.54519942284819</v>
      </c>
      <c r="AI153" s="174">
        <v>167.31443370856249</v>
      </c>
      <c r="AJ153" s="179">
        <f t="shared" si="122"/>
        <v>39.230765714285695</v>
      </c>
      <c r="AK153" s="58">
        <v>0</v>
      </c>
      <c r="AL153" s="58">
        <f t="shared" si="123"/>
        <v>0</v>
      </c>
      <c r="AM153" s="58">
        <f t="shared" si="124"/>
        <v>0</v>
      </c>
      <c r="AN153" s="58">
        <v>17.204403210869589</v>
      </c>
      <c r="AO153" s="58">
        <v>7.5508096254770489</v>
      </c>
      <c r="AP153" s="58">
        <v>9.6535935853925388</v>
      </c>
      <c r="AQ153" s="58">
        <v>0</v>
      </c>
      <c r="AR153" s="58">
        <f t="shared" si="125"/>
        <v>0</v>
      </c>
      <c r="AS153" s="58">
        <f t="shared" si="126"/>
        <v>0</v>
      </c>
      <c r="AT153" s="58">
        <v>0</v>
      </c>
      <c r="AU153" s="6">
        <v>0</v>
      </c>
      <c r="AV153" s="6">
        <v>0</v>
      </c>
      <c r="AW153" s="58">
        <f t="shared" si="127"/>
        <v>0</v>
      </c>
      <c r="AX153" s="58">
        <f t="shared" si="128"/>
        <v>0</v>
      </c>
      <c r="AY153" s="58">
        <f t="shared" si="129"/>
        <v>0</v>
      </c>
      <c r="AZ153" s="59">
        <f t="shared" si="130"/>
        <v>0</v>
      </c>
      <c r="BA153" s="57">
        <f t="shared" si="131"/>
        <v>0</v>
      </c>
      <c r="BB153" s="58">
        <f t="shared" si="132"/>
        <v>0</v>
      </c>
      <c r="BC153" s="58" t="e">
        <f t="shared" si="133"/>
        <v>#DIV/0!</v>
      </c>
      <c r="BD153" s="57"/>
      <c r="BE153" s="60">
        <v>47438.33017077799</v>
      </c>
      <c r="BF153" s="60">
        <f t="shared" si="134"/>
        <v>157983.19327731081</v>
      </c>
    </row>
    <row r="154" spans="1:58" x14ac:dyDescent="0.25">
      <c r="A154" s="56" t="s">
        <v>619</v>
      </c>
      <c r="B154" s="56">
        <v>12</v>
      </c>
      <c r="C154" s="56">
        <v>4</v>
      </c>
      <c r="D154" s="56">
        <v>14</v>
      </c>
      <c r="E154" s="56">
        <v>133</v>
      </c>
      <c r="F154" s="41">
        <v>36313</v>
      </c>
      <c r="G154" s="56">
        <f t="shared" si="107"/>
        <v>2344</v>
      </c>
      <c r="H154" s="56">
        <f t="shared" si="108"/>
        <v>2351</v>
      </c>
      <c r="I154" s="41">
        <f t="shared" si="109"/>
        <v>36320</v>
      </c>
      <c r="J154" s="33">
        <f t="shared" si="110"/>
        <v>36320</v>
      </c>
      <c r="K154" s="57">
        <v>550</v>
      </c>
      <c r="L154" s="56">
        <v>1</v>
      </c>
      <c r="M154" s="56">
        <v>1</v>
      </c>
      <c r="N154" s="58">
        <f t="shared" si="111"/>
        <v>20.376000000000015</v>
      </c>
      <c r="O154" s="58">
        <v>2.9108571428571453</v>
      </c>
      <c r="P154" s="58">
        <v>0.13419051428571441</v>
      </c>
      <c r="Q154" s="58">
        <f t="shared" si="112"/>
        <v>134190.51428571439</v>
      </c>
      <c r="R154" s="58">
        <v>0.20861142857142861</v>
      </c>
      <c r="S154" s="58">
        <f t="shared" si="113"/>
        <v>208611.42857142861</v>
      </c>
      <c r="T154" s="58">
        <v>0.43097342751785594</v>
      </c>
      <c r="U154" s="58">
        <f t="shared" si="114"/>
        <v>430973.42751785595</v>
      </c>
      <c r="V154" s="57">
        <f t="shared" si="115"/>
        <v>14.805722382337011</v>
      </c>
      <c r="W154" s="58">
        <v>1.9357960010535749</v>
      </c>
      <c r="X154" s="58">
        <f t="shared" si="116"/>
        <v>1935796.001053575</v>
      </c>
      <c r="Y154" s="58">
        <v>1.921165714285716E-2</v>
      </c>
      <c r="Z154" s="58">
        <f t="shared" si="117"/>
        <v>19211.657142857159</v>
      </c>
      <c r="AA154" s="57">
        <f t="shared" si="118"/>
        <v>11182.542857142867</v>
      </c>
      <c r="AB154" s="57">
        <f t="shared" si="119"/>
        <v>2084.2967789230652</v>
      </c>
      <c r="AC154" s="57">
        <f t="shared" si="120"/>
        <v>15345.050916588843</v>
      </c>
      <c r="AD154" s="57">
        <f t="shared" si="121"/>
        <v>1372.2612244897973</v>
      </c>
      <c r="AE154" s="155"/>
      <c r="AF154" s="155"/>
      <c r="AG154" s="155"/>
      <c r="AH154" s="169">
        <v>170.93889639253081</v>
      </c>
      <c r="AI154" s="174">
        <v>146.34215353538792</v>
      </c>
      <c r="AJ154" s="179">
        <f t="shared" si="122"/>
        <v>24.596742857142885</v>
      </c>
      <c r="AK154" s="58">
        <v>0</v>
      </c>
      <c r="AL154" s="58">
        <f t="shared" si="123"/>
        <v>0</v>
      </c>
      <c r="AM154" s="58">
        <f t="shared" si="124"/>
        <v>0</v>
      </c>
      <c r="AN154" s="58">
        <v>14.361978628686021</v>
      </c>
      <c r="AO154" s="58">
        <v>7.6128285957068398</v>
      </c>
      <c r="AP154" s="58">
        <v>6.7491500329791814</v>
      </c>
      <c r="AQ154" s="58">
        <v>0</v>
      </c>
      <c r="AR154" s="58">
        <f t="shared" si="125"/>
        <v>0</v>
      </c>
      <c r="AS154" s="58">
        <f t="shared" si="126"/>
        <v>0</v>
      </c>
      <c r="AT154" s="58">
        <v>0</v>
      </c>
      <c r="AU154" s="6">
        <v>0</v>
      </c>
      <c r="AV154" s="6">
        <v>0</v>
      </c>
      <c r="AW154" s="58">
        <f t="shared" si="127"/>
        <v>0</v>
      </c>
      <c r="AX154" s="58">
        <f t="shared" si="128"/>
        <v>0</v>
      </c>
      <c r="AY154" s="58">
        <f t="shared" si="129"/>
        <v>0</v>
      </c>
      <c r="AZ154" s="59">
        <f t="shared" si="130"/>
        <v>0</v>
      </c>
      <c r="BA154" s="57">
        <f t="shared" si="131"/>
        <v>0</v>
      </c>
      <c r="BB154" s="58">
        <f t="shared" si="132"/>
        <v>0</v>
      </c>
      <c r="BC154" s="58" t="e">
        <f t="shared" si="133"/>
        <v>#DIV/0!</v>
      </c>
      <c r="BD154" s="57"/>
      <c r="BE154" s="60">
        <v>5444.3990744521579</v>
      </c>
      <c r="BF154" s="60">
        <f t="shared" si="134"/>
        <v>15847.867934433894</v>
      </c>
    </row>
    <row r="155" spans="1:58" x14ac:dyDescent="0.25">
      <c r="A155" s="56" t="s">
        <v>620</v>
      </c>
      <c r="B155" s="56">
        <v>12</v>
      </c>
      <c r="C155" s="56">
        <v>5</v>
      </c>
      <c r="D155" s="56">
        <v>14</v>
      </c>
      <c r="E155" s="56">
        <v>119</v>
      </c>
      <c r="F155" s="41">
        <v>36327</v>
      </c>
      <c r="G155" s="56">
        <f t="shared" si="107"/>
        <v>2358</v>
      </c>
      <c r="H155" s="56">
        <f t="shared" si="108"/>
        <v>2365</v>
      </c>
      <c r="I155" s="41">
        <f t="shared" si="109"/>
        <v>36334</v>
      </c>
      <c r="J155" s="33">
        <f t="shared" si="110"/>
        <v>36334</v>
      </c>
      <c r="K155" s="57">
        <v>550</v>
      </c>
      <c r="L155" s="56">
        <v>1</v>
      </c>
      <c r="M155" s="56">
        <v>1</v>
      </c>
      <c r="N155" s="58">
        <f t="shared" si="111"/>
        <v>21.120000000000008</v>
      </c>
      <c r="O155" s="58">
        <v>3.0171428571428582</v>
      </c>
      <c r="P155" s="58">
        <v>0.1469348571428572</v>
      </c>
      <c r="Q155" s="58">
        <f t="shared" si="112"/>
        <v>146934.85714285719</v>
      </c>
      <c r="R155" s="58">
        <v>0.24891428571428587</v>
      </c>
      <c r="S155" s="58">
        <f t="shared" si="113"/>
        <v>248914.28571428586</v>
      </c>
      <c r="T155" s="58">
        <v>0.50112219696718285</v>
      </c>
      <c r="U155" s="58">
        <f t="shared" si="114"/>
        <v>501122.19696718286</v>
      </c>
      <c r="V155" s="57">
        <f t="shared" si="115"/>
        <v>16.609163725238062</v>
      </c>
      <c r="W155" s="58">
        <v>1.8997692316042467</v>
      </c>
      <c r="X155" s="58">
        <f t="shared" si="116"/>
        <v>1899769.2316042467</v>
      </c>
      <c r="Y155" s="58">
        <v>2.051657142857144E-2</v>
      </c>
      <c r="Z155" s="58">
        <f t="shared" si="117"/>
        <v>20516.571428571438</v>
      </c>
      <c r="AA155" s="57">
        <f t="shared" si="118"/>
        <v>12244.571428571433</v>
      </c>
      <c r="AB155" s="57">
        <f t="shared" si="119"/>
        <v>2486.9742156268321</v>
      </c>
      <c r="AC155" s="57">
        <f t="shared" si="120"/>
        <v>17842.737247589783</v>
      </c>
      <c r="AD155" s="57">
        <f t="shared" si="121"/>
        <v>1465.4693877551028</v>
      </c>
      <c r="AE155" s="155"/>
      <c r="AF155" s="155"/>
      <c r="AG155" s="155"/>
      <c r="AH155" s="169">
        <v>179.02464104615473</v>
      </c>
      <c r="AI155" s="174">
        <v>150.2712696175833</v>
      </c>
      <c r="AJ155" s="179">
        <f t="shared" si="122"/>
        <v>28.753371428571427</v>
      </c>
      <c r="AK155" s="58">
        <v>0</v>
      </c>
      <c r="AL155" s="58">
        <f t="shared" si="123"/>
        <v>0</v>
      </c>
      <c r="AM155" s="58">
        <f t="shared" si="124"/>
        <v>0</v>
      </c>
      <c r="AN155" s="58">
        <v>26.33164285714286</v>
      </c>
      <c r="AO155" s="58">
        <v>2.0604099008261483</v>
      </c>
      <c r="AP155" s="58">
        <v>24.271232956316705</v>
      </c>
      <c r="AQ155" s="58">
        <v>0</v>
      </c>
      <c r="AR155" s="58">
        <f t="shared" si="125"/>
        <v>0</v>
      </c>
      <c r="AS155" s="58">
        <f t="shared" si="126"/>
        <v>0</v>
      </c>
      <c r="AT155" s="58">
        <v>0</v>
      </c>
      <c r="AU155" s="6">
        <v>0</v>
      </c>
      <c r="AV155" s="6">
        <v>0</v>
      </c>
      <c r="AW155" s="58">
        <f t="shared" si="127"/>
        <v>0</v>
      </c>
      <c r="AX155" s="58">
        <f t="shared" si="128"/>
        <v>0</v>
      </c>
      <c r="AY155" s="58">
        <f t="shared" si="129"/>
        <v>0</v>
      </c>
      <c r="AZ155" s="59">
        <f t="shared" si="130"/>
        <v>0</v>
      </c>
      <c r="BA155" s="57">
        <f t="shared" si="131"/>
        <v>0</v>
      </c>
      <c r="BB155" s="58">
        <f t="shared" si="132"/>
        <v>0</v>
      </c>
      <c r="BC155" s="58" t="e">
        <f t="shared" si="133"/>
        <v>#DIV/0!</v>
      </c>
      <c r="BD155" s="57"/>
      <c r="BE155" s="60">
        <v>47438.33017077799</v>
      </c>
      <c r="BF155" s="60">
        <f t="shared" si="134"/>
        <v>143128.21902954736</v>
      </c>
    </row>
    <row r="156" spans="1:58" x14ac:dyDescent="0.25">
      <c r="A156" s="56" t="s">
        <v>621</v>
      </c>
      <c r="B156" s="56">
        <v>12</v>
      </c>
      <c r="C156" s="56">
        <v>6</v>
      </c>
      <c r="D156" s="56">
        <v>14</v>
      </c>
      <c r="E156" s="56">
        <v>105</v>
      </c>
      <c r="F156" s="41">
        <v>36341</v>
      </c>
      <c r="G156" s="56">
        <f t="shared" si="107"/>
        <v>2372</v>
      </c>
      <c r="H156" s="56">
        <f t="shared" si="108"/>
        <v>2379</v>
      </c>
      <c r="I156" s="41">
        <f t="shared" si="109"/>
        <v>36348</v>
      </c>
      <c r="J156" s="33">
        <f t="shared" si="110"/>
        <v>36348</v>
      </c>
      <c r="K156" s="57">
        <v>550</v>
      </c>
      <c r="L156" s="56">
        <v>1</v>
      </c>
      <c r="M156" s="56">
        <v>1</v>
      </c>
      <c r="N156" s="58">
        <f t="shared" si="111"/>
        <v>27.144000000000016</v>
      </c>
      <c r="O156" s="58">
        <v>3.8777142857142879</v>
      </c>
      <c r="P156" s="58">
        <v>0.1547208000000001</v>
      </c>
      <c r="Q156" s="58">
        <f t="shared" si="112"/>
        <v>154720.8000000001</v>
      </c>
      <c r="R156" s="58">
        <v>0.28113428571428595</v>
      </c>
      <c r="S156" s="58">
        <f t="shared" si="113"/>
        <v>281134.28571428597</v>
      </c>
      <c r="T156" s="58">
        <v>0.48217448549621666</v>
      </c>
      <c r="U156" s="58">
        <f t="shared" si="114"/>
        <v>482174.48549621669</v>
      </c>
      <c r="V156" s="57">
        <f t="shared" si="115"/>
        <v>12.434502646896238</v>
      </c>
      <c r="W156" s="58">
        <v>2.7276035145037851</v>
      </c>
      <c r="X156" s="58">
        <f t="shared" si="116"/>
        <v>2727603.5145037849</v>
      </c>
      <c r="Y156" s="58">
        <v>1.9776342857142869E-2</v>
      </c>
      <c r="Z156" s="58">
        <f t="shared" si="117"/>
        <v>19776.34285714287</v>
      </c>
      <c r="AA156" s="57">
        <f t="shared" si="118"/>
        <v>12893.400000000009</v>
      </c>
      <c r="AB156" s="57">
        <f t="shared" si="119"/>
        <v>2808.8935020091076</v>
      </c>
      <c r="AC156" s="57">
        <f t="shared" si="120"/>
        <v>17168.093339845</v>
      </c>
      <c r="AD156" s="57">
        <f t="shared" si="121"/>
        <v>1412.5959183673478</v>
      </c>
      <c r="AE156" s="155"/>
      <c r="AF156" s="155"/>
      <c r="AG156" s="155"/>
      <c r="AH156" s="169">
        <v>221.27616643488165</v>
      </c>
      <c r="AI156" s="174">
        <v>190.09934357773878</v>
      </c>
      <c r="AJ156" s="179">
        <f t="shared" si="122"/>
        <v>31.176822857142866</v>
      </c>
      <c r="AK156" s="58">
        <v>0</v>
      </c>
      <c r="AL156" s="58">
        <f t="shared" si="123"/>
        <v>0</v>
      </c>
      <c r="AM156" s="58">
        <f t="shared" si="124"/>
        <v>0</v>
      </c>
      <c r="AN156" s="58">
        <v>10.88292857142857</v>
      </c>
      <c r="AO156" s="58">
        <v>2.7396659120875162</v>
      </c>
      <c r="AP156" s="58">
        <v>8.1432626593410546</v>
      </c>
      <c r="AQ156" s="58">
        <v>0</v>
      </c>
      <c r="AR156" s="58">
        <f t="shared" si="125"/>
        <v>0</v>
      </c>
      <c r="AS156" s="58">
        <f t="shared" si="126"/>
        <v>0</v>
      </c>
      <c r="AT156" s="58">
        <v>0</v>
      </c>
      <c r="AU156" s="6">
        <v>0</v>
      </c>
      <c r="AV156" s="6">
        <v>0</v>
      </c>
      <c r="AW156" s="58">
        <f t="shared" si="127"/>
        <v>0</v>
      </c>
      <c r="AX156" s="58">
        <f t="shared" si="128"/>
        <v>0</v>
      </c>
      <c r="AY156" s="58">
        <f t="shared" si="129"/>
        <v>0</v>
      </c>
      <c r="AZ156" s="59">
        <f t="shared" si="130"/>
        <v>0</v>
      </c>
      <c r="BA156" s="57">
        <f t="shared" si="131"/>
        <v>0</v>
      </c>
      <c r="BB156" s="58">
        <f t="shared" si="132"/>
        <v>0</v>
      </c>
      <c r="BC156" s="58" t="e">
        <f t="shared" si="133"/>
        <v>#DIV/0!</v>
      </c>
      <c r="BD156" s="57"/>
      <c r="BE156" s="60">
        <v>33955.85738539898</v>
      </c>
      <c r="BF156" s="60">
        <f t="shared" si="134"/>
        <v>131671.11326703863</v>
      </c>
    </row>
    <row r="157" spans="1:58" x14ac:dyDescent="0.25">
      <c r="A157" s="56" t="s">
        <v>622</v>
      </c>
      <c r="B157" s="56">
        <v>12</v>
      </c>
      <c r="C157" s="56">
        <v>7</v>
      </c>
      <c r="D157" s="56">
        <v>14</v>
      </c>
      <c r="E157" s="56">
        <v>91</v>
      </c>
      <c r="F157" s="41">
        <v>36355</v>
      </c>
      <c r="G157" s="56">
        <f t="shared" si="107"/>
        <v>2386</v>
      </c>
      <c r="H157" s="56">
        <f t="shared" si="108"/>
        <v>2393</v>
      </c>
      <c r="I157" s="41">
        <f t="shared" si="109"/>
        <v>36362</v>
      </c>
      <c r="J157" s="33">
        <f t="shared" si="110"/>
        <v>36362</v>
      </c>
      <c r="K157" s="57">
        <v>550</v>
      </c>
      <c r="L157" s="56">
        <v>1</v>
      </c>
      <c r="M157" s="56">
        <v>1</v>
      </c>
      <c r="N157" s="58">
        <f t="shared" si="111"/>
        <v>17.920000000000002</v>
      </c>
      <c r="O157" s="58">
        <v>2.56</v>
      </c>
      <c r="P157" s="58">
        <v>0.13593599999999997</v>
      </c>
      <c r="Q157" s="58">
        <f t="shared" si="112"/>
        <v>135935.99999999997</v>
      </c>
      <c r="R157" s="58">
        <v>0.22613333333333344</v>
      </c>
      <c r="S157" s="58">
        <f t="shared" si="113"/>
        <v>226133.33333333343</v>
      </c>
      <c r="T157" s="58">
        <v>0.4792422164129973</v>
      </c>
      <c r="U157" s="58">
        <f t="shared" si="114"/>
        <v>479242.21641299728</v>
      </c>
      <c r="V157" s="57">
        <f t="shared" si="115"/>
        <v>18.720399078632706</v>
      </c>
      <c r="W157" s="58">
        <v>1.5147844502536691</v>
      </c>
      <c r="X157" s="58">
        <f t="shared" si="116"/>
        <v>1514784.4502536692</v>
      </c>
      <c r="Y157" s="58">
        <v>1.7919999999999998E-2</v>
      </c>
      <c r="Z157" s="58">
        <f t="shared" si="117"/>
        <v>17920</v>
      </c>
      <c r="AA157" s="57">
        <f t="shared" si="118"/>
        <v>11327.999999999998</v>
      </c>
      <c r="AB157" s="57">
        <f t="shared" si="119"/>
        <v>2259.3631686502717</v>
      </c>
      <c r="AC157" s="57">
        <f t="shared" si="120"/>
        <v>17063.68825240773</v>
      </c>
      <c r="AD157" s="57">
        <f t="shared" si="121"/>
        <v>1280</v>
      </c>
      <c r="AE157" s="155"/>
      <c r="AF157" s="155"/>
      <c r="AG157" s="155"/>
      <c r="AH157" s="169">
        <v>137.49777677279266</v>
      </c>
      <c r="AI157" s="174">
        <v>114.20177677279266</v>
      </c>
      <c r="AJ157" s="179">
        <f t="shared" si="122"/>
        <v>23.296000000000006</v>
      </c>
      <c r="AK157" s="58">
        <v>0</v>
      </c>
      <c r="AL157" s="58">
        <f t="shared" si="123"/>
        <v>0</v>
      </c>
      <c r="AM157" s="58">
        <f t="shared" si="124"/>
        <v>0</v>
      </c>
      <c r="AN157" s="58">
        <v>17.335999999999999</v>
      </c>
      <c r="AO157" s="58">
        <v>6.7181654066183825</v>
      </c>
      <c r="AP157" s="58">
        <v>10.617834593381618</v>
      </c>
      <c r="AQ157" s="58">
        <v>0</v>
      </c>
      <c r="AR157" s="58">
        <f t="shared" si="125"/>
        <v>0</v>
      </c>
      <c r="AS157" s="58">
        <f t="shared" si="126"/>
        <v>0</v>
      </c>
      <c r="AT157" s="58">
        <v>0</v>
      </c>
      <c r="AU157" s="6">
        <v>0</v>
      </c>
      <c r="AV157" s="6">
        <v>0</v>
      </c>
      <c r="AW157" s="58">
        <f t="shared" si="127"/>
        <v>0</v>
      </c>
      <c r="AX157" s="58">
        <f t="shared" si="128"/>
        <v>0</v>
      </c>
      <c r="AY157" s="58">
        <f t="shared" si="129"/>
        <v>0</v>
      </c>
      <c r="AZ157" s="59">
        <f t="shared" si="130"/>
        <v>0</v>
      </c>
      <c r="BA157" s="57">
        <f t="shared" si="131"/>
        <v>0</v>
      </c>
      <c r="BB157" s="58">
        <f t="shared" si="132"/>
        <v>0</v>
      </c>
      <c r="BC157" s="58" t="e">
        <f t="shared" si="133"/>
        <v>#DIV/0!</v>
      </c>
      <c r="BD157" s="57"/>
      <c r="BE157" s="60">
        <v>117014.54775458571</v>
      </c>
      <c r="BF157" s="60">
        <f t="shared" si="134"/>
        <v>299557.24225173943</v>
      </c>
    </row>
    <row r="158" spans="1:58" x14ac:dyDescent="0.25">
      <c r="A158" s="56" t="s">
        <v>623</v>
      </c>
      <c r="B158" s="56">
        <v>12</v>
      </c>
      <c r="C158" s="56">
        <v>8</v>
      </c>
      <c r="D158" s="56">
        <v>14</v>
      </c>
      <c r="E158" s="56">
        <v>77</v>
      </c>
      <c r="F158" s="41">
        <v>36369</v>
      </c>
      <c r="G158" s="56">
        <f t="shared" si="107"/>
        <v>2400</v>
      </c>
      <c r="H158" s="56">
        <f t="shared" si="108"/>
        <v>2407</v>
      </c>
      <c r="I158" s="41">
        <f t="shared" si="109"/>
        <v>36376</v>
      </c>
      <c r="J158" s="33">
        <f t="shared" si="110"/>
        <v>36376</v>
      </c>
      <c r="K158" s="57">
        <v>550</v>
      </c>
      <c r="L158" s="57">
        <v>0</v>
      </c>
      <c r="M158" s="56">
        <v>1</v>
      </c>
      <c r="N158" s="58">
        <f t="shared" si="111"/>
        <v>10.352000000000015</v>
      </c>
      <c r="O158" s="58">
        <v>1.4788571428571449</v>
      </c>
      <c r="P158" s="58">
        <v>6.7140114285714383E-2</v>
      </c>
      <c r="Q158" s="58">
        <f t="shared" si="112"/>
        <v>67140.114285714386</v>
      </c>
      <c r="R158" s="58">
        <v>0.17623047619047638</v>
      </c>
      <c r="S158" s="58">
        <f t="shared" si="113"/>
        <v>176230.47619047639</v>
      </c>
      <c r="T158" s="58">
        <v>0.25043229501371139</v>
      </c>
      <c r="U158" s="58">
        <f t="shared" si="114"/>
        <v>250432.29501371138</v>
      </c>
      <c r="V158" s="57">
        <f t="shared" si="115"/>
        <v>16.93417759945882</v>
      </c>
      <c r="W158" s="58">
        <v>0.88434408593867109</v>
      </c>
      <c r="X158" s="58">
        <f t="shared" si="116"/>
        <v>884344.08593867114</v>
      </c>
      <c r="Y158" s="58">
        <v>9.1689142857142979E-3</v>
      </c>
      <c r="Z158" s="58">
        <f t="shared" si="117"/>
        <v>9168.9142857142979</v>
      </c>
      <c r="AA158" s="57">
        <f t="shared" si="118"/>
        <v>5595.0095238095319</v>
      </c>
      <c r="AB158" s="57">
        <f t="shared" si="119"/>
        <v>1760.7693710132405</v>
      </c>
      <c r="AC158" s="57">
        <f t="shared" si="120"/>
        <v>8916.7825039152376</v>
      </c>
      <c r="AD158" s="57">
        <f t="shared" si="121"/>
        <v>654.92244897959267</v>
      </c>
      <c r="AE158" s="155"/>
      <c r="AF158" s="155"/>
      <c r="AG158" s="155"/>
      <c r="AH158" s="186"/>
      <c r="AI158" s="187"/>
      <c r="AJ158" s="188"/>
      <c r="AK158" s="90"/>
      <c r="AL158" s="90"/>
      <c r="AM158" s="90"/>
      <c r="AN158" s="90"/>
      <c r="AO158" s="90"/>
      <c r="AP158" s="90"/>
      <c r="AQ158" s="92">
        <v>0</v>
      </c>
      <c r="AR158" s="92">
        <f t="shared" si="125"/>
        <v>0</v>
      </c>
      <c r="AS158" s="92"/>
      <c r="AT158" s="90"/>
      <c r="AU158" s="11"/>
      <c r="AV158" s="90"/>
      <c r="AW158" s="92"/>
      <c r="AX158" s="92"/>
      <c r="AY158" s="92"/>
      <c r="AZ158" s="90"/>
      <c r="BA158" s="90"/>
      <c r="BB158" s="92"/>
      <c r="BC158" s="90"/>
      <c r="BD158" s="93">
        <v>1</v>
      </c>
      <c r="BE158" s="60">
        <v>36009.002250562648</v>
      </c>
      <c r="BF158" s="60">
        <f t="shared" si="134"/>
        <v>53252.170185403578</v>
      </c>
    </row>
    <row r="159" spans="1:58" x14ac:dyDescent="0.25">
      <c r="A159" s="56" t="s">
        <v>624</v>
      </c>
      <c r="B159" s="56">
        <v>12</v>
      </c>
      <c r="C159" s="56">
        <v>9</v>
      </c>
      <c r="D159" s="56">
        <v>14</v>
      </c>
      <c r="E159" s="56">
        <v>63</v>
      </c>
      <c r="F159" s="41">
        <v>36383</v>
      </c>
      <c r="G159" s="56">
        <f t="shared" si="107"/>
        <v>2414</v>
      </c>
      <c r="H159" s="56">
        <f t="shared" si="108"/>
        <v>2421</v>
      </c>
      <c r="I159" s="41">
        <f t="shared" si="109"/>
        <v>36390</v>
      </c>
      <c r="J159" s="33">
        <f t="shared" si="110"/>
        <v>36390</v>
      </c>
      <c r="K159" s="57">
        <v>550</v>
      </c>
      <c r="L159" s="56">
        <v>1</v>
      </c>
      <c r="M159" s="56">
        <v>1</v>
      </c>
      <c r="N159" s="58">
        <f t="shared" si="111"/>
        <v>15.671999999999981</v>
      </c>
      <c r="O159" s="58">
        <v>2.2388571428571402</v>
      </c>
      <c r="P159" s="58">
        <v>0.1003007999999999</v>
      </c>
      <c r="Q159" s="58">
        <f t="shared" si="112"/>
        <v>100300.7999999999</v>
      </c>
      <c r="R159" s="58">
        <v>0.22761714285714252</v>
      </c>
      <c r="S159" s="58">
        <f t="shared" si="113"/>
        <v>227617.14285714252</v>
      </c>
      <c r="T159" s="58">
        <v>0.60038085977777622</v>
      </c>
      <c r="U159" s="58">
        <f t="shared" si="114"/>
        <v>600380.85977777618</v>
      </c>
      <c r="V159" s="57">
        <f t="shared" si="115"/>
        <v>26.816398790482637</v>
      </c>
      <c r="W159" s="58">
        <v>1.1601071402222216</v>
      </c>
      <c r="X159" s="58">
        <f t="shared" si="116"/>
        <v>1160107.1402222216</v>
      </c>
      <c r="Y159" s="58">
        <v>1.3880914285714269E-2</v>
      </c>
      <c r="Z159" s="58">
        <f t="shared" si="117"/>
        <v>13880.914285714269</v>
      </c>
      <c r="AA159" s="57">
        <f t="shared" si="118"/>
        <v>8358.3999999999924</v>
      </c>
      <c r="AB159" s="57">
        <f t="shared" si="119"/>
        <v>2274.1883363421352</v>
      </c>
      <c r="AC159" s="57">
        <f t="shared" si="120"/>
        <v>21376.897679506375</v>
      </c>
      <c r="AD159" s="57">
        <f t="shared" si="121"/>
        <v>991.4938775510193</v>
      </c>
      <c r="AE159" s="155"/>
      <c r="AF159" s="155"/>
      <c r="AG159" s="155"/>
      <c r="AH159" s="169">
        <v>113.9601819828361</v>
      </c>
      <c r="AI159" s="174">
        <v>96.586650554264708</v>
      </c>
      <c r="AJ159" s="179">
        <f>AH159-AI159</f>
        <v>17.373531428571397</v>
      </c>
      <c r="AK159" s="58">
        <v>0</v>
      </c>
      <c r="AL159" s="58">
        <f>AK159*N159</f>
        <v>0</v>
      </c>
      <c r="AM159" s="58">
        <f>AL159/K159</f>
        <v>0</v>
      </c>
      <c r="AN159" s="58">
        <v>18.742428571428572</v>
      </c>
      <c r="AO159" s="58">
        <v>8.1640103448747237</v>
      </c>
      <c r="AP159" s="58">
        <v>10.578418226553849</v>
      </c>
      <c r="AQ159" s="58">
        <v>0</v>
      </c>
      <c r="AR159" s="58">
        <f t="shared" si="125"/>
        <v>0</v>
      </c>
      <c r="AS159" s="58">
        <f t="shared" si="126"/>
        <v>0</v>
      </c>
      <c r="AT159" s="58">
        <v>0</v>
      </c>
      <c r="AU159" s="6">
        <v>0</v>
      </c>
      <c r="AV159" s="6">
        <v>0</v>
      </c>
      <c r="AW159" s="58">
        <f>AS159/N159</f>
        <v>0</v>
      </c>
      <c r="AX159" s="58">
        <f>AW159*1000</f>
        <v>0</v>
      </c>
      <c r="AY159" s="58">
        <f>AW159*O159</f>
        <v>0</v>
      </c>
      <c r="AZ159" s="59">
        <f>AY159*0.000001</f>
        <v>0</v>
      </c>
      <c r="BA159" s="57">
        <f>(AZ159/T159)*100</f>
        <v>0</v>
      </c>
      <c r="BB159" s="58">
        <f t="shared" si="132"/>
        <v>0</v>
      </c>
      <c r="BC159" s="58" t="e">
        <f>AR159/AL159</f>
        <v>#DIV/0!</v>
      </c>
      <c r="BD159" s="57"/>
      <c r="BE159" s="60">
        <v>7872.6209923438746</v>
      </c>
      <c r="BF159" s="60">
        <f t="shared" si="134"/>
        <v>17625.673741716149</v>
      </c>
    </row>
    <row r="160" spans="1:58" x14ac:dyDescent="0.25">
      <c r="A160" s="56" t="s">
        <v>625</v>
      </c>
      <c r="B160" s="56">
        <v>12</v>
      </c>
      <c r="C160" s="56">
        <v>10</v>
      </c>
      <c r="D160" s="56">
        <v>14</v>
      </c>
      <c r="E160" s="56">
        <v>49</v>
      </c>
      <c r="F160" s="41">
        <v>36397</v>
      </c>
      <c r="G160" s="56">
        <f t="shared" si="107"/>
        <v>2428</v>
      </c>
      <c r="H160" s="56">
        <f t="shared" si="108"/>
        <v>2435</v>
      </c>
      <c r="I160" s="41">
        <f t="shared" si="109"/>
        <v>36404</v>
      </c>
      <c r="J160" s="33">
        <f t="shared" si="110"/>
        <v>36404</v>
      </c>
      <c r="K160" s="57">
        <v>550</v>
      </c>
      <c r="L160" s="56">
        <v>1</v>
      </c>
      <c r="M160" s="56">
        <v>1</v>
      </c>
      <c r="N160" s="58">
        <f t="shared" si="111"/>
        <v>20.792000000000002</v>
      </c>
      <c r="O160" s="58">
        <v>2.9702857142857146</v>
      </c>
      <c r="P160" s="58">
        <v>0.14940537142857147</v>
      </c>
      <c r="Q160" s="58">
        <f t="shared" si="112"/>
        <v>149405.37142857147</v>
      </c>
      <c r="R160" s="58">
        <v>0.22524666666666676</v>
      </c>
      <c r="S160" s="58">
        <f t="shared" si="113"/>
        <v>225246.66666666677</v>
      </c>
      <c r="T160" s="58">
        <v>0.60160123685433575</v>
      </c>
      <c r="U160" s="58">
        <f t="shared" si="114"/>
        <v>601601.23685433576</v>
      </c>
      <c r="V160" s="57">
        <f t="shared" si="115"/>
        <v>20.253985465469171</v>
      </c>
      <c r="W160" s="58">
        <v>1.7699243821932837</v>
      </c>
      <c r="X160" s="58">
        <f t="shared" si="116"/>
        <v>1769924.3821932836</v>
      </c>
      <c r="Y160" s="58">
        <v>2.0792000000000001E-2</v>
      </c>
      <c r="Z160" s="58">
        <f t="shared" si="117"/>
        <v>20792</v>
      </c>
      <c r="AA160" s="57">
        <f t="shared" si="118"/>
        <v>12450.447619047622</v>
      </c>
      <c r="AB160" s="57">
        <f t="shared" si="119"/>
        <v>2250.5042269807404</v>
      </c>
      <c r="AC160" s="57">
        <f t="shared" si="120"/>
        <v>21420.349890667276</v>
      </c>
      <c r="AD160" s="57">
        <f t="shared" si="121"/>
        <v>1485.1428571428571</v>
      </c>
      <c r="AE160" s="155"/>
      <c r="AF160" s="155"/>
      <c r="AG160" s="155"/>
      <c r="AH160" s="169">
        <v>170.39215817177205</v>
      </c>
      <c r="AI160" s="174">
        <v>143.1843410289149</v>
      </c>
      <c r="AJ160" s="179">
        <f>AH160-AI160</f>
        <v>27.207817142857152</v>
      </c>
      <c r="AK160" s="58">
        <v>0</v>
      </c>
      <c r="AL160" s="58">
        <f>AK160*N160</f>
        <v>0</v>
      </c>
      <c r="AM160" s="58">
        <f>AL160/K160</f>
        <v>0</v>
      </c>
      <c r="AN160" s="58">
        <v>55.455714285714294</v>
      </c>
      <c r="AO160" s="58">
        <v>5.2432094964508442</v>
      </c>
      <c r="AP160" s="58">
        <v>50.212504789263456</v>
      </c>
      <c r="AQ160" s="58">
        <v>3.5224754451809632</v>
      </c>
      <c r="AR160" s="58">
        <f t="shared" si="125"/>
        <v>1.9373614948495297</v>
      </c>
      <c r="AS160" s="58">
        <f t="shared" si="126"/>
        <v>1.9373614948495297</v>
      </c>
      <c r="AT160" s="58">
        <f>AR160/AS160</f>
        <v>1</v>
      </c>
      <c r="AU160" s="6">
        <f>AR160/AS160*100</f>
        <v>100</v>
      </c>
      <c r="AV160" s="6">
        <f>(AL160/AS160)*100</f>
        <v>0</v>
      </c>
      <c r="AW160" s="58">
        <f>AS160/N160</f>
        <v>9.317821733597198E-2</v>
      </c>
      <c r="AX160" s="58">
        <f>AW160*1000</f>
        <v>93.178217335971979</v>
      </c>
      <c r="AY160" s="58">
        <f>AW160*O160</f>
        <v>0.27676592783564707</v>
      </c>
      <c r="AZ160" s="59">
        <f>AY160*0.000001</f>
        <v>2.7676592783564708E-7</v>
      </c>
      <c r="BA160" s="57">
        <f>(AZ160/T160)*100</f>
        <v>4.6004880123386404E-5</v>
      </c>
      <c r="BB160" s="58">
        <f t="shared" si="132"/>
        <v>276.76592783564706</v>
      </c>
      <c r="BC160" s="58" t="e">
        <f>AR160/AL160</f>
        <v>#DIV/0!</v>
      </c>
      <c r="BD160" s="57"/>
      <c r="BE160" s="60">
        <v>189247.31182795702</v>
      </c>
      <c r="BF160" s="60">
        <f t="shared" si="134"/>
        <v>562118.58678955468</v>
      </c>
    </row>
    <row r="161" spans="1:58" x14ac:dyDescent="0.25">
      <c r="A161" s="56" t="s">
        <v>626</v>
      </c>
      <c r="B161" s="56">
        <v>12</v>
      </c>
      <c r="C161" s="56">
        <v>11</v>
      </c>
      <c r="D161" s="56">
        <v>14</v>
      </c>
      <c r="E161" s="56">
        <v>35</v>
      </c>
      <c r="F161" s="41">
        <v>36411</v>
      </c>
      <c r="G161" s="56">
        <f t="shared" si="107"/>
        <v>2442</v>
      </c>
      <c r="H161" s="56">
        <f t="shared" si="108"/>
        <v>2449</v>
      </c>
      <c r="I161" s="41">
        <f t="shared" si="109"/>
        <v>36418</v>
      </c>
      <c r="J161" s="33">
        <f t="shared" si="110"/>
        <v>36418</v>
      </c>
      <c r="K161" s="57">
        <v>550</v>
      </c>
      <c r="L161" s="56">
        <v>1</v>
      </c>
      <c r="M161" s="56">
        <v>1</v>
      </c>
      <c r="N161" s="58">
        <f t="shared" si="111"/>
        <v>11.704000000000006</v>
      </c>
      <c r="O161" s="58">
        <v>1.6720000000000008</v>
      </c>
      <c r="P161" s="58">
        <v>6.8050400000000039E-2</v>
      </c>
      <c r="Q161" s="58">
        <f t="shared" si="112"/>
        <v>68050.400000000038</v>
      </c>
      <c r="R161" s="58">
        <v>0.13654666666666665</v>
      </c>
      <c r="S161" s="58">
        <f t="shared" si="113"/>
        <v>136546.66666666666</v>
      </c>
      <c r="T161" s="58">
        <v>0.22936295465748091</v>
      </c>
      <c r="U161" s="58">
        <f t="shared" si="114"/>
        <v>229362.95465748091</v>
      </c>
      <c r="V161" s="57">
        <f t="shared" si="115"/>
        <v>13.71788006324646</v>
      </c>
      <c r="W161" s="58">
        <v>1.1359643786758533</v>
      </c>
      <c r="X161" s="58">
        <f t="shared" si="116"/>
        <v>1135964.3786758534</v>
      </c>
      <c r="Y161" s="58">
        <v>8.1928000000000036E-3</v>
      </c>
      <c r="Z161" s="58">
        <f t="shared" si="117"/>
        <v>8192.8000000000029</v>
      </c>
      <c r="AA161" s="57">
        <f t="shared" si="118"/>
        <v>5670.8666666666695</v>
      </c>
      <c r="AB161" s="57">
        <f t="shared" si="119"/>
        <v>1364.2770171077484</v>
      </c>
      <c r="AC161" s="57">
        <f t="shared" si="120"/>
        <v>8166.5968082277659</v>
      </c>
      <c r="AD161" s="57">
        <f t="shared" si="121"/>
        <v>585.20000000000027</v>
      </c>
      <c r="AE161" s="155"/>
      <c r="AF161" s="155"/>
      <c r="AG161" s="155"/>
      <c r="AH161" s="186"/>
      <c r="AI161" s="187"/>
      <c r="AJ161" s="188"/>
      <c r="AK161" s="58">
        <v>0</v>
      </c>
      <c r="AL161" s="58">
        <f>AK161*N161</f>
        <v>0</v>
      </c>
      <c r="AM161" s="58">
        <f>AL161/K161</f>
        <v>0</v>
      </c>
      <c r="AN161" s="90"/>
      <c r="AO161" s="90"/>
      <c r="AP161" s="90"/>
      <c r="AQ161" s="58">
        <v>4.6493092207316913</v>
      </c>
      <c r="AR161" s="58">
        <f t="shared" si="125"/>
        <v>2.5571200714024305</v>
      </c>
      <c r="AS161" s="58">
        <f t="shared" si="126"/>
        <v>2.5571200714024305</v>
      </c>
      <c r="AT161" s="58">
        <f>AR161/AS161</f>
        <v>1</v>
      </c>
      <c r="AU161" s="6">
        <f>AR161/AS161*100</f>
        <v>100</v>
      </c>
      <c r="AV161" s="6">
        <f>(AL161/AS161)*100</f>
        <v>0</v>
      </c>
      <c r="AW161" s="58">
        <f>AS161/N161</f>
        <v>0.21848257616220346</v>
      </c>
      <c r="AX161" s="58">
        <f>AW161*1000</f>
        <v>218.48257616220346</v>
      </c>
      <c r="AY161" s="58">
        <f>AW161*O161</f>
        <v>0.36530286734320438</v>
      </c>
      <c r="AZ161" s="59">
        <f>AY161*0.000001</f>
        <v>3.6530286734320435E-7</v>
      </c>
      <c r="BA161" s="57">
        <f>(AZ161/T161)*100</f>
        <v>1.5926846943907277E-4</v>
      </c>
      <c r="BB161" s="58">
        <f t="shared" si="132"/>
        <v>365.30286734320441</v>
      </c>
      <c r="BC161" s="58" t="e">
        <f>AR161/AL161</f>
        <v>#DIV/0!</v>
      </c>
      <c r="BD161" s="57"/>
      <c r="BE161" s="60">
        <v>6242.489504814519</v>
      </c>
      <c r="BF161" s="60">
        <f t="shared" si="134"/>
        <v>10437.442452049881</v>
      </c>
    </row>
    <row r="162" spans="1:58" x14ac:dyDescent="0.25">
      <c r="A162" s="56" t="s">
        <v>627</v>
      </c>
      <c r="B162" s="56">
        <v>12</v>
      </c>
      <c r="C162" s="56">
        <v>12</v>
      </c>
      <c r="D162" s="56">
        <v>14</v>
      </c>
      <c r="E162" s="56">
        <v>21</v>
      </c>
      <c r="F162" s="41">
        <v>36425</v>
      </c>
      <c r="G162" s="56">
        <f t="shared" si="107"/>
        <v>2456</v>
      </c>
      <c r="H162" s="56">
        <f t="shared" si="108"/>
        <v>2463</v>
      </c>
      <c r="I162" s="41">
        <f t="shared" si="109"/>
        <v>36432</v>
      </c>
      <c r="J162" s="33">
        <f t="shared" si="110"/>
        <v>36432</v>
      </c>
      <c r="K162" s="57">
        <v>550</v>
      </c>
      <c r="L162" s="56">
        <v>1</v>
      </c>
      <c r="M162" s="56">
        <v>1</v>
      </c>
      <c r="N162" s="58">
        <f t="shared" si="111"/>
        <v>4.6719999999999873</v>
      </c>
      <c r="O162" s="58">
        <v>0.66742857142856959</v>
      </c>
      <c r="P162" s="58">
        <v>2.9000000000000001E-2</v>
      </c>
      <c r="Q162" s="58">
        <f t="shared" si="112"/>
        <v>29000</v>
      </c>
      <c r="R162" s="58">
        <v>5.4506666666666488E-2</v>
      </c>
      <c r="S162" s="58">
        <f t="shared" si="113"/>
        <v>54506.66666666649</v>
      </c>
      <c r="T162" s="58">
        <v>8.8334776260270795E-2</v>
      </c>
      <c r="U162" s="58">
        <f t="shared" si="114"/>
        <v>88334.776260270795</v>
      </c>
      <c r="V162" s="57">
        <f t="shared" si="115"/>
        <v>13.23509062118787</v>
      </c>
      <c r="W162" s="58">
        <v>0.45233798564448963</v>
      </c>
      <c r="X162" s="58">
        <f t="shared" si="116"/>
        <v>452337.98564448964</v>
      </c>
      <c r="Y162" s="58">
        <v>4.2047999999999886E-3</v>
      </c>
      <c r="Z162" s="58">
        <f t="shared" si="117"/>
        <v>4204.7999999999884</v>
      </c>
      <c r="AA162" s="57">
        <f t="shared" si="118"/>
        <v>2416.666666666667</v>
      </c>
      <c r="AB162" s="57">
        <f t="shared" si="119"/>
        <v>544.59178263220963</v>
      </c>
      <c r="AC162" s="57">
        <f t="shared" si="120"/>
        <v>3145.2093165608871</v>
      </c>
      <c r="AD162" s="57">
        <f t="shared" si="121"/>
        <v>300.3428571428563</v>
      </c>
      <c r="AE162" s="155"/>
      <c r="AF162" s="155"/>
      <c r="AG162" s="155"/>
      <c r="AH162" s="186"/>
      <c r="AI162" s="187"/>
      <c r="AJ162" s="188"/>
      <c r="AK162" s="58">
        <v>0</v>
      </c>
      <c r="AL162" s="58">
        <f>AK162*N162</f>
        <v>0</v>
      </c>
      <c r="AM162" s="58">
        <f>AL162/K162</f>
        <v>0</v>
      </c>
      <c r="AN162" s="90"/>
      <c r="AO162" s="90"/>
      <c r="AP162" s="90"/>
      <c r="AQ162" s="58">
        <v>0.73175287989923854</v>
      </c>
      <c r="AR162" s="58">
        <f t="shared" si="125"/>
        <v>0.40246408394458122</v>
      </c>
      <c r="AS162" s="58">
        <f t="shared" si="126"/>
        <v>0.40246408394458122</v>
      </c>
      <c r="AT162" s="58">
        <f>AR162/AS162</f>
        <v>1</v>
      </c>
      <c r="AU162" s="6">
        <f>AR162/AS162*100</f>
        <v>100</v>
      </c>
      <c r="AV162" s="6">
        <f>(AL162/AS162)*100</f>
        <v>0</v>
      </c>
      <c r="AW162" s="58">
        <f>AS162/N162</f>
        <v>8.6143853584028748E-2</v>
      </c>
      <c r="AX162" s="58">
        <f>AW162*1000</f>
        <v>86.143853584028747</v>
      </c>
      <c r="AY162" s="58">
        <f>AW162*O162</f>
        <v>5.7494869134940174E-2</v>
      </c>
      <c r="AZ162" s="59">
        <f>AY162*0.000001</f>
        <v>5.7494869134940171E-8</v>
      </c>
      <c r="BA162" s="57">
        <f>(AZ162/T162)*100</f>
        <v>6.5087467890943094E-5</v>
      </c>
      <c r="BB162" s="58">
        <f t="shared" si="132"/>
        <v>57.494869134940174</v>
      </c>
      <c r="BC162" s="58" t="e">
        <f>AR162/AL162</f>
        <v>#DIV/0!</v>
      </c>
      <c r="BD162" s="57"/>
      <c r="BE162" s="60">
        <v>82897.819426923772</v>
      </c>
      <c r="BF162" s="60">
        <f t="shared" si="134"/>
        <v>55328.373194655258</v>
      </c>
    </row>
    <row r="163" spans="1:58" ht="13.8" thickBot="1" x14ac:dyDescent="0.3">
      <c r="A163" s="63" t="s">
        <v>628</v>
      </c>
      <c r="B163" s="63">
        <v>12</v>
      </c>
      <c r="C163" s="63">
        <v>13</v>
      </c>
      <c r="D163" s="63">
        <v>13</v>
      </c>
      <c r="E163" s="63">
        <v>7</v>
      </c>
      <c r="F163" s="42">
        <v>36439</v>
      </c>
      <c r="G163" s="63">
        <f t="shared" si="107"/>
        <v>2470</v>
      </c>
      <c r="H163" s="63">
        <f t="shared" si="108"/>
        <v>2476.5</v>
      </c>
      <c r="I163" s="42">
        <f t="shared" si="109"/>
        <v>36445.5</v>
      </c>
      <c r="J163" s="34">
        <f t="shared" si="110"/>
        <v>36445.5</v>
      </c>
      <c r="K163" s="62">
        <v>550</v>
      </c>
      <c r="L163" s="63">
        <v>1</v>
      </c>
      <c r="M163" s="63">
        <v>1</v>
      </c>
      <c r="N163" s="71">
        <f t="shared" si="111"/>
        <v>6.6720000000000148</v>
      </c>
      <c r="O163" s="71">
        <v>1.0264615384615408</v>
      </c>
      <c r="P163" s="71">
        <v>4.6806646153846249E-2</v>
      </c>
      <c r="Q163" s="71">
        <f t="shared" si="112"/>
        <v>46806.646153846246</v>
      </c>
      <c r="R163" s="71">
        <v>8.2972307692307942E-2</v>
      </c>
      <c r="S163" s="71">
        <f t="shared" si="113"/>
        <v>82972.307692307935</v>
      </c>
      <c r="T163" s="71">
        <v>0.14465596646812931</v>
      </c>
      <c r="U163" s="71">
        <f t="shared" si="114"/>
        <v>144655.96646812931</v>
      </c>
      <c r="V163" s="62">
        <f t="shared" si="115"/>
        <v>14.092682584574916</v>
      </c>
      <c r="W163" s="71">
        <v>0.68181664891648797</v>
      </c>
      <c r="X163" s="71">
        <f t="shared" si="116"/>
        <v>681816.64891648793</v>
      </c>
      <c r="Y163" s="71">
        <v>6.364061538461553E-3</v>
      </c>
      <c r="Z163" s="71">
        <f t="shared" si="117"/>
        <v>6364.061538461553</v>
      </c>
      <c r="AA163" s="62">
        <f t="shared" si="118"/>
        <v>3900.553846153854</v>
      </c>
      <c r="AB163" s="62">
        <f t="shared" si="119"/>
        <v>829.00018875848207</v>
      </c>
      <c r="AC163" s="62">
        <f t="shared" si="120"/>
        <v>5150.5569232568159</v>
      </c>
      <c r="AD163" s="62">
        <f t="shared" si="121"/>
        <v>454.57582417582523</v>
      </c>
      <c r="AE163" s="156"/>
      <c r="AF163" s="156"/>
      <c r="AG163" s="156"/>
      <c r="AH163" s="196"/>
      <c r="AI163" s="197"/>
      <c r="AJ163" s="198"/>
      <c r="AK163" s="71">
        <v>0</v>
      </c>
      <c r="AL163" s="71">
        <f>AK163*N163</f>
        <v>0</v>
      </c>
      <c r="AM163" s="71">
        <f>AL163/K163</f>
        <v>0</v>
      </c>
      <c r="AN163" s="112"/>
      <c r="AO163" s="112"/>
      <c r="AP163" s="112"/>
      <c r="AQ163" s="71">
        <v>0</v>
      </c>
      <c r="AR163" s="71">
        <f t="shared" si="125"/>
        <v>0</v>
      </c>
      <c r="AS163" s="71">
        <f t="shared" si="126"/>
        <v>0</v>
      </c>
      <c r="AT163" s="58">
        <v>0</v>
      </c>
      <c r="AU163" s="15">
        <v>0</v>
      </c>
      <c r="AV163" s="15">
        <v>0</v>
      </c>
      <c r="AW163" s="71">
        <f>AS163/N163</f>
        <v>0</v>
      </c>
      <c r="AX163" s="71">
        <f>AW163*1000</f>
        <v>0</v>
      </c>
      <c r="AY163" s="71">
        <f>AW163*O163</f>
        <v>0</v>
      </c>
      <c r="AZ163" s="106">
        <f>AY163*0.000001</f>
        <v>0</v>
      </c>
      <c r="BA163" s="62">
        <f>(AZ163/T163)*100</f>
        <v>0</v>
      </c>
      <c r="BB163" s="71">
        <f t="shared" si="132"/>
        <v>0</v>
      </c>
      <c r="BC163" s="71" t="e">
        <f>AR163/AL163</f>
        <v>#DIV/0!</v>
      </c>
      <c r="BD163" s="62"/>
      <c r="BE163" s="74">
        <v>37351.443123938887</v>
      </c>
      <c r="BF163" s="74">
        <f t="shared" si="134"/>
        <v>38339.819772757044</v>
      </c>
    </row>
    <row r="164" spans="1:58" x14ac:dyDescent="0.25">
      <c r="A164" s="56" t="s">
        <v>629</v>
      </c>
      <c r="B164" s="56">
        <v>13</v>
      </c>
      <c r="C164" s="56">
        <v>1</v>
      </c>
      <c r="D164" s="56">
        <v>14</v>
      </c>
      <c r="E164" s="56">
        <v>181</v>
      </c>
      <c r="F164" s="41">
        <v>36453</v>
      </c>
      <c r="G164" s="56">
        <f t="shared" si="107"/>
        <v>2484</v>
      </c>
      <c r="H164" s="56">
        <f t="shared" si="108"/>
        <v>2491</v>
      </c>
      <c r="I164" s="41">
        <f t="shared" si="109"/>
        <v>36460</v>
      </c>
      <c r="J164" s="33">
        <f t="shared" si="110"/>
        <v>36460</v>
      </c>
      <c r="K164" s="57">
        <v>550</v>
      </c>
      <c r="L164" s="56">
        <v>1</v>
      </c>
      <c r="M164" s="56">
        <v>0</v>
      </c>
      <c r="N164" s="58">
        <f t="shared" si="111"/>
        <v>20.279999999999998</v>
      </c>
      <c r="O164" s="58">
        <v>2.8971428571428568</v>
      </c>
      <c r="P164" s="58">
        <v>0.14605250143108145</v>
      </c>
      <c r="Q164" s="58">
        <f t="shared" si="112"/>
        <v>146052.50143108144</v>
      </c>
      <c r="R164" s="58">
        <v>0.27900934285714279</v>
      </c>
      <c r="S164" s="58">
        <f t="shared" si="113"/>
        <v>279009.34285714279</v>
      </c>
      <c r="T164" s="58">
        <v>0.38741813073323944</v>
      </c>
      <c r="U164" s="58">
        <f t="shared" si="114"/>
        <v>387418.13073323946</v>
      </c>
      <c r="V164" s="57">
        <f t="shared" si="115"/>
        <v>13.372420686058561</v>
      </c>
      <c r="W164" s="58">
        <v>1.8655841299747709</v>
      </c>
      <c r="X164" s="58">
        <f t="shared" si="116"/>
        <v>1865584.1299747708</v>
      </c>
      <c r="Y164" s="58">
        <v>1.8029316717875162E-2</v>
      </c>
      <c r="Z164" s="58">
        <f t="shared" si="117"/>
        <v>18029.316717875161</v>
      </c>
      <c r="AA164" s="57">
        <f t="shared" si="118"/>
        <v>12171.041785923453</v>
      </c>
      <c r="AB164" s="57">
        <f t="shared" si="119"/>
        <v>2787.6625867957418</v>
      </c>
      <c r="AC164" s="57">
        <f t="shared" si="120"/>
        <v>13794.240114409195</v>
      </c>
      <c r="AD164" s="57">
        <f t="shared" si="121"/>
        <v>1287.808336991083</v>
      </c>
      <c r="AE164" s="155"/>
      <c r="AF164" s="155"/>
      <c r="AG164" s="155"/>
      <c r="AH164" s="169">
        <v>159.82524259225707</v>
      </c>
      <c r="AI164" s="174">
        <v>134.10992017577249</v>
      </c>
      <c r="AJ164" s="179">
        <f t="shared" ref="AJ164:AJ169" si="135">AH164-AI164</f>
        <v>25.715322416484582</v>
      </c>
      <c r="AK164" s="100"/>
      <c r="AL164" s="100"/>
      <c r="AM164" s="100"/>
      <c r="AN164" s="100"/>
      <c r="AO164" s="100"/>
      <c r="AP164" s="100"/>
      <c r="AQ164" s="100"/>
      <c r="AR164" s="99"/>
      <c r="AS164" s="100"/>
      <c r="AT164" s="100"/>
      <c r="AU164" s="13"/>
      <c r="AV164" s="100"/>
      <c r="AW164" s="100"/>
      <c r="AX164" s="100"/>
      <c r="AY164" s="100"/>
      <c r="AZ164" s="100"/>
      <c r="BA164" s="100"/>
      <c r="BB164" s="100"/>
      <c r="BC164" s="100"/>
      <c r="BD164" s="101">
        <v>1</v>
      </c>
      <c r="BE164" s="94"/>
      <c r="BF164" s="94"/>
    </row>
    <row r="165" spans="1:58" x14ac:dyDescent="0.25">
      <c r="A165" s="56" t="s">
        <v>630</v>
      </c>
      <c r="B165" s="56">
        <v>13</v>
      </c>
      <c r="C165" s="56">
        <v>2</v>
      </c>
      <c r="D165" s="56">
        <v>14</v>
      </c>
      <c r="E165" s="56">
        <v>168</v>
      </c>
      <c r="F165" s="41">
        <v>36467</v>
      </c>
      <c r="G165" s="56">
        <f t="shared" si="107"/>
        <v>2498</v>
      </c>
      <c r="H165" s="56">
        <f t="shared" si="108"/>
        <v>2505</v>
      </c>
      <c r="I165" s="41">
        <f t="shared" si="109"/>
        <v>36474</v>
      </c>
      <c r="J165" s="33">
        <f t="shared" si="110"/>
        <v>36474</v>
      </c>
      <c r="K165" s="57">
        <v>550</v>
      </c>
      <c r="L165" s="56">
        <v>1</v>
      </c>
      <c r="M165" s="56">
        <v>0</v>
      </c>
      <c r="N165" s="58">
        <f t="shared" si="111"/>
        <v>19.064</v>
      </c>
      <c r="O165" s="58">
        <v>2.7234285714285713</v>
      </c>
      <c r="P165" s="58">
        <v>0.14220049384190112</v>
      </c>
      <c r="Q165" s="58">
        <f t="shared" si="112"/>
        <v>142200.4938419011</v>
      </c>
      <c r="R165" s="58">
        <v>0.25393248000000002</v>
      </c>
      <c r="S165" s="58">
        <f t="shared" si="113"/>
        <v>253932.48</v>
      </c>
      <c r="T165" s="58">
        <v>0.47008708669695226</v>
      </c>
      <c r="U165" s="58">
        <f t="shared" si="114"/>
        <v>470087.08669695223</v>
      </c>
      <c r="V165" s="57">
        <f t="shared" si="115"/>
        <v>17.260856099867112</v>
      </c>
      <c r="W165" s="58">
        <v>1.6439077701268663</v>
      </c>
      <c r="X165" s="58">
        <f t="shared" si="116"/>
        <v>1643907.7701268662</v>
      </c>
      <c r="Y165" s="58">
        <v>1.690774204101704E-2</v>
      </c>
      <c r="Z165" s="58">
        <f t="shared" si="117"/>
        <v>16907.742041017042</v>
      </c>
      <c r="AA165" s="57">
        <f t="shared" si="118"/>
        <v>11850.04115349176</v>
      </c>
      <c r="AB165" s="57">
        <f t="shared" si="119"/>
        <v>2537.1124379541043</v>
      </c>
      <c r="AC165" s="57">
        <f t="shared" si="120"/>
        <v>16737.714717450366</v>
      </c>
      <c r="AD165" s="57">
        <f t="shared" si="121"/>
        <v>1207.6958600726457</v>
      </c>
      <c r="AE165" s="155"/>
      <c r="AF165" s="155"/>
      <c r="AG165" s="155"/>
      <c r="AH165" s="169">
        <v>197.62064496418304</v>
      </c>
      <c r="AI165" s="174">
        <v>171.60128674985648</v>
      </c>
      <c r="AJ165" s="179">
        <f t="shared" si="135"/>
        <v>26.019358214326559</v>
      </c>
      <c r="AK165" s="100"/>
      <c r="AL165" s="100"/>
      <c r="AM165" s="100"/>
      <c r="AN165" s="100"/>
      <c r="AO165" s="100"/>
      <c r="AP165" s="100"/>
      <c r="AQ165" s="100"/>
      <c r="AR165" s="99"/>
      <c r="AS165" s="100"/>
      <c r="AT165" s="100"/>
      <c r="AU165" s="13"/>
      <c r="AV165" s="100"/>
      <c r="AW165" s="100"/>
      <c r="AX165" s="100"/>
      <c r="AY165" s="100"/>
      <c r="AZ165" s="100"/>
      <c r="BA165" s="100"/>
      <c r="BB165" s="100"/>
      <c r="BC165" s="100"/>
      <c r="BD165" s="101">
        <v>1</v>
      </c>
      <c r="BE165" s="94"/>
      <c r="BF165" s="94"/>
    </row>
    <row r="166" spans="1:58" x14ac:dyDescent="0.25">
      <c r="A166" s="56" t="s">
        <v>631</v>
      </c>
      <c r="B166" s="56">
        <v>13</v>
      </c>
      <c r="C166" s="56">
        <v>3</v>
      </c>
      <c r="D166" s="56">
        <v>14</v>
      </c>
      <c r="E166" s="56">
        <v>154</v>
      </c>
      <c r="F166" s="41">
        <v>36481</v>
      </c>
      <c r="G166" s="56">
        <f t="shared" si="107"/>
        <v>2512</v>
      </c>
      <c r="H166" s="56">
        <f t="shared" si="108"/>
        <v>2519</v>
      </c>
      <c r="I166" s="41">
        <f t="shared" si="109"/>
        <v>36488</v>
      </c>
      <c r="J166" s="33">
        <f t="shared" si="110"/>
        <v>36488</v>
      </c>
      <c r="K166" s="57">
        <v>550</v>
      </c>
      <c r="L166" s="56">
        <v>1</v>
      </c>
      <c r="M166" s="56">
        <v>0</v>
      </c>
      <c r="N166" s="58">
        <f t="shared" si="111"/>
        <v>17.484000000000002</v>
      </c>
      <c r="O166" s="58">
        <v>2.4977142857142858</v>
      </c>
      <c r="P166" s="58">
        <v>0.14678521159587979</v>
      </c>
      <c r="Q166" s="58">
        <f t="shared" si="112"/>
        <v>146785.21159587978</v>
      </c>
      <c r="R166" s="58">
        <v>0.23473518857142855</v>
      </c>
      <c r="S166" s="58">
        <f t="shared" si="113"/>
        <v>234735.18857142856</v>
      </c>
      <c r="T166" s="58">
        <v>0.48362689920198393</v>
      </c>
      <c r="U166" s="58">
        <f t="shared" si="114"/>
        <v>483626.89920198394</v>
      </c>
      <c r="V166" s="57">
        <f t="shared" si="115"/>
        <v>19.362779080381422</v>
      </c>
      <c r="W166" s="58">
        <v>1.4123891689511741</v>
      </c>
      <c r="X166" s="58">
        <f t="shared" si="116"/>
        <v>1412389.168951174</v>
      </c>
      <c r="Y166" s="58">
        <v>1.8945270740845583E-2</v>
      </c>
      <c r="Z166" s="58">
        <f t="shared" si="117"/>
        <v>18945.270740845583</v>
      </c>
      <c r="AA166" s="57">
        <f t="shared" si="118"/>
        <v>12232.100966323316</v>
      </c>
      <c r="AB166" s="57">
        <f t="shared" si="119"/>
        <v>2345.3067782036924</v>
      </c>
      <c r="AC166" s="57">
        <f t="shared" si="120"/>
        <v>17219.807345497997</v>
      </c>
      <c r="AD166" s="57">
        <f t="shared" si="121"/>
        <v>1353.2336243461132</v>
      </c>
      <c r="AE166" s="155"/>
      <c r="AF166" s="155"/>
      <c r="AG166" s="155"/>
      <c r="AH166" s="169">
        <v>164.42696941629205</v>
      </c>
      <c r="AI166" s="174">
        <v>140.88812978352848</v>
      </c>
      <c r="AJ166" s="179">
        <f t="shared" si="135"/>
        <v>23.538839632763569</v>
      </c>
      <c r="AK166" s="100"/>
      <c r="AL166" s="100"/>
      <c r="AM166" s="100"/>
      <c r="AN166" s="100"/>
      <c r="AO166" s="100"/>
      <c r="AP166" s="100"/>
      <c r="AQ166" s="100"/>
      <c r="AR166" s="99"/>
      <c r="AS166" s="100"/>
      <c r="AT166" s="100"/>
      <c r="AU166" s="13"/>
      <c r="AV166" s="100"/>
      <c r="AW166" s="100"/>
      <c r="AX166" s="100"/>
      <c r="AY166" s="100"/>
      <c r="AZ166" s="100"/>
      <c r="BA166" s="100"/>
      <c r="BB166" s="100"/>
      <c r="BC166" s="100"/>
      <c r="BD166" s="101">
        <v>1</v>
      </c>
      <c r="BE166" s="94"/>
      <c r="BF166" s="94"/>
    </row>
    <row r="167" spans="1:58" x14ac:dyDescent="0.25">
      <c r="A167" s="56" t="s">
        <v>632</v>
      </c>
      <c r="B167" s="56">
        <v>13</v>
      </c>
      <c r="C167" s="56">
        <v>4</v>
      </c>
      <c r="D167" s="56">
        <v>14</v>
      </c>
      <c r="E167" s="56">
        <v>140</v>
      </c>
      <c r="F167" s="41">
        <v>36495</v>
      </c>
      <c r="G167" s="56">
        <f t="shared" si="107"/>
        <v>2526</v>
      </c>
      <c r="H167" s="56">
        <f t="shared" si="108"/>
        <v>2533</v>
      </c>
      <c r="I167" s="41">
        <f t="shared" si="109"/>
        <v>36502</v>
      </c>
      <c r="J167" s="33">
        <f t="shared" si="110"/>
        <v>36502</v>
      </c>
      <c r="K167" s="57">
        <v>550</v>
      </c>
      <c r="L167" s="56">
        <v>1</v>
      </c>
      <c r="M167" s="56">
        <v>0</v>
      </c>
      <c r="N167" s="58">
        <f t="shared" si="111"/>
        <v>16.340000000000011</v>
      </c>
      <c r="O167" s="58">
        <v>2.3342857142857159</v>
      </c>
      <c r="P167" s="58">
        <v>0.10593228365402464</v>
      </c>
      <c r="Q167" s="58">
        <f t="shared" si="112"/>
        <v>105932.28365402464</v>
      </c>
      <c r="R167" s="58">
        <v>0.21073931428571446</v>
      </c>
      <c r="S167" s="58">
        <f t="shared" si="113"/>
        <v>210739.31428571447</v>
      </c>
      <c r="T167" s="58">
        <v>0.39075127843840257</v>
      </c>
      <c r="U167" s="58">
        <f t="shared" si="114"/>
        <v>390751.27843840257</v>
      </c>
      <c r="V167" s="57">
        <f t="shared" si="115"/>
        <v>16.739650851094346</v>
      </c>
      <c r="W167" s="58">
        <v>1.467964412426537</v>
      </c>
      <c r="X167" s="58">
        <f t="shared" si="116"/>
        <v>1467964.4124265369</v>
      </c>
      <c r="Y167" s="58">
        <v>1.2946130749294632E-2</v>
      </c>
      <c r="Z167" s="58">
        <f t="shared" si="117"/>
        <v>12946.130749294633</v>
      </c>
      <c r="AA167" s="57">
        <f t="shared" si="118"/>
        <v>8827.6903045020536</v>
      </c>
      <c r="AB167" s="57">
        <f t="shared" si="119"/>
        <v>2105.5570970685008</v>
      </c>
      <c r="AC167" s="57">
        <f t="shared" si="120"/>
        <v>13912.918710309683</v>
      </c>
      <c r="AD167" s="57">
        <f t="shared" si="121"/>
        <v>924.72362494961658</v>
      </c>
      <c r="AE167" s="155"/>
      <c r="AF167" s="155"/>
      <c r="AG167" s="155"/>
      <c r="AH167" s="169">
        <v>215.65336849054682</v>
      </c>
      <c r="AI167" s="174">
        <v>195.42145286873208</v>
      </c>
      <c r="AJ167" s="179">
        <f t="shared" si="135"/>
        <v>20.23191562181475</v>
      </c>
      <c r="AK167" s="100"/>
      <c r="AL167" s="100"/>
      <c r="AM167" s="100"/>
      <c r="AN167" s="100"/>
      <c r="AO167" s="100"/>
      <c r="AP167" s="100"/>
      <c r="AQ167" s="100"/>
      <c r="AR167" s="99"/>
      <c r="AS167" s="100"/>
      <c r="AT167" s="100"/>
      <c r="AU167" s="13"/>
      <c r="AV167" s="100"/>
      <c r="AW167" s="100"/>
      <c r="AX167" s="100"/>
      <c r="AY167" s="100"/>
      <c r="AZ167" s="100"/>
      <c r="BA167" s="100"/>
      <c r="BB167" s="100"/>
      <c r="BC167" s="100"/>
      <c r="BD167" s="101">
        <v>1</v>
      </c>
      <c r="BE167" s="94"/>
      <c r="BF167" s="94"/>
    </row>
    <row r="168" spans="1:58" x14ac:dyDescent="0.25">
      <c r="A168" s="56" t="s">
        <v>633</v>
      </c>
      <c r="B168" s="56">
        <v>13</v>
      </c>
      <c r="C168" s="56">
        <v>5</v>
      </c>
      <c r="D168" s="56">
        <v>14</v>
      </c>
      <c r="E168" s="56">
        <v>126</v>
      </c>
      <c r="F168" s="41">
        <v>36509</v>
      </c>
      <c r="G168" s="56">
        <f t="shared" si="107"/>
        <v>2540</v>
      </c>
      <c r="H168" s="56">
        <f t="shared" si="108"/>
        <v>2547</v>
      </c>
      <c r="I168" s="41">
        <f t="shared" si="109"/>
        <v>36516</v>
      </c>
      <c r="J168" s="33">
        <f t="shared" si="110"/>
        <v>36516</v>
      </c>
      <c r="K168" s="57">
        <v>550</v>
      </c>
      <c r="L168" s="56">
        <v>1</v>
      </c>
      <c r="M168" s="56">
        <v>0</v>
      </c>
      <c r="N168" s="58">
        <f t="shared" si="111"/>
        <v>20.167999999999999</v>
      </c>
      <c r="O168" s="58">
        <v>2.8811428571428572</v>
      </c>
      <c r="P168" s="58">
        <v>0.1001529335209195</v>
      </c>
      <c r="Q168" s="58">
        <f t="shared" si="112"/>
        <v>100152.9335209195</v>
      </c>
      <c r="R168" s="58">
        <v>0.2991202514285714</v>
      </c>
      <c r="S168" s="58">
        <f t="shared" si="113"/>
        <v>299120.25142857141</v>
      </c>
      <c r="T168" s="58">
        <v>0.45310715665570034</v>
      </c>
      <c r="U168" s="58">
        <f t="shared" si="114"/>
        <v>453107.15665570035</v>
      </c>
      <c r="V168" s="57">
        <f t="shared" si="115"/>
        <v>15.726646651080436</v>
      </c>
      <c r="W168" s="58">
        <v>1.8785331152562865</v>
      </c>
      <c r="X168" s="58">
        <f t="shared" si="116"/>
        <v>1878533.1152562865</v>
      </c>
      <c r="Y168" s="58">
        <v>1.336494983681135E-2</v>
      </c>
      <c r="Z168" s="58">
        <f t="shared" si="117"/>
        <v>13364.949836811351</v>
      </c>
      <c r="AA168" s="57">
        <f t="shared" si="118"/>
        <v>8346.0777934099588</v>
      </c>
      <c r="AB168" s="57">
        <f t="shared" si="119"/>
        <v>2988.596458174186</v>
      </c>
      <c r="AC168" s="57">
        <f t="shared" si="120"/>
        <v>16133.134772594412</v>
      </c>
      <c r="AD168" s="57">
        <f t="shared" si="121"/>
        <v>954.63927405795357</v>
      </c>
      <c r="AE168" s="155"/>
      <c r="AF168" s="155"/>
      <c r="AG168" s="155"/>
      <c r="AH168" s="169">
        <v>191.79515871188147</v>
      </c>
      <c r="AI168" s="174">
        <v>167.65252401066493</v>
      </c>
      <c r="AJ168" s="179">
        <f t="shared" si="135"/>
        <v>24.142634701216537</v>
      </c>
      <c r="AK168" s="100"/>
      <c r="AL168" s="100"/>
      <c r="AM168" s="100"/>
      <c r="AN168" s="100"/>
      <c r="AO168" s="100"/>
      <c r="AP168" s="100"/>
      <c r="AQ168" s="100"/>
      <c r="AR168" s="99"/>
      <c r="AS168" s="100"/>
      <c r="AT168" s="100"/>
      <c r="AU168" s="13"/>
      <c r="AV168" s="100"/>
      <c r="AW168" s="100"/>
      <c r="AX168" s="100"/>
      <c r="AY168" s="100"/>
      <c r="AZ168" s="100"/>
      <c r="BA168" s="100"/>
      <c r="BB168" s="100"/>
      <c r="BC168" s="100"/>
      <c r="BD168" s="101">
        <v>1</v>
      </c>
      <c r="BE168" s="94"/>
      <c r="BF168" s="94"/>
    </row>
    <row r="169" spans="1:58" x14ac:dyDescent="0.25">
      <c r="A169" s="56" t="s">
        <v>634</v>
      </c>
      <c r="B169" s="56">
        <v>13</v>
      </c>
      <c r="C169" s="56">
        <v>6</v>
      </c>
      <c r="D169" s="56">
        <v>14</v>
      </c>
      <c r="E169" s="56">
        <v>112</v>
      </c>
      <c r="F169" s="41">
        <v>36523</v>
      </c>
      <c r="G169" s="56">
        <f t="shared" si="107"/>
        <v>2554</v>
      </c>
      <c r="H169" s="56">
        <f t="shared" si="108"/>
        <v>2561</v>
      </c>
      <c r="I169" s="41">
        <f t="shared" si="109"/>
        <v>36530</v>
      </c>
      <c r="J169" s="33">
        <f t="shared" si="110"/>
        <v>36530</v>
      </c>
      <c r="K169" s="57">
        <v>550</v>
      </c>
      <c r="L169" s="56">
        <v>1</v>
      </c>
      <c r="M169" s="56">
        <v>0</v>
      </c>
      <c r="N169" s="58">
        <f t="shared" si="111"/>
        <v>5.3840000000000003</v>
      </c>
      <c r="O169" s="58">
        <v>0.76914285714285724</v>
      </c>
      <c r="P169" s="58">
        <v>3.9725393323165041E-2</v>
      </c>
      <c r="Q169" s="58">
        <f t="shared" si="112"/>
        <v>39725.393323165044</v>
      </c>
      <c r="R169" s="58">
        <v>6.8115291428571437E-2</v>
      </c>
      <c r="S169" s="58">
        <f t="shared" si="113"/>
        <v>68115.291428571436</v>
      </c>
      <c r="T169" s="58">
        <v>8.6726456619602918E-2</v>
      </c>
      <c r="U169" s="58">
        <f t="shared" si="114"/>
        <v>86726.456619602919</v>
      </c>
      <c r="V169" s="57">
        <f t="shared" si="115"/>
        <v>11.275728015178684</v>
      </c>
      <c r="W169" s="58">
        <v>0.51498762578677038</v>
      </c>
      <c r="X169" s="58">
        <f t="shared" si="116"/>
        <v>514987.62578677037</v>
      </c>
      <c r="Y169" s="58">
        <v>4.8098177585323924E-3</v>
      </c>
      <c r="Z169" s="58">
        <f t="shared" si="117"/>
        <v>4809.817758532392</v>
      </c>
      <c r="AA169" s="57">
        <f t="shared" si="118"/>
        <v>3310.4494435970864</v>
      </c>
      <c r="AB169" s="57">
        <f t="shared" si="119"/>
        <v>680.55946643098662</v>
      </c>
      <c r="AC169" s="57">
        <f t="shared" si="120"/>
        <v>3087.9441925407386</v>
      </c>
      <c r="AD169" s="57">
        <f t="shared" si="121"/>
        <v>343.55841132374229</v>
      </c>
      <c r="AE169" s="155"/>
      <c r="AF169" s="155"/>
      <c r="AG169" s="155"/>
      <c r="AH169" s="169">
        <v>64.358616622838468</v>
      </c>
      <c r="AI169" s="174">
        <v>54.887865932021477</v>
      </c>
      <c r="AJ169" s="179">
        <f t="shared" si="135"/>
        <v>9.4707506908169918</v>
      </c>
      <c r="AK169" s="100"/>
      <c r="AL169" s="100"/>
      <c r="AM169" s="100"/>
      <c r="AN169" s="100"/>
      <c r="AO169" s="100"/>
      <c r="AP169" s="100"/>
      <c r="AQ169" s="100"/>
      <c r="AR169" s="99"/>
      <c r="AS169" s="100"/>
      <c r="AT169" s="100"/>
      <c r="AU169" s="13"/>
      <c r="AV169" s="100"/>
      <c r="AW169" s="100"/>
      <c r="AX169" s="100"/>
      <c r="AY169" s="100"/>
      <c r="AZ169" s="100"/>
      <c r="BA169" s="100"/>
      <c r="BB169" s="100"/>
      <c r="BC169" s="100"/>
      <c r="BD169" s="101">
        <v>1</v>
      </c>
      <c r="BE169" s="94"/>
      <c r="BF169" s="94"/>
    </row>
    <row r="170" spans="1:58" x14ac:dyDescent="0.25">
      <c r="A170" s="56" t="s">
        <v>635</v>
      </c>
      <c r="B170" s="56">
        <v>13</v>
      </c>
      <c r="C170" s="56">
        <v>7</v>
      </c>
      <c r="D170" s="56">
        <v>14</v>
      </c>
      <c r="E170" s="56">
        <v>98</v>
      </c>
      <c r="F170" s="41">
        <v>36537</v>
      </c>
      <c r="G170" s="56">
        <f t="shared" si="107"/>
        <v>2568</v>
      </c>
      <c r="H170" s="56">
        <f t="shared" si="108"/>
        <v>2575</v>
      </c>
      <c r="I170" s="41">
        <f t="shared" si="109"/>
        <v>36544</v>
      </c>
      <c r="J170" s="33">
        <f t="shared" si="110"/>
        <v>36544</v>
      </c>
      <c r="K170" s="57">
        <v>550</v>
      </c>
      <c r="L170" s="56">
        <v>1</v>
      </c>
      <c r="M170" s="56">
        <v>0</v>
      </c>
      <c r="N170" s="58">
        <f t="shared" si="111"/>
        <v>3.8399999999999954</v>
      </c>
      <c r="O170" s="58">
        <v>0.54857142857142793</v>
      </c>
      <c r="P170" s="58">
        <v>2.30251632373367E-2</v>
      </c>
      <c r="Q170" s="58">
        <f t="shared" si="112"/>
        <v>23025.163237336699</v>
      </c>
      <c r="R170" s="58">
        <v>4.7583085714285656E-2</v>
      </c>
      <c r="S170" s="58">
        <f t="shared" si="113"/>
        <v>47583.085714285655</v>
      </c>
      <c r="T170" s="58">
        <v>5.4421058860521676E-2</v>
      </c>
      <c r="U170" s="58">
        <f t="shared" si="114"/>
        <v>54421.058860521676</v>
      </c>
      <c r="V170" s="57">
        <f t="shared" si="115"/>
        <v>9.9205055214492752</v>
      </c>
      <c r="W170" s="58">
        <v>0.38900437590327885</v>
      </c>
      <c r="X170" s="58">
        <f t="shared" si="116"/>
        <v>389004.37590327888</v>
      </c>
      <c r="Y170" s="58">
        <v>2.7517565649162372E-3</v>
      </c>
      <c r="Z170" s="58">
        <f t="shared" si="117"/>
        <v>2751.756564916237</v>
      </c>
      <c r="AA170" s="57">
        <f t="shared" si="118"/>
        <v>1918.7636031113918</v>
      </c>
      <c r="AB170" s="57">
        <f t="shared" si="119"/>
        <v>475.41629413437141</v>
      </c>
      <c r="AC170" s="57">
        <f t="shared" si="120"/>
        <v>1937.6923629816695</v>
      </c>
      <c r="AD170" s="57">
        <f t="shared" si="121"/>
        <v>196.55404035115978</v>
      </c>
      <c r="AE170" s="155"/>
      <c r="AF170" s="155"/>
      <c r="AG170" s="155"/>
      <c r="AH170" s="186"/>
      <c r="AI170" s="187"/>
      <c r="AJ170" s="188"/>
      <c r="AK170" s="100"/>
      <c r="AL170" s="100"/>
      <c r="AM170" s="100"/>
      <c r="AN170" s="100"/>
      <c r="AO170" s="100"/>
      <c r="AP170" s="100"/>
      <c r="AQ170" s="100"/>
      <c r="AR170" s="99"/>
      <c r="AS170" s="100"/>
      <c r="AT170" s="100"/>
      <c r="AU170" s="13"/>
      <c r="AV170" s="100"/>
      <c r="AW170" s="100"/>
      <c r="AX170" s="100"/>
      <c r="AY170" s="100"/>
      <c r="AZ170" s="100"/>
      <c r="BA170" s="100"/>
      <c r="BB170" s="100"/>
      <c r="BC170" s="100"/>
      <c r="BD170" s="101">
        <v>1</v>
      </c>
      <c r="BE170" s="94"/>
      <c r="BF170" s="94"/>
    </row>
    <row r="171" spans="1:58" x14ac:dyDescent="0.25">
      <c r="A171" s="56" t="s">
        <v>636</v>
      </c>
      <c r="B171" s="56">
        <v>13</v>
      </c>
      <c r="C171" s="56">
        <v>8</v>
      </c>
      <c r="D171" s="56">
        <v>14</v>
      </c>
      <c r="E171" s="56">
        <v>84</v>
      </c>
      <c r="F171" s="41">
        <v>36551</v>
      </c>
      <c r="G171" s="56">
        <f t="shared" si="107"/>
        <v>2582</v>
      </c>
      <c r="H171" s="56">
        <f t="shared" si="108"/>
        <v>2589</v>
      </c>
      <c r="I171" s="41">
        <f t="shared" si="109"/>
        <v>36558</v>
      </c>
      <c r="J171" s="33">
        <f t="shared" si="110"/>
        <v>36558</v>
      </c>
      <c r="K171" s="57">
        <v>550</v>
      </c>
      <c r="L171" s="56">
        <v>1</v>
      </c>
      <c r="M171" s="56">
        <v>0</v>
      </c>
      <c r="N171" s="58">
        <f t="shared" si="111"/>
        <v>3.7333333333333294</v>
      </c>
      <c r="O171" s="58">
        <v>0.53333333333333277</v>
      </c>
      <c r="P171" s="58">
        <v>2.1778858613819362E-2</v>
      </c>
      <c r="Q171" s="58">
        <f t="shared" si="112"/>
        <v>21778.85861381936</v>
      </c>
      <c r="R171" s="58">
        <v>4.1370666666666625E-2</v>
      </c>
      <c r="S171" s="58">
        <f t="shared" si="113"/>
        <v>41370.666666666628</v>
      </c>
      <c r="T171" s="58">
        <v>4.6448924509557746E-2</v>
      </c>
      <c r="U171" s="58">
        <f t="shared" si="114"/>
        <v>46448.924509557743</v>
      </c>
      <c r="V171" s="57">
        <f t="shared" si="115"/>
        <v>8.7091733455420854</v>
      </c>
      <c r="W171" s="58">
        <v>0.39106659562256002</v>
      </c>
      <c r="X171" s="58">
        <f t="shared" si="116"/>
        <v>391066.59562256001</v>
      </c>
      <c r="Y171" s="58">
        <v>2.516121143598885E-3</v>
      </c>
      <c r="Z171" s="58">
        <f t="shared" si="117"/>
        <v>2516.1211435988848</v>
      </c>
      <c r="AA171" s="57">
        <f t="shared" si="118"/>
        <v>1814.9048844849469</v>
      </c>
      <c r="AB171" s="57">
        <f t="shared" si="119"/>
        <v>413.34622875519176</v>
      </c>
      <c r="AC171" s="57">
        <f t="shared" si="120"/>
        <v>1653.8400423548715</v>
      </c>
      <c r="AD171" s="57">
        <f t="shared" si="121"/>
        <v>179.72293882849178</v>
      </c>
      <c r="AE171" s="155"/>
      <c r="AF171" s="155"/>
      <c r="AG171" s="155"/>
      <c r="AH171" s="186"/>
      <c r="AI171" s="187"/>
      <c r="AJ171" s="188"/>
      <c r="AK171" s="100"/>
      <c r="AL171" s="100"/>
      <c r="AM171" s="100"/>
      <c r="AN171" s="100"/>
      <c r="AO171" s="100"/>
      <c r="AP171" s="100"/>
      <c r="AQ171" s="100"/>
      <c r="AR171" s="99"/>
      <c r="AS171" s="100"/>
      <c r="AT171" s="100"/>
      <c r="AU171" s="13"/>
      <c r="AV171" s="100"/>
      <c r="AW171" s="100"/>
      <c r="AX171" s="100"/>
      <c r="AY171" s="100"/>
      <c r="AZ171" s="100"/>
      <c r="BA171" s="100"/>
      <c r="BB171" s="100"/>
      <c r="BC171" s="100"/>
      <c r="BD171" s="101">
        <v>1</v>
      </c>
      <c r="BE171" s="94"/>
      <c r="BF171" s="94"/>
    </row>
    <row r="172" spans="1:58" x14ac:dyDescent="0.25">
      <c r="A172" s="56" t="s">
        <v>637</v>
      </c>
      <c r="B172" s="56">
        <v>13</v>
      </c>
      <c r="C172" s="56">
        <v>9</v>
      </c>
      <c r="D172" s="56">
        <v>14</v>
      </c>
      <c r="E172" s="56">
        <v>70</v>
      </c>
      <c r="F172" s="41">
        <v>36565</v>
      </c>
      <c r="G172" s="56">
        <f t="shared" si="107"/>
        <v>2596</v>
      </c>
      <c r="H172" s="56">
        <f t="shared" si="108"/>
        <v>2603</v>
      </c>
      <c r="I172" s="41">
        <f t="shared" si="109"/>
        <v>36572</v>
      </c>
      <c r="J172" s="33">
        <f t="shared" si="110"/>
        <v>36572</v>
      </c>
      <c r="K172" s="57">
        <v>550</v>
      </c>
      <c r="L172" s="56">
        <v>1</v>
      </c>
      <c r="M172" s="56">
        <v>0</v>
      </c>
      <c r="N172" s="58">
        <f t="shared" si="111"/>
        <v>2.5479999999999947</v>
      </c>
      <c r="O172" s="58">
        <v>0.36399999999999927</v>
      </c>
      <c r="P172" s="58">
        <v>1.9358318380548179E-2</v>
      </c>
      <c r="Q172" s="58">
        <f t="shared" si="112"/>
        <v>19358.318380548179</v>
      </c>
      <c r="R172" s="58">
        <v>3.5733879999999926E-2</v>
      </c>
      <c r="S172" s="58">
        <f t="shared" si="113"/>
        <v>35733.879999999925</v>
      </c>
      <c r="T172" s="58">
        <v>6.0408565353256158E-2</v>
      </c>
      <c r="U172" s="58">
        <f t="shared" si="114"/>
        <v>60408.565353256156</v>
      </c>
      <c r="V172" s="57">
        <f t="shared" si="115"/>
        <v>16.595759712433043</v>
      </c>
      <c r="W172" s="58">
        <v>0.21946175869537271</v>
      </c>
      <c r="X172" s="58">
        <f t="shared" si="116"/>
        <v>219461.7586953727</v>
      </c>
      <c r="Y172" s="58">
        <v>2.3999551477787025E-3</v>
      </c>
      <c r="Z172" s="58">
        <f t="shared" si="117"/>
        <v>2399.9551477787027</v>
      </c>
      <c r="AA172" s="57">
        <f t="shared" si="118"/>
        <v>1613.193198379015</v>
      </c>
      <c r="AB172" s="57">
        <f t="shared" si="119"/>
        <v>357.02747204437657</v>
      </c>
      <c r="AC172" s="57">
        <f t="shared" si="120"/>
        <v>2150.8808941715888</v>
      </c>
      <c r="AD172" s="57">
        <f t="shared" si="121"/>
        <v>171.42536769847874</v>
      </c>
      <c r="AE172" s="155"/>
      <c r="AF172" s="155"/>
      <c r="AG172" s="155"/>
      <c r="AH172" s="186"/>
      <c r="AI172" s="187"/>
      <c r="AJ172" s="188"/>
      <c r="AK172" s="100"/>
      <c r="AL172" s="100"/>
      <c r="AM172" s="100"/>
      <c r="AN172" s="100"/>
      <c r="AO172" s="100"/>
      <c r="AP172" s="100"/>
      <c r="AQ172" s="100"/>
      <c r="AR172" s="99"/>
      <c r="AS172" s="100"/>
      <c r="AT172" s="100"/>
      <c r="AU172" s="13"/>
      <c r="AV172" s="100"/>
      <c r="AW172" s="100"/>
      <c r="AX172" s="100"/>
      <c r="AY172" s="100"/>
      <c r="AZ172" s="100"/>
      <c r="BA172" s="100"/>
      <c r="BB172" s="100"/>
      <c r="BC172" s="100"/>
      <c r="BD172" s="101">
        <v>1</v>
      </c>
      <c r="BE172" s="94"/>
      <c r="BF172" s="94"/>
    </row>
    <row r="173" spans="1:58" x14ac:dyDescent="0.25">
      <c r="A173" s="56" t="s">
        <v>638</v>
      </c>
      <c r="B173" s="56">
        <v>13</v>
      </c>
      <c r="C173" s="56">
        <v>10</v>
      </c>
      <c r="D173" s="56">
        <v>14</v>
      </c>
      <c r="E173" s="56">
        <v>56</v>
      </c>
      <c r="F173" s="41">
        <v>36579</v>
      </c>
      <c r="G173" s="56">
        <f t="shared" si="107"/>
        <v>2610</v>
      </c>
      <c r="H173" s="56">
        <f t="shared" si="108"/>
        <v>2617</v>
      </c>
      <c r="I173" s="41">
        <f t="shared" si="109"/>
        <v>36586</v>
      </c>
      <c r="J173" s="33">
        <f t="shared" si="110"/>
        <v>36586</v>
      </c>
      <c r="K173" s="57">
        <v>550</v>
      </c>
      <c r="L173" s="56">
        <v>1</v>
      </c>
      <c r="M173" s="56">
        <v>0</v>
      </c>
      <c r="N173" s="58">
        <f t="shared" si="111"/>
        <v>1.2640000000000029</v>
      </c>
      <c r="O173" s="58">
        <v>0.18057142857142899</v>
      </c>
      <c r="P173" s="58">
        <v>1.0322308194676239E-2</v>
      </c>
      <c r="Q173" s="58">
        <f t="shared" si="112"/>
        <v>10322.30819467624</v>
      </c>
      <c r="R173" s="58">
        <v>2.0606811428571476E-2</v>
      </c>
      <c r="S173" s="58">
        <f t="shared" si="113"/>
        <v>20606.811428571476</v>
      </c>
      <c r="T173" s="58">
        <v>2.5969862432868699E-2</v>
      </c>
      <c r="U173" s="58">
        <f t="shared" si="114"/>
        <v>25969.8624328687</v>
      </c>
      <c r="V173" s="57">
        <f t="shared" si="115"/>
        <v>14.382044068835482</v>
      </c>
      <c r="W173" s="58">
        <v>0.10818898422329823</v>
      </c>
      <c r="X173" s="58">
        <f t="shared" si="116"/>
        <v>108188.98422329823</v>
      </c>
      <c r="Y173" s="58">
        <v>1.257489488675674E-3</v>
      </c>
      <c r="Z173" s="58">
        <f t="shared" si="117"/>
        <v>1257.489488675674</v>
      </c>
      <c r="AA173" s="57">
        <f t="shared" si="118"/>
        <v>860.19234955635318</v>
      </c>
      <c r="AB173" s="57">
        <f t="shared" si="119"/>
        <v>205.88857944443922</v>
      </c>
      <c r="AC173" s="57">
        <f t="shared" si="120"/>
        <v>924.67153630409632</v>
      </c>
      <c r="AD173" s="57">
        <f t="shared" si="121"/>
        <v>89.820677762548144</v>
      </c>
      <c r="AE173" s="155"/>
      <c r="AF173" s="155"/>
      <c r="AG173" s="155"/>
      <c r="AH173" s="186"/>
      <c r="AI173" s="187"/>
      <c r="AJ173" s="188"/>
      <c r="AK173" s="100"/>
      <c r="AL173" s="100"/>
      <c r="AM173" s="100"/>
      <c r="AN173" s="100"/>
      <c r="AO173" s="100"/>
      <c r="AP173" s="100"/>
      <c r="AQ173" s="100"/>
      <c r="AR173" s="99"/>
      <c r="AS173" s="100"/>
      <c r="AT173" s="100"/>
      <c r="AU173" s="13"/>
      <c r="AV173" s="100"/>
      <c r="AW173" s="100"/>
      <c r="AX173" s="100"/>
      <c r="AY173" s="100"/>
      <c r="AZ173" s="100"/>
      <c r="BA173" s="100"/>
      <c r="BB173" s="100"/>
      <c r="BC173" s="100"/>
      <c r="BD173" s="101">
        <v>1</v>
      </c>
      <c r="BE173" s="94"/>
      <c r="BF173" s="94"/>
    </row>
    <row r="174" spans="1:58" x14ac:dyDescent="0.25">
      <c r="A174" s="56" t="s">
        <v>639</v>
      </c>
      <c r="B174" s="56">
        <v>13</v>
      </c>
      <c r="C174" s="56">
        <v>11</v>
      </c>
      <c r="D174" s="56">
        <v>14</v>
      </c>
      <c r="E174" s="56">
        <v>42</v>
      </c>
      <c r="F174" s="41">
        <v>36593</v>
      </c>
      <c r="G174" s="56">
        <f t="shared" si="107"/>
        <v>2624</v>
      </c>
      <c r="H174" s="56">
        <f t="shared" si="108"/>
        <v>2631</v>
      </c>
      <c r="I174" s="41">
        <f t="shared" si="109"/>
        <v>36600</v>
      </c>
      <c r="J174" s="33">
        <f t="shared" si="110"/>
        <v>36600</v>
      </c>
      <c r="K174" s="57">
        <v>550</v>
      </c>
      <c r="L174" s="56">
        <v>1</v>
      </c>
      <c r="M174" s="56">
        <v>0</v>
      </c>
      <c r="N174" s="58">
        <f t="shared" si="111"/>
        <v>3.2560000000000002</v>
      </c>
      <c r="O174" s="58">
        <v>0.46514285714285719</v>
      </c>
      <c r="P174" s="58">
        <v>2.4986596957612218E-2</v>
      </c>
      <c r="Q174" s="58">
        <f t="shared" si="112"/>
        <v>24986.596957612219</v>
      </c>
      <c r="R174" s="58">
        <v>5.0254034285714289E-2</v>
      </c>
      <c r="S174" s="58">
        <f t="shared" si="113"/>
        <v>50254.03428571429</v>
      </c>
      <c r="T174" s="58">
        <v>0.10620694964928555</v>
      </c>
      <c r="U174" s="58">
        <f t="shared" si="114"/>
        <v>106206.94964928555</v>
      </c>
      <c r="V174" s="57">
        <f t="shared" si="115"/>
        <v>22.833189420915197</v>
      </c>
      <c r="W174" s="58">
        <v>0.24621538081382677</v>
      </c>
      <c r="X174" s="58">
        <f t="shared" si="116"/>
        <v>246215.38081382678</v>
      </c>
      <c r="Y174" s="58">
        <v>3.0785164079774312E-3</v>
      </c>
      <c r="Z174" s="58">
        <f t="shared" si="117"/>
        <v>3078.5164079774313</v>
      </c>
      <c r="AA174" s="57">
        <f t="shared" si="118"/>
        <v>2082.2164131343516</v>
      </c>
      <c r="AB174" s="57">
        <f t="shared" si="119"/>
        <v>502.10250946888607</v>
      </c>
      <c r="AC174" s="57">
        <f t="shared" si="120"/>
        <v>3781.5580868877373</v>
      </c>
      <c r="AD174" s="57">
        <f t="shared" si="121"/>
        <v>219.89402914124511</v>
      </c>
      <c r="AE174" s="155"/>
      <c r="AF174" s="155"/>
      <c r="AG174" s="155"/>
      <c r="AH174" s="186"/>
      <c r="AI174" s="187"/>
      <c r="AJ174" s="188"/>
      <c r="AK174" s="100"/>
      <c r="AL174" s="100"/>
      <c r="AM174" s="100"/>
      <c r="AN174" s="100"/>
      <c r="AO174" s="100"/>
      <c r="AP174" s="100"/>
      <c r="AQ174" s="100"/>
      <c r="AR174" s="99"/>
      <c r="AS174" s="100"/>
      <c r="AT174" s="100"/>
      <c r="AU174" s="13"/>
      <c r="AV174" s="100"/>
      <c r="AW174" s="100"/>
      <c r="AX174" s="100"/>
      <c r="AY174" s="100"/>
      <c r="AZ174" s="100"/>
      <c r="BA174" s="100"/>
      <c r="BB174" s="100"/>
      <c r="BC174" s="100"/>
      <c r="BD174" s="101">
        <v>1</v>
      </c>
      <c r="BE174" s="94"/>
      <c r="BF174" s="94"/>
    </row>
    <row r="175" spans="1:58" x14ac:dyDescent="0.25">
      <c r="A175" s="56" t="s">
        <v>640</v>
      </c>
      <c r="B175" s="56">
        <v>13</v>
      </c>
      <c r="C175" s="56">
        <v>12</v>
      </c>
      <c r="D175" s="56">
        <v>14</v>
      </c>
      <c r="E175" s="56">
        <v>28</v>
      </c>
      <c r="F175" s="41">
        <v>36607</v>
      </c>
      <c r="G175" s="56">
        <f t="shared" ref="G175:G238" si="136">F175-33969</f>
        <v>2638</v>
      </c>
      <c r="H175" s="56">
        <f t="shared" ref="H175:H238" si="137">G175+(D175/2)</f>
        <v>2645</v>
      </c>
      <c r="I175" s="41">
        <f t="shared" si="109"/>
        <v>36614</v>
      </c>
      <c r="J175" s="33">
        <f t="shared" si="110"/>
        <v>36614</v>
      </c>
      <c r="K175" s="57">
        <v>550</v>
      </c>
      <c r="L175" s="56">
        <v>1</v>
      </c>
      <c r="M175" s="56">
        <v>0</v>
      </c>
      <c r="N175" s="58">
        <f t="shared" si="111"/>
        <v>1.9600000000000002</v>
      </c>
      <c r="O175" s="58">
        <v>0.28000000000000003</v>
      </c>
      <c r="P175" s="58">
        <v>1.4645945047325342E-2</v>
      </c>
      <c r="Q175" s="58">
        <f t="shared" si="112"/>
        <v>14645.945047325342</v>
      </c>
      <c r="R175" s="58">
        <v>2.6384400000000016E-2</v>
      </c>
      <c r="S175" s="58">
        <f t="shared" si="113"/>
        <v>26384.400000000016</v>
      </c>
      <c r="T175" s="58">
        <v>4.5452286616123015E-2</v>
      </c>
      <c r="U175" s="58">
        <f t="shared" si="114"/>
        <v>45452.286616123012</v>
      </c>
      <c r="V175" s="57">
        <f t="shared" si="115"/>
        <v>16.232959505758217</v>
      </c>
      <c r="W175" s="58">
        <v>0.17154845076556371</v>
      </c>
      <c r="X175" s="58">
        <f t="shared" si="116"/>
        <v>171548.45076556373</v>
      </c>
      <c r="Y175" s="58">
        <v>1.8637411322136562E-3</v>
      </c>
      <c r="Z175" s="58">
        <f t="shared" si="117"/>
        <v>1863.7411322136561</v>
      </c>
      <c r="AA175" s="57">
        <f t="shared" si="118"/>
        <v>1220.4954206104451</v>
      </c>
      <c r="AB175" s="57">
        <f t="shared" si="119"/>
        <v>263.61412847996564</v>
      </c>
      <c r="AC175" s="57">
        <f t="shared" si="120"/>
        <v>1618.354190458529</v>
      </c>
      <c r="AD175" s="57">
        <f t="shared" si="121"/>
        <v>133.12436658668972</v>
      </c>
      <c r="AE175" s="155"/>
      <c r="AF175" s="155"/>
      <c r="AG175" s="155"/>
      <c r="AH175" s="169">
        <v>19.82039794379547</v>
      </c>
      <c r="AI175" s="174">
        <v>16.496797943795467</v>
      </c>
      <c r="AJ175" s="179">
        <f>AH175-AI175</f>
        <v>3.3236000000000026</v>
      </c>
      <c r="AK175" s="100"/>
      <c r="AL175" s="100"/>
      <c r="AM175" s="100"/>
      <c r="AN175" s="100"/>
      <c r="AO175" s="100"/>
      <c r="AP175" s="100"/>
      <c r="AQ175" s="100"/>
      <c r="AR175" s="99"/>
      <c r="AS175" s="100"/>
      <c r="AT175" s="100"/>
      <c r="AU175" s="13"/>
      <c r="AV175" s="100"/>
      <c r="AW175" s="100"/>
      <c r="AX175" s="100"/>
      <c r="AY175" s="100"/>
      <c r="AZ175" s="100"/>
      <c r="BA175" s="100"/>
      <c r="BB175" s="100"/>
      <c r="BC175" s="100"/>
      <c r="BD175" s="101">
        <v>1</v>
      </c>
      <c r="BE175" s="94"/>
      <c r="BF175" s="94"/>
    </row>
    <row r="176" spans="1:58" ht="13.8" thickBot="1" x14ac:dyDescent="0.3">
      <c r="A176" s="56" t="s">
        <v>641</v>
      </c>
      <c r="B176" s="56">
        <v>13</v>
      </c>
      <c r="C176" s="56">
        <v>13</v>
      </c>
      <c r="D176" s="56">
        <v>13</v>
      </c>
      <c r="E176" s="56">
        <v>14</v>
      </c>
      <c r="F176" s="41">
        <v>36621</v>
      </c>
      <c r="G176" s="56">
        <f t="shared" si="136"/>
        <v>2652</v>
      </c>
      <c r="H176" s="56">
        <f t="shared" si="137"/>
        <v>2658.5</v>
      </c>
      <c r="I176" s="41">
        <f t="shared" si="109"/>
        <v>36627.5</v>
      </c>
      <c r="J176" s="34">
        <f t="shared" si="110"/>
        <v>36627.5</v>
      </c>
      <c r="K176" s="57">
        <v>550</v>
      </c>
      <c r="L176" s="56">
        <v>1</v>
      </c>
      <c r="M176" s="56">
        <v>0</v>
      </c>
      <c r="N176" s="58">
        <f t="shared" si="111"/>
        <v>2.304000000000002</v>
      </c>
      <c r="O176" s="58">
        <v>0.35446153846153877</v>
      </c>
      <c r="P176" s="58">
        <v>2.2388575024994979E-2</v>
      </c>
      <c r="Q176" s="58">
        <f t="shared" si="112"/>
        <v>22388.575024994978</v>
      </c>
      <c r="R176" s="58">
        <v>2.5996209230769254E-2</v>
      </c>
      <c r="S176" s="58">
        <f t="shared" si="113"/>
        <v>25996.209230769255</v>
      </c>
      <c r="T176" s="58">
        <v>7.5912608624487996E-2</v>
      </c>
      <c r="U176" s="58">
        <f t="shared" si="114"/>
        <v>75912.608624487999</v>
      </c>
      <c r="V176" s="57">
        <f t="shared" si="115"/>
        <v>21.416317537290432</v>
      </c>
      <c r="W176" s="58">
        <v>0.19658128304379408</v>
      </c>
      <c r="X176" s="58">
        <f t="shared" si="116"/>
        <v>196581.28304379407</v>
      </c>
      <c r="Y176" s="58">
        <v>3.0008942441933323E-3</v>
      </c>
      <c r="Z176" s="58">
        <f t="shared" si="117"/>
        <v>3000.8942441933323</v>
      </c>
      <c r="AA176" s="57">
        <f t="shared" si="118"/>
        <v>1865.7145854162484</v>
      </c>
      <c r="AB176" s="57">
        <f t="shared" si="119"/>
        <v>259.73560286199688</v>
      </c>
      <c r="AC176" s="57">
        <f t="shared" si="120"/>
        <v>2702.9110617396168</v>
      </c>
      <c r="AD176" s="57">
        <f t="shared" si="121"/>
        <v>214.34958887095232</v>
      </c>
      <c r="AE176" s="155"/>
      <c r="AF176" s="155"/>
      <c r="AG176" s="155"/>
      <c r="AH176" s="186"/>
      <c r="AI176" s="187"/>
      <c r="AJ176" s="188"/>
      <c r="AK176" s="100"/>
      <c r="AL176" s="100"/>
      <c r="AM176" s="100"/>
      <c r="AN176" s="100"/>
      <c r="AO176" s="100"/>
      <c r="AP176" s="100"/>
      <c r="AQ176" s="100"/>
      <c r="AR176" s="99"/>
      <c r="AS176" s="100"/>
      <c r="AT176" s="100"/>
      <c r="AU176" s="13"/>
      <c r="AV176" s="100"/>
      <c r="AW176" s="100"/>
      <c r="AX176" s="100"/>
      <c r="AY176" s="100"/>
      <c r="AZ176" s="100"/>
      <c r="BA176" s="100"/>
      <c r="BB176" s="100"/>
      <c r="BC176" s="100"/>
      <c r="BD176" s="101">
        <v>1</v>
      </c>
      <c r="BE176" s="94"/>
      <c r="BF176" s="94"/>
    </row>
    <row r="177" spans="1:58" x14ac:dyDescent="0.25">
      <c r="A177" s="64" t="s">
        <v>642</v>
      </c>
      <c r="B177" s="64">
        <v>14</v>
      </c>
      <c r="C177" s="64">
        <v>1</v>
      </c>
      <c r="D177" s="64">
        <v>14</v>
      </c>
      <c r="E177" s="64">
        <v>180</v>
      </c>
      <c r="F177" s="40">
        <v>36636</v>
      </c>
      <c r="G177" s="64">
        <f t="shared" si="136"/>
        <v>2667</v>
      </c>
      <c r="H177" s="64">
        <f t="shared" si="137"/>
        <v>2674</v>
      </c>
      <c r="I177" s="40">
        <f t="shared" si="109"/>
        <v>36643</v>
      </c>
      <c r="J177" s="33">
        <f t="shared" si="110"/>
        <v>36643</v>
      </c>
      <c r="K177" s="65">
        <v>550</v>
      </c>
      <c r="L177" s="64">
        <v>1</v>
      </c>
      <c r="M177" s="64">
        <v>1</v>
      </c>
      <c r="N177" s="66">
        <f t="shared" si="111"/>
        <v>21.448000000000008</v>
      </c>
      <c r="O177" s="66">
        <v>3.0640000000000009</v>
      </c>
      <c r="P177" s="66">
        <v>0.14865881131660033</v>
      </c>
      <c r="Q177" s="66">
        <f t="shared" si="112"/>
        <v>148658.81131660033</v>
      </c>
      <c r="R177" s="66">
        <v>0.21464345156424933</v>
      </c>
      <c r="S177" s="66">
        <f t="shared" si="113"/>
        <v>214643.45156424932</v>
      </c>
      <c r="T177" s="66">
        <v>0.85115607433882201</v>
      </c>
      <c r="U177" s="66">
        <f t="shared" si="114"/>
        <v>851156.07433882204</v>
      </c>
      <c r="V177" s="65">
        <f t="shared" si="115"/>
        <v>27.779245246045097</v>
      </c>
      <c r="W177" s="66">
        <v>1.6265534458054287</v>
      </c>
      <c r="X177" s="66">
        <f t="shared" si="116"/>
        <v>1626553.4458054288</v>
      </c>
      <c r="Y177" s="66">
        <v>2.2710835293528402E-2</v>
      </c>
      <c r="Z177" s="66">
        <f t="shared" si="117"/>
        <v>22710.835293528402</v>
      </c>
      <c r="AA177" s="65">
        <f t="shared" si="118"/>
        <v>12388.23427638336</v>
      </c>
      <c r="AB177" s="65">
        <f t="shared" si="119"/>
        <v>2144.5644554373521</v>
      </c>
      <c r="AC177" s="65">
        <f t="shared" si="120"/>
        <v>30305.890026484201</v>
      </c>
      <c r="AD177" s="65">
        <f t="shared" si="121"/>
        <v>1622.2025209663145</v>
      </c>
      <c r="AE177" s="154"/>
      <c r="AF177" s="154"/>
      <c r="AG177" s="154"/>
      <c r="AH177" s="168">
        <v>283.62841759557637</v>
      </c>
      <c r="AI177" s="183">
        <v>223.23764299398275</v>
      </c>
      <c r="AJ177" s="179">
        <f>AH177-AI177</f>
        <v>60.39077460159362</v>
      </c>
      <c r="AK177" s="66">
        <f>0</f>
        <v>0</v>
      </c>
      <c r="AL177" s="66">
        <f>AK177*N177</f>
        <v>0</v>
      </c>
      <c r="AM177" s="66">
        <f>AL177/K177</f>
        <v>0</v>
      </c>
      <c r="AN177" s="66">
        <v>8.8237864504927614</v>
      </c>
      <c r="AO177" s="66">
        <v>6.133090161370836</v>
      </c>
      <c r="AP177" s="66">
        <v>2.6906962891219259</v>
      </c>
      <c r="AQ177" s="66">
        <v>0.88516338762096503</v>
      </c>
      <c r="AR177" s="66">
        <f>(AQ177*K177)/1000</f>
        <v>0.48683986319153078</v>
      </c>
      <c r="AS177" s="66">
        <f>SUM(AL177,AR177)</f>
        <v>0.48683986319153078</v>
      </c>
      <c r="AT177" s="66">
        <f>AR177/AS177</f>
        <v>1</v>
      </c>
      <c r="AU177" s="7">
        <f>AR177/AS177*100</f>
        <v>100</v>
      </c>
      <c r="AV177" s="7">
        <f>(AL177/AS177)*100</f>
        <v>0</v>
      </c>
      <c r="AW177" s="66">
        <f>AS177/N177</f>
        <v>2.2698613539329102E-2</v>
      </c>
      <c r="AX177" s="66">
        <f>AW177*1000</f>
        <v>22.698613539329102</v>
      </c>
      <c r="AY177" s="66">
        <f>AW177*O177</f>
        <v>6.9548551884504387E-2</v>
      </c>
      <c r="AZ177" s="67">
        <f>AY177*0.000001</f>
        <v>6.9548551884504383E-8</v>
      </c>
      <c r="BA177" s="65">
        <f>(AZ177/T177)*100</f>
        <v>8.1710692059067661E-6</v>
      </c>
      <c r="BB177" s="66">
        <f t="shared" si="132"/>
        <v>69.548551884504391</v>
      </c>
      <c r="BC177" s="66" t="e">
        <f>AR177/AL177</f>
        <v>#DIV/0!</v>
      </c>
      <c r="BD177" s="65"/>
      <c r="BE177" s="68">
        <v>9164.2228739002912</v>
      </c>
      <c r="BF177" s="68">
        <f>BE177*O177</f>
        <v>28079.178885630499</v>
      </c>
    </row>
    <row r="178" spans="1:58" x14ac:dyDescent="0.25">
      <c r="A178" s="56" t="s">
        <v>643</v>
      </c>
      <c r="B178" s="56">
        <v>14</v>
      </c>
      <c r="C178" s="56">
        <v>2</v>
      </c>
      <c r="D178" s="56">
        <v>14</v>
      </c>
      <c r="E178" s="56">
        <v>168</v>
      </c>
      <c r="F178" s="41">
        <v>36650</v>
      </c>
      <c r="G178" s="56">
        <f t="shared" si="136"/>
        <v>2681</v>
      </c>
      <c r="H178" s="56">
        <f t="shared" si="137"/>
        <v>2688</v>
      </c>
      <c r="I178" s="41">
        <f t="shared" si="109"/>
        <v>36657</v>
      </c>
      <c r="J178" s="33">
        <f t="shared" si="110"/>
        <v>36657</v>
      </c>
      <c r="K178" s="57">
        <v>550</v>
      </c>
      <c r="L178" s="56">
        <v>1</v>
      </c>
      <c r="M178" s="56">
        <v>1</v>
      </c>
      <c r="N178" s="58">
        <f t="shared" si="111"/>
        <v>20.12</v>
      </c>
      <c r="O178" s="58">
        <v>2.8742857142857146</v>
      </c>
      <c r="P178" s="58">
        <v>0.15243925077629511</v>
      </c>
      <c r="Q178" s="58">
        <f t="shared" si="112"/>
        <v>152439.25077629511</v>
      </c>
      <c r="R178" s="58">
        <v>0.17182647136213636</v>
      </c>
      <c r="S178" s="58">
        <f t="shared" si="113"/>
        <v>171826.47136213636</v>
      </c>
      <c r="T178" s="58">
        <v>0.72695652430160951</v>
      </c>
      <c r="U178" s="58">
        <f t="shared" si="114"/>
        <v>726956.52430160949</v>
      </c>
      <c r="V178" s="57">
        <f t="shared" si="115"/>
        <v>25.291727982660365</v>
      </c>
      <c r="W178" s="58">
        <v>1.5944045916812311</v>
      </c>
      <c r="X178" s="58">
        <f t="shared" si="116"/>
        <v>1594404.591681231</v>
      </c>
      <c r="Y178" s="58">
        <v>2.33531664807274E-2</v>
      </c>
      <c r="Z178" s="58">
        <f t="shared" si="117"/>
        <v>23353.166480727399</v>
      </c>
      <c r="AA178" s="57">
        <f t="shared" si="118"/>
        <v>12703.270898024593</v>
      </c>
      <c r="AB178" s="57">
        <f t="shared" si="119"/>
        <v>1716.7676921937707</v>
      </c>
      <c r="AC178" s="57">
        <f t="shared" si="120"/>
        <v>25883.6952983429</v>
      </c>
      <c r="AD178" s="57">
        <f t="shared" si="121"/>
        <v>1668.0833200519573</v>
      </c>
      <c r="AE178" s="155"/>
      <c r="AF178" s="155"/>
      <c r="AG178" s="155"/>
      <c r="AH178" s="169">
        <v>227.84067014830893</v>
      </c>
      <c r="AI178" s="174">
        <v>193.43571772347465</v>
      </c>
      <c r="AJ178" s="179">
        <f>AH178-AI178</f>
        <v>34.404952424834278</v>
      </c>
      <c r="AK178" s="58">
        <f>0</f>
        <v>0</v>
      </c>
      <c r="AL178" s="58">
        <f>AK178*N178</f>
        <v>0</v>
      </c>
      <c r="AM178" s="58">
        <f>AL178/K178</f>
        <v>0</v>
      </c>
      <c r="AN178" s="58">
        <v>13.368148734410664</v>
      </c>
      <c r="AO178" s="58">
        <v>7.0712159569575981</v>
      </c>
      <c r="AP178" s="58">
        <v>6.2969327774530637</v>
      </c>
      <c r="AQ178" s="58">
        <v>0.71366806065185384</v>
      </c>
      <c r="AR178" s="58">
        <f>(AQ178*K178)/1000</f>
        <v>0.39251743335851963</v>
      </c>
      <c r="AS178" s="58">
        <f>SUM(AL178,AR178)</f>
        <v>0.39251743335851963</v>
      </c>
      <c r="AT178" s="58">
        <f>AR178/AS178</f>
        <v>1</v>
      </c>
      <c r="AU178" s="6">
        <f>AR178/AS178*100</f>
        <v>100</v>
      </c>
      <c r="AV178" s="6">
        <f>(AL178/AS178)*100</f>
        <v>0</v>
      </c>
      <c r="AW178" s="58">
        <f>AS178/N178</f>
        <v>1.950881875539362E-2</v>
      </c>
      <c r="AX178" s="58">
        <f>AW178*1000</f>
        <v>19.508818755393619</v>
      </c>
      <c r="AY178" s="58">
        <f>AW178*O178</f>
        <v>5.6073919051217093E-2</v>
      </c>
      <c r="AZ178" s="59">
        <f>AY178*0.000001</f>
        <v>5.6073919051217092E-8</v>
      </c>
      <c r="BA178" s="57">
        <f>(AZ178/T178)*100</f>
        <v>7.7135175456451904E-6</v>
      </c>
      <c r="BB178" s="58">
        <f t="shared" si="132"/>
        <v>56.073919051217096</v>
      </c>
      <c r="BC178" s="58" t="e">
        <f>AR178/AL178</f>
        <v>#DIV/0!</v>
      </c>
      <c r="BD178" s="57"/>
      <c r="BE178" s="60">
        <v>26565.46489563568</v>
      </c>
      <c r="BF178" s="60">
        <f>BE178*O178</f>
        <v>76356.736242884275</v>
      </c>
    </row>
    <row r="179" spans="1:58" x14ac:dyDescent="0.25">
      <c r="A179" s="56" t="s">
        <v>644</v>
      </c>
      <c r="B179" s="56">
        <v>14</v>
      </c>
      <c r="C179" s="56">
        <v>3</v>
      </c>
      <c r="D179" s="56">
        <v>14</v>
      </c>
      <c r="E179" s="56">
        <v>154</v>
      </c>
      <c r="F179" s="41">
        <v>36664</v>
      </c>
      <c r="G179" s="56">
        <f t="shared" si="136"/>
        <v>2695</v>
      </c>
      <c r="H179" s="56">
        <f t="shared" si="137"/>
        <v>2702</v>
      </c>
      <c r="I179" s="41">
        <f t="shared" si="109"/>
        <v>36671</v>
      </c>
      <c r="J179" s="33">
        <f t="shared" si="110"/>
        <v>36671</v>
      </c>
      <c r="K179" s="57">
        <v>550</v>
      </c>
      <c r="L179" s="56">
        <v>1</v>
      </c>
      <c r="M179" s="56">
        <v>1</v>
      </c>
      <c r="N179" s="58">
        <f t="shared" si="111"/>
        <v>16.028000000000002</v>
      </c>
      <c r="O179" s="58">
        <v>2.289714285714286</v>
      </c>
      <c r="P179" s="58">
        <v>0.10171303522739651</v>
      </c>
      <c r="Q179" s="58">
        <f t="shared" si="112"/>
        <v>101713.03522739651</v>
      </c>
      <c r="R179" s="58">
        <v>0.11825453949209676</v>
      </c>
      <c r="S179" s="58">
        <f t="shared" si="113"/>
        <v>118254.53949209675</v>
      </c>
      <c r="T179" s="58">
        <v>0.69379389785790901</v>
      </c>
      <c r="U179" s="58">
        <f t="shared" si="114"/>
        <v>693793.89785790897</v>
      </c>
      <c r="V179" s="57">
        <f t="shared" si="115"/>
        <v>30.300457231129041</v>
      </c>
      <c r="W179" s="58">
        <v>1.223383260295789</v>
      </c>
      <c r="X179" s="58">
        <f t="shared" si="116"/>
        <v>1223383.260295789</v>
      </c>
      <c r="Y179" s="58">
        <v>1.5600097437603934E-2</v>
      </c>
      <c r="Z179" s="58">
        <f t="shared" si="117"/>
        <v>15600.097437603934</v>
      </c>
      <c r="AA179" s="57">
        <f t="shared" si="118"/>
        <v>8476.086268949708</v>
      </c>
      <c r="AB179" s="57">
        <f t="shared" si="119"/>
        <v>1181.5151137417847</v>
      </c>
      <c r="AC179" s="57">
        <f t="shared" si="120"/>
        <v>24702.921360058004</v>
      </c>
      <c r="AD179" s="57">
        <f t="shared" si="121"/>
        <v>1114.2926741145668</v>
      </c>
      <c r="AE179" s="155"/>
      <c r="AF179" s="155"/>
      <c r="AG179" s="155"/>
      <c r="AH179" s="169">
        <v>152.0948992184739</v>
      </c>
      <c r="AI179" s="174">
        <v>121.15649289485557</v>
      </c>
      <c r="AJ179" s="179">
        <f>AH179-AI179</f>
        <v>30.938406323618324</v>
      </c>
      <c r="AK179" s="58">
        <f>0</f>
        <v>0</v>
      </c>
      <c r="AL179" s="58">
        <f>AK179*N179</f>
        <v>0</v>
      </c>
      <c r="AM179" s="58">
        <f>AL179/K179</f>
        <v>0</v>
      </c>
      <c r="AN179" s="58">
        <v>10.925329482976533</v>
      </c>
      <c r="AO179" s="58">
        <v>8.9989922652951044</v>
      </c>
      <c r="AP179" s="58">
        <v>1.9263372176814293</v>
      </c>
      <c r="AQ179" s="58">
        <v>0.64077861233952504</v>
      </c>
      <c r="AR179" s="58">
        <f>(AQ179*K179)/1000</f>
        <v>0.35242823678673874</v>
      </c>
      <c r="AS179" s="58">
        <f>SUM(AL179,AR179)</f>
        <v>0.35242823678673874</v>
      </c>
      <c r="AT179" s="58">
        <f>AR179/AS179</f>
        <v>1</v>
      </c>
      <c r="AU179" s="6">
        <f>AR179/AS179*100</f>
        <v>100</v>
      </c>
      <c r="AV179" s="6">
        <f>(AL179/AS179)*100</f>
        <v>0</v>
      </c>
      <c r="AW179" s="58">
        <f>AS179/N179</f>
        <v>2.1988285299896351E-2</v>
      </c>
      <c r="AX179" s="58">
        <f>AW179*1000</f>
        <v>21.988285299896351</v>
      </c>
      <c r="AY179" s="58">
        <f>AW179*O179</f>
        <v>5.0346890969534111E-2</v>
      </c>
      <c r="AZ179" s="59">
        <f>AY179*0.000001</f>
        <v>5.0346890969534107E-8</v>
      </c>
      <c r="BA179" s="57">
        <f>(AZ179/T179)*100</f>
        <v>7.2567503295979251E-6</v>
      </c>
      <c r="BB179" s="58">
        <f t="shared" si="132"/>
        <v>50.346890969534108</v>
      </c>
      <c r="BC179" s="58" t="e">
        <f>AR179/AL179</f>
        <v>#DIV/0!</v>
      </c>
      <c r="BD179" s="57"/>
      <c r="BE179" s="60">
        <v>46498.11101424005</v>
      </c>
      <c r="BF179" s="60">
        <f>BE179*O179</f>
        <v>106467.38904803424</v>
      </c>
    </row>
    <row r="180" spans="1:58" x14ac:dyDescent="0.25">
      <c r="A180" s="75" t="s">
        <v>645</v>
      </c>
      <c r="B180" s="75">
        <v>14</v>
      </c>
      <c r="C180" s="75">
        <v>4</v>
      </c>
      <c r="D180" s="75">
        <v>14</v>
      </c>
      <c r="E180" s="56">
        <v>140</v>
      </c>
      <c r="F180" s="76">
        <v>36678</v>
      </c>
      <c r="G180" s="75">
        <f t="shared" si="136"/>
        <v>2709</v>
      </c>
      <c r="H180" s="75">
        <f t="shared" si="137"/>
        <v>2716</v>
      </c>
      <c r="I180" s="76">
        <f t="shared" si="109"/>
        <v>36685</v>
      </c>
      <c r="J180" s="35">
        <f t="shared" si="110"/>
        <v>36685</v>
      </c>
      <c r="K180" s="77">
        <v>550</v>
      </c>
      <c r="L180" s="397"/>
      <c r="M180" s="397"/>
      <c r="N180" s="75"/>
      <c r="O180" s="75"/>
      <c r="P180" s="75"/>
      <c r="Q180" s="75"/>
      <c r="R180" s="75"/>
      <c r="S180" s="75"/>
      <c r="T180" s="75"/>
      <c r="U180" s="75"/>
      <c r="V180" s="75"/>
      <c r="W180" s="75"/>
      <c r="X180" s="75"/>
      <c r="Y180" s="75"/>
      <c r="Z180" s="75"/>
      <c r="AA180" s="75"/>
      <c r="AB180" s="75"/>
      <c r="AC180" s="75"/>
      <c r="AD180" s="75"/>
      <c r="AE180" s="157"/>
      <c r="AF180" s="157"/>
      <c r="AG180" s="157"/>
      <c r="AH180" s="157"/>
      <c r="AI180" s="181"/>
      <c r="AJ180" s="182"/>
      <c r="AK180" s="75"/>
      <c r="AL180" s="75"/>
      <c r="AM180" s="75"/>
      <c r="AN180" s="75"/>
      <c r="AO180" s="75"/>
      <c r="AP180" s="75"/>
      <c r="AQ180" s="78"/>
      <c r="AR180" s="75"/>
      <c r="AS180" s="78"/>
      <c r="AT180" s="75"/>
      <c r="AU180" s="9"/>
      <c r="AV180" s="75"/>
      <c r="AW180" s="78"/>
      <c r="AX180" s="78"/>
      <c r="AY180" s="78"/>
      <c r="AZ180" s="75"/>
      <c r="BA180" s="75"/>
      <c r="BB180" s="78"/>
      <c r="BC180" s="75"/>
      <c r="BD180" s="77"/>
      <c r="BE180" s="79"/>
      <c r="BF180" s="79"/>
    </row>
    <row r="181" spans="1:58" x14ac:dyDescent="0.25">
      <c r="A181" s="75" t="s">
        <v>646</v>
      </c>
      <c r="B181" s="75">
        <v>14</v>
      </c>
      <c r="C181" s="75">
        <v>5</v>
      </c>
      <c r="D181" s="75">
        <v>14</v>
      </c>
      <c r="E181" s="56">
        <v>126</v>
      </c>
      <c r="F181" s="76">
        <v>36692</v>
      </c>
      <c r="G181" s="75">
        <f t="shared" si="136"/>
        <v>2723</v>
      </c>
      <c r="H181" s="75">
        <f t="shared" si="137"/>
        <v>2730</v>
      </c>
      <c r="I181" s="76">
        <f t="shared" si="109"/>
        <v>36699</v>
      </c>
      <c r="J181" s="35">
        <f t="shared" si="110"/>
        <v>36699</v>
      </c>
      <c r="K181" s="77">
        <v>550</v>
      </c>
      <c r="L181" s="397"/>
      <c r="M181" s="397"/>
      <c r="N181" s="75"/>
      <c r="O181" s="75"/>
      <c r="P181" s="75"/>
      <c r="Q181" s="75"/>
      <c r="R181" s="75"/>
      <c r="S181" s="75"/>
      <c r="T181" s="75"/>
      <c r="U181" s="75"/>
      <c r="V181" s="75"/>
      <c r="W181" s="75"/>
      <c r="X181" s="75"/>
      <c r="Y181" s="75"/>
      <c r="Z181" s="75"/>
      <c r="AA181" s="75"/>
      <c r="AB181" s="75"/>
      <c r="AC181" s="75"/>
      <c r="AD181" s="75"/>
      <c r="AE181" s="157"/>
      <c r="AF181" s="157"/>
      <c r="AG181" s="157"/>
      <c r="AH181" s="157"/>
      <c r="AI181" s="181"/>
      <c r="AJ181" s="182"/>
      <c r="AK181" s="75"/>
      <c r="AL181" s="75"/>
      <c r="AM181" s="75"/>
      <c r="AN181" s="75"/>
      <c r="AO181" s="75"/>
      <c r="AP181" s="75"/>
      <c r="AQ181" s="78"/>
      <c r="AR181" s="75"/>
      <c r="AS181" s="78"/>
      <c r="AT181" s="75"/>
      <c r="AU181" s="9"/>
      <c r="AV181" s="75"/>
      <c r="AW181" s="78"/>
      <c r="AX181" s="78"/>
      <c r="AY181" s="78"/>
      <c r="AZ181" s="75"/>
      <c r="BA181" s="75"/>
      <c r="BB181" s="78"/>
      <c r="BC181" s="75"/>
      <c r="BD181" s="77"/>
      <c r="BE181" s="79"/>
      <c r="BF181" s="79"/>
    </row>
    <row r="182" spans="1:58" x14ac:dyDescent="0.25">
      <c r="A182" s="75" t="s">
        <v>647</v>
      </c>
      <c r="B182" s="75">
        <v>14</v>
      </c>
      <c r="C182" s="75">
        <v>6</v>
      </c>
      <c r="D182" s="75">
        <v>14</v>
      </c>
      <c r="E182" s="56">
        <v>112</v>
      </c>
      <c r="F182" s="76">
        <v>36706</v>
      </c>
      <c r="G182" s="75">
        <f t="shared" si="136"/>
        <v>2737</v>
      </c>
      <c r="H182" s="75">
        <f t="shared" si="137"/>
        <v>2744</v>
      </c>
      <c r="I182" s="76">
        <f t="shared" si="109"/>
        <v>36713</v>
      </c>
      <c r="J182" s="35">
        <f t="shared" si="110"/>
        <v>36713</v>
      </c>
      <c r="K182" s="77">
        <v>550</v>
      </c>
      <c r="L182" s="397"/>
      <c r="M182" s="397"/>
      <c r="N182" s="75"/>
      <c r="O182" s="75"/>
      <c r="P182" s="75"/>
      <c r="Q182" s="75"/>
      <c r="R182" s="75"/>
      <c r="S182" s="75"/>
      <c r="T182" s="75"/>
      <c r="U182" s="75"/>
      <c r="V182" s="75"/>
      <c r="W182" s="75"/>
      <c r="X182" s="75"/>
      <c r="Y182" s="75"/>
      <c r="Z182" s="75"/>
      <c r="AA182" s="75"/>
      <c r="AB182" s="75"/>
      <c r="AC182" s="75"/>
      <c r="AD182" s="75"/>
      <c r="AE182" s="157"/>
      <c r="AF182" s="157"/>
      <c r="AG182" s="157"/>
      <c r="AH182" s="157"/>
      <c r="AI182" s="181"/>
      <c r="AJ182" s="182"/>
      <c r="AK182" s="75"/>
      <c r="AL182" s="75"/>
      <c r="AM182" s="75"/>
      <c r="AN182" s="75"/>
      <c r="AO182" s="75"/>
      <c r="AP182" s="75"/>
      <c r="AQ182" s="78"/>
      <c r="AR182" s="75"/>
      <c r="AS182" s="78"/>
      <c r="AT182" s="75"/>
      <c r="AU182" s="9"/>
      <c r="AV182" s="75"/>
      <c r="AW182" s="78"/>
      <c r="AX182" s="78"/>
      <c r="AY182" s="78"/>
      <c r="AZ182" s="75"/>
      <c r="BA182" s="75"/>
      <c r="BB182" s="78"/>
      <c r="BC182" s="75"/>
      <c r="BD182" s="77"/>
      <c r="BE182" s="79"/>
      <c r="BF182" s="79"/>
    </row>
    <row r="183" spans="1:58" x14ac:dyDescent="0.25">
      <c r="A183" s="75" t="s">
        <v>648</v>
      </c>
      <c r="B183" s="75">
        <v>14</v>
      </c>
      <c r="C183" s="75">
        <v>7</v>
      </c>
      <c r="D183" s="75">
        <v>14</v>
      </c>
      <c r="E183" s="56">
        <v>98</v>
      </c>
      <c r="F183" s="76">
        <v>36720</v>
      </c>
      <c r="G183" s="75">
        <f t="shared" si="136"/>
        <v>2751</v>
      </c>
      <c r="H183" s="75">
        <f t="shared" si="137"/>
        <v>2758</v>
      </c>
      <c r="I183" s="76">
        <f t="shared" ref="I183:I202" si="138">F183+(D183/2)</f>
        <v>36727</v>
      </c>
      <c r="J183" s="35">
        <f t="shared" si="110"/>
        <v>36727</v>
      </c>
      <c r="K183" s="77">
        <v>550</v>
      </c>
      <c r="L183" s="397"/>
      <c r="M183" s="397"/>
      <c r="N183" s="75"/>
      <c r="O183" s="75"/>
      <c r="P183" s="75"/>
      <c r="Q183" s="75"/>
      <c r="R183" s="75"/>
      <c r="S183" s="75"/>
      <c r="T183" s="75"/>
      <c r="U183" s="75"/>
      <c r="V183" s="75"/>
      <c r="W183" s="75"/>
      <c r="X183" s="75"/>
      <c r="Y183" s="75"/>
      <c r="Z183" s="75"/>
      <c r="AA183" s="75"/>
      <c r="AB183" s="75"/>
      <c r="AC183" s="75"/>
      <c r="AD183" s="75"/>
      <c r="AE183" s="157"/>
      <c r="AF183" s="157"/>
      <c r="AG183" s="157"/>
      <c r="AH183" s="157"/>
      <c r="AI183" s="181"/>
      <c r="AJ183" s="182"/>
      <c r="AK183" s="75"/>
      <c r="AL183" s="75"/>
      <c r="AM183" s="75"/>
      <c r="AN183" s="75"/>
      <c r="AO183" s="75"/>
      <c r="AP183" s="75"/>
      <c r="AQ183" s="78"/>
      <c r="AR183" s="75"/>
      <c r="AS183" s="78"/>
      <c r="AT183" s="75"/>
      <c r="AU183" s="9"/>
      <c r="AV183" s="75"/>
      <c r="AW183" s="78"/>
      <c r="AX183" s="78"/>
      <c r="AY183" s="78"/>
      <c r="AZ183" s="75"/>
      <c r="BA183" s="75"/>
      <c r="BB183" s="78"/>
      <c r="BC183" s="75"/>
      <c r="BD183" s="77"/>
      <c r="BE183" s="79"/>
      <c r="BF183" s="79"/>
    </row>
    <row r="184" spans="1:58" x14ac:dyDescent="0.25">
      <c r="A184" s="75" t="s">
        <v>649</v>
      </c>
      <c r="B184" s="75">
        <v>14</v>
      </c>
      <c r="C184" s="75">
        <v>8</v>
      </c>
      <c r="D184" s="75">
        <v>14</v>
      </c>
      <c r="E184" s="56">
        <v>84</v>
      </c>
      <c r="F184" s="76">
        <v>36734</v>
      </c>
      <c r="G184" s="75">
        <f t="shared" si="136"/>
        <v>2765</v>
      </c>
      <c r="H184" s="75">
        <f t="shared" si="137"/>
        <v>2772</v>
      </c>
      <c r="I184" s="76">
        <f t="shared" si="138"/>
        <v>36741</v>
      </c>
      <c r="J184" s="35">
        <f t="shared" si="110"/>
        <v>36741</v>
      </c>
      <c r="K184" s="77">
        <v>550</v>
      </c>
      <c r="L184" s="397"/>
      <c r="M184" s="397"/>
      <c r="N184" s="75"/>
      <c r="O184" s="75"/>
      <c r="P184" s="75"/>
      <c r="Q184" s="75"/>
      <c r="R184" s="75"/>
      <c r="S184" s="75"/>
      <c r="T184" s="75"/>
      <c r="U184" s="75"/>
      <c r="V184" s="75"/>
      <c r="W184" s="75"/>
      <c r="X184" s="75"/>
      <c r="Y184" s="75"/>
      <c r="Z184" s="75"/>
      <c r="AA184" s="75"/>
      <c r="AB184" s="75"/>
      <c r="AC184" s="75"/>
      <c r="AD184" s="75"/>
      <c r="AE184" s="157"/>
      <c r="AF184" s="157"/>
      <c r="AG184" s="157"/>
      <c r="AH184" s="157"/>
      <c r="AI184" s="181"/>
      <c r="AJ184" s="182"/>
      <c r="AK184" s="75"/>
      <c r="AL184" s="75"/>
      <c r="AM184" s="75"/>
      <c r="AN184" s="75"/>
      <c r="AO184" s="75"/>
      <c r="AP184" s="75"/>
      <c r="AQ184" s="78"/>
      <c r="AR184" s="75"/>
      <c r="AS184" s="78"/>
      <c r="AT184" s="75"/>
      <c r="AU184" s="9"/>
      <c r="AV184" s="75"/>
      <c r="AW184" s="78"/>
      <c r="AX184" s="78"/>
      <c r="AY184" s="78"/>
      <c r="AZ184" s="75"/>
      <c r="BA184" s="75"/>
      <c r="BB184" s="78"/>
      <c r="BC184" s="75"/>
      <c r="BD184" s="77"/>
      <c r="BE184" s="79"/>
      <c r="BF184" s="79"/>
    </row>
    <row r="185" spans="1:58" x14ac:dyDescent="0.25">
      <c r="A185" s="75" t="s">
        <v>650</v>
      </c>
      <c r="B185" s="75">
        <v>14</v>
      </c>
      <c r="C185" s="75">
        <v>9</v>
      </c>
      <c r="D185" s="75">
        <v>14</v>
      </c>
      <c r="E185" s="56">
        <v>70</v>
      </c>
      <c r="F185" s="76">
        <v>36748</v>
      </c>
      <c r="G185" s="75">
        <f t="shared" si="136"/>
        <v>2779</v>
      </c>
      <c r="H185" s="75">
        <f t="shared" si="137"/>
        <v>2786</v>
      </c>
      <c r="I185" s="76">
        <f t="shared" si="138"/>
        <v>36755</v>
      </c>
      <c r="J185" s="35">
        <f t="shared" si="110"/>
        <v>36755</v>
      </c>
      <c r="K185" s="77">
        <v>550</v>
      </c>
      <c r="L185" s="397"/>
      <c r="M185" s="397"/>
      <c r="N185" s="75"/>
      <c r="O185" s="75"/>
      <c r="P185" s="75"/>
      <c r="Q185" s="75"/>
      <c r="R185" s="75"/>
      <c r="S185" s="75"/>
      <c r="T185" s="75"/>
      <c r="U185" s="75"/>
      <c r="V185" s="75"/>
      <c r="W185" s="75"/>
      <c r="X185" s="75"/>
      <c r="Y185" s="75"/>
      <c r="Z185" s="75"/>
      <c r="AA185" s="75"/>
      <c r="AB185" s="75"/>
      <c r="AC185" s="75"/>
      <c r="AD185" s="75"/>
      <c r="AE185" s="157"/>
      <c r="AF185" s="157"/>
      <c r="AG185" s="157"/>
      <c r="AH185" s="157"/>
      <c r="AI185" s="181"/>
      <c r="AJ185" s="182"/>
      <c r="AK185" s="75"/>
      <c r="AL185" s="75"/>
      <c r="AM185" s="75"/>
      <c r="AN185" s="75"/>
      <c r="AO185" s="75"/>
      <c r="AP185" s="75"/>
      <c r="AQ185" s="78"/>
      <c r="AR185" s="75"/>
      <c r="AS185" s="78"/>
      <c r="AT185" s="75"/>
      <c r="AU185" s="9"/>
      <c r="AV185" s="75"/>
      <c r="AW185" s="78"/>
      <c r="AX185" s="78"/>
      <c r="AY185" s="78"/>
      <c r="AZ185" s="75"/>
      <c r="BA185" s="75"/>
      <c r="BB185" s="78"/>
      <c r="BC185" s="75"/>
      <c r="BD185" s="77"/>
      <c r="BE185" s="79"/>
      <c r="BF185" s="79"/>
    </row>
    <row r="186" spans="1:58" x14ac:dyDescent="0.25">
      <c r="A186" s="75" t="s">
        <v>651</v>
      </c>
      <c r="B186" s="75">
        <v>14</v>
      </c>
      <c r="C186" s="75">
        <v>10</v>
      </c>
      <c r="D186" s="75">
        <v>14</v>
      </c>
      <c r="E186" s="56">
        <v>56</v>
      </c>
      <c r="F186" s="76">
        <v>36762</v>
      </c>
      <c r="G186" s="75">
        <f t="shared" si="136"/>
        <v>2793</v>
      </c>
      <c r="H186" s="75">
        <f t="shared" si="137"/>
        <v>2800</v>
      </c>
      <c r="I186" s="76">
        <f t="shared" si="138"/>
        <v>36769</v>
      </c>
      <c r="J186" s="35">
        <f t="shared" si="110"/>
        <v>36769</v>
      </c>
      <c r="K186" s="77">
        <v>550</v>
      </c>
      <c r="L186" s="397"/>
      <c r="M186" s="397"/>
      <c r="N186" s="75"/>
      <c r="O186" s="75"/>
      <c r="P186" s="75"/>
      <c r="Q186" s="75"/>
      <c r="R186" s="75"/>
      <c r="S186" s="75"/>
      <c r="T186" s="75"/>
      <c r="U186" s="75"/>
      <c r="V186" s="75"/>
      <c r="W186" s="75"/>
      <c r="X186" s="75"/>
      <c r="Y186" s="75"/>
      <c r="Z186" s="75"/>
      <c r="AA186" s="75"/>
      <c r="AB186" s="75"/>
      <c r="AC186" s="75"/>
      <c r="AD186" s="75"/>
      <c r="AE186" s="157"/>
      <c r="AF186" s="157"/>
      <c r="AG186" s="157"/>
      <c r="AH186" s="157"/>
      <c r="AI186" s="181"/>
      <c r="AJ186" s="182"/>
      <c r="AK186" s="75"/>
      <c r="AL186" s="75"/>
      <c r="AM186" s="75"/>
      <c r="AN186" s="75"/>
      <c r="AO186" s="75"/>
      <c r="AP186" s="75"/>
      <c r="AQ186" s="78"/>
      <c r="AR186" s="75"/>
      <c r="AS186" s="78"/>
      <c r="AT186" s="75"/>
      <c r="AU186" s="9"/>
      <c r="AV186" s="75"/>
      <c r="AW186" s="78"/>
      <c r="AX186" s="78"/>
      <c r="AY186" s="78"/>
      <c r="AZ186" s="75"/>
      <c r="BA186" s="75"/>
      <c r="BB186" s="78"/>
      <c r="BC186" s="75"/>
      <c r="BD186" s="77"/>
      <c r="BE186" s="79"/>
      <c r="BF186" s="79"/>
    </row>
    <row r="187" spans="1:58" x14ac:dyDescent="0.25">
      <c r="A187" s="75" t="s">
        <v>652</v>
      </c>
      <c r="B187" s="75">
        <v>14</v>
      </c>
      <c r="C187" s="75">
        <v>11</v>
      </c>
      <c r="D187" s="75">
        <v>14</v>
      </c>
      <c r="E187" s="56">
        <v>42</v>
      </c>
      <c r="F187" s="76">
        <v>36776</v>
      </c>
      <c r="G187" s="75">
        <f t="shared" si="136"/>
        <v>2807</v>
      </c>
      <c r="H187" s="75">
        <f t="shared" si="137"/>
        <v>2814</v>
      </c>
      <c r="I187" s="76">
        <f t="shared" si="138"/>
        <v>36783</v>
      </c>
      <c r="J187" s="35">
        <f t="shared" si="110"/>
        <v>36783</v>
      </c>
      <c r="K187" s="77">
        <v>550</v>
      </c>
      <c r="L187" s="397"/>
      <c r="M187" s="397"/>
      <c r="N187" s="75"/>
      <c r="O187" s="75"/>
      <c r="P187" s="75"/>
      <c r="Q187" s="75"/>
      <c r="R187" s="75"/>
      <c r="S187" s="75"/>
      <c r="T187" s="75"/>
      <c r="U187" s="75"/>
      <c r="V187" s="75"/>
      <c r="W187" s="75"/>
      <c r="X187" s="75"/>
      <c r="Y187" s="75"/>
      <c r="Z187" s="75"/>
      <c r="AA187" s="75"/>
      <c r="AB187" s="75"/>
      <c r="AC187" s="75"/>
      <c r="AD187" s="75"/>
      <c r="AE187" s="157"/>
      <c r="AF187" s="157"/>
      <c r="AG187" s="157"/>
      <c r="AH187" s="157"/>
      <c r="AI187" s="181"/>
      <c r="AJ187" s="182"/>
      <c r="AK187" s="75"/>
      <c r="AL187" s="75"/>
      <c r="AM187" s="75"/>
      <c r="AN187" s="75"/>
      <c r="AO187" s="75"/>
      <c r="AP187" s="75"/>
      <c r="AQ187" s="78"/>
      <c r="AR187" s="75"/>
      <c r="AS187" s="78"/>
      <c r="AT187" s="75"/>
      <c r="AU187" s="9"/>
      <c r="AV187" s="75"/>
      <c r="AW187" s="78"/>
      <c r="AX187" s="78"/>
      <c r="AY187" s="78"/>
      <c r="AZ187" s="75"/>
      <c r="BA187" s="75"/>
      <c r="BB187" s="78"/>
      <c r="BC187" s="75"/>
      <c r="BD187" s="77"/>
      <c r="BE187" s="79"/>
      <c r="BF187" s="79"/>
    </row>
    <row r="188" spans="1:58" x14ac:dyDescent="0.25">
      <c r="A188" s="75" t="s">
        <v>653</v>
      </c>
      <c r="B188" s="75">
        <v>14</v>
      </c>
      <c r="C188" s="75">
        <v>12</v>
      </c>
      <c r="D188" s="75">
        <v>14</v>
      </c>
      <c r="E188" s="56">
        <v>28</v>
      </c>
      <c r="F188" s="76">
        <v>36790</v>
      </c>
      <c r="G188" s="75">
        <f t="shared" si="136"/>
        <v>2821</v>
      </c>
      <c r="H188" s="75">
        <f t="shared" si="137"/>
        <v>2828</v>
      </c>
      <c r="I188" s="76">
        <f t="shared" si="138"/>
        <v>36797</v>
      </c>
      <c r="J188" s="35">
        <f t="shared" si="110"/>
        <v>36797</v>
      </c>
      <c r="K188" s="77">
        <v>550</v>
      </c>
      <c r="L188" s="397"/>
      <c r="M188" s="397"/>
      <c r="N188" s="75"/>
      <c r="O188" s="75"/>
      <c r="P188" s="75"/>
      <c r="Q188" s="75"/>
      <c r="R188" s="75"/>
      <c r="S188" s="75"/>
      <c r="T188" s="75"/>
      <c r="U188" s="75"/>
      <c r="V188" s="75"/>
      <c r="W188" s="75"/>
      <c r="X188" s="75"/>
      <c r="Y188" s="75"/>
      <c r="Z188" s="75"/>
      <c r="AA188" s="75"/>
      <c r="AB188" s="75"/>
      <c r="AC188" s="75"/>
      <c r="AD188" s="75"/>
      <c r="AE188" s="157"/>
      <c r="AF188" s="157"/>
      <c r="AG188" s="157"/>
      <c r="AH188" s="157"/>
      <c r="AI188" s="181"/>
      <c r="AJ188" s="182"/>
      <c r="AK188" s="75"/>
      <c r="AL188" s="75"/>
      <c r="AM188" s="75"/>
      <c r="AN188" s="75"/>
      <c r="AO188" s="75"/>
      <c r="AP188" s="75"/>
      <c r="AQ188" s="78"/>
      <c r="AR188" s="75"/>
      <c r="AS188" s="78"/>
      <c r="AT188" s="75"/>
      <c r="AU188" s="9"/>
      <c r="AV188" s="75"/>
      <c r="AW188" s="78"/>
      <c r="AX188" s="78"/>
      <c r="AY188" s="78"/>
      <c r="AZ188" s="75"/>
      <c r="BA188" s="75"/>
      <c r="BB188" s="78"/>
      <c r="BC188" s="75"/>
      <c r="BD188" s="77"/>
      <c r="BE188" s="79"/>
      <c r="BF188" s="79"/>
    </row>
    <row r="189" spans="1:58" ht="13.8" thickBot="1" x14ac:dyDescent="0.3">
      <c r="A189" s="84" t="s">
        <v>654</v>
      </c>
      <c r="B189" s="84">
        <v>14</v>
      </c>
      <c r="C189" s="84">
        <v>13</v>
      </c>
      <c r="D189" s="84">
        <v>12</v>
      </c>
      <c r="E189" s="63">
        <v>14</v>
      </c>
      <c r="F189" s="86">
        <v>36804</v>
      </c>
      <c r="G189" s="84">
        <f t="shared" si="136"/>
        <v>2835</v>
      </c>
      <c r="H189" s="84">
        <f t="shared" si="137"/>
        <v>2841</v>
      </c>
      <c r="I189" s="86">
        <f t="shared" si="138"/>
        <v>36810</v>
      </c>
      <c r="J189" s="36">
        <f t="shared" si="110"/>
        <v>36810</v>
      </c>
      <c r="K189" s="87">
        <v>550</v>
      </c>
      <c r="L189" s="399"/>
      <c r="M189" s="399"/>
      <c r="N189" s="84"/>
      <c r="O189" s="84"/>
      <c r="P189" s="84"/>
      <c r="Q189" s="84"/>
      <c r="R189" s="84"/>
      <c r="S189" s="84"/>
      <c r="T189" s="84"/>
      <c r="U189" s="84"/>
      <c r="V189" s="84"/>
      <c r="W189" s="84"/>
      <c r="X189" s="84"/>
      <c r="Y189" s="84"/>
      <c r="Z189" s="84"/>
      <c r="AA189" s="84"/>
      <c r="AB189" s="84"/>
      <c r="AC189" s="84"/>
      <c r="AD189" s="84"/>
      <c r="AE189" s="158"/>
      <c r="AF189" s="158"/>
      <c r="AG189" s="158"/>
      <c r="AH189" s="158"/>
      <c r="AI189" s="184"/>
      <c r="AJ189" s="185"/>
      <c r="AK189" s="84"/>
      <c r="AL189" s="84"/>
      <c r="AM189" s="84"/>
      <c r="AN189" s="84"/>
      <c r="AO189" s="84"/>
      <c r="AP189" s="84"/>
      <c r="AQ189" s="88"/>
      <c r="AR189" s="84"/>
      <c r="AS189" s="88"/>
      <c r="AT189" s="84"/>
      <c r="AU189" s="10"/>
      <c r="AV189" s="84"/>
      <c r="AW189" s="88"/>
      <c r="AX189" s="88"/>
      <c r="AY189" s="88"/>
      <c r="AZ189" s="84"/>
      <c r="BA189" s="84"/>
      <c r="BB189" s="88"/>
      <c r="BC189" s="84"/>
      <c r="BD189" s="87"/>
      <c r="BE189" s="89"/>
      <c r="BF189" s="89"/>
    </row>
    <row r="190" spans="1:58" x14ac:dyDescent="0.25">
      <c r="A190" s="56" t="s">
        <v>655</v>
      </c>
      <c r="B190" s="56">
        <v>15</v>
      </c>
      <c r="C190" s="56">
        <v>1</v>
      </c>
      <c r="D190" s="56">
        <v>14</v>
      </c>
      <c r="E190" s="56">
        <v>181</v>
      </c>
      <c r="F190" s="41">
        <v>36817</v>
      </c>
      <c r="G190" s="56">
        <f t="shared" si="136"/>
        <v>2848</v>
      </c>
      <c r="H190" s="56">
        <f t="shared" si="137"/>
        <v>2855</v>
      </c>
      <c r="I190" s="41">
        <f t="shared" si="138"/>
        <v>36824</v>
      </c>
      <c r="J190" s="33">
        <f t="shared" si="110"/>
        <v>36824</v>
      </c>
      <c r="K190" s="57">
        <v>550</v>
      </c>
      <c r="L190" s="56">
        <v>1</v>
      </c>
      <c r="M190" s="56">
        <v>1</v>
      </c>
      <c r="N190" s="58">
        <f t="shared" ref="N190:N202" si="139">O190*0.5*D190</f>
        <v>13.760000000000005</v>
      </c>
      <c r="O190" s="58">
        <v>1.9657142857142864</v>
      </c>
      <c r="P190" s="58">
        <v>9.5293607423056703E-2</v>
      </c>
      <c r="Q190" s="58">
        <f t="shared" si="112"/>
        <v>95293.607423056703</v>
      </c>
      <c r="R190" s="58">
        <v>0.13315469780893188</v>
      </c>
      <c r="S190" s="58">
        <f t="shared" si="113"/>
        <v>133154.69780893187</v>
      </c>
      <c r="T190" s="58">
        <v>0.40852506832362762</v>
      </c>
      <c r="U190" s="58">
        <f t="shared" si="114"/>
        <v>408525.06832362764</v>
      </c>
      <c r="V190" s="57">
        <f t="shared" si="115"/>
        <v>20.782525278091512</v>
      </c>
      <c r="W190" s="58">
        <v>1.1858005010240851</v>
      </c>
      <c r="X190" s="58">
        <f t="shared" si="116"/>
        <v>1185800.5010240851</v>
      </c>
      <c r="Y190" s="58">
        <v>1.2215423609056593E-2</v>
      </c>
      <c r="Z190" s="58">
        <f t="shared" si="117"/>
        <v>12215.423609056594</v>
      </c>
      <c r="AA190" s="57">
        <f t="shared" ref="AA190:AA202" si="140">P190/12*1000000</f>
        <v>7941.1339519213916</v>
      </c>
      <c r="AB190" s="57">
        <f t="shared" ref="AB190:AB202" si="141">R190/100.0872*1000000</f>
        <v>1330.3868807293229</v>
      </c>
      <c r="AC190" s="57">
        <f t="shared" ref="AC190:AC202" si="142">T190/28.0855*1000000</f>
        <v>14545.764480733034</v>
      </c>
      <c r="AD190" s="57">
        <f t="shared" ref="AD190:AD202" si="143">Y190/14*1000000</f>
        <v>872.53025778975666</v>
      </c>
      <c r="AE190" s="155"/>
      <c r="AF190" s="155"/>
      <c r="AG190" s="155"/>
      <c r="AH190" s="169">
        <v>140.73253660568315</v>
      </c>
      <c r="AI190" s="174">
        <v>122.71865859551684</v>
      </c>
      <c r="AJ190" s="179">
        <f t="shared" ref="AJ190:AJ201" si="144">AH190-AI190</f>
        <v>18.013878010166309</v>
      </c>
      <c r="AK190" s="58">
        <v>3.2494636183321608E-2</v>
      </c>
      <c r="AL190" s="58">
        <f t="shared" ref="AL190:AL201" si="145">AK190*N190</f>
        <v>0.44712619388250552</v>
      </c>
      <c r="AM190" s="58">
        <f t="shared" ref="AM190:AM201" si="146">AL190/K190</f>
        <v>8.1295671615001005E-4</v>
      </c>
      <c r="AN190" s="58">
        <v>4.0099955726666856</v>
      </c>
      <c r="AO190" s="58">
        <v>3.436426120832532</v>
      </c>
      <c r="AP190" s="58">
        <v>0.57356945183415398</v>
      </c>
      <c r="AQ190" s="58">
        <v>50.235388701693815</v>
      </c>
      <c r="AR190" s="58">
        <f t="shared" ref="AR190:AR202" si="147">(AQ190*K190)/1000</f>
        <v>27.629463785931598</v>
      </c>
      <c r="AS190" s="58">
        <f t="shared" ref="AS190:AS201" si="148">SUM(AL190,AR190)</f>
        <v>28.076589979814102</v>
      </c>
      <c r="AT190" s="58">
        <f t="shared" ref="AT190:AT198" si="149">AR190/AS190</f>
        <v>0.98407476854546905</v>
      </c>
      <c r="AU190" s="6">
        <f t="shared" ref="AU190:AU201" si="150">AR190/AS190*100</f>
        <v>98.4074768545469</v>
      </c>
      <c r="AV190" s="6">
        <f t="shared" ref="AV190:AV198" si="151">(AL190/AS190)*100</f>
        <v>1.5925231454531004</v>
      </c>
      <c r="AW190" s="58">
        <f t="shared" ref="AW190:AW201" si="152">AS190/N190</f>
        <v>2.0404498531841635</v>
      </c>
      <c r="AX190" s="58">
        <f t="shared" ref="AX190:AX201" si="153">AW190*1000</f>
        <v>2040.4498531841634</v>
      </c>
      <c r="AY190" s="58">
        <f t="shared" ref="AY190:AY201" si="154">AW190*O190</f>
        <v>4.0109414256877285</v>
      </c>
      <c r="AZ190" s="59">
        <f t="shared" ref="AZ190:AZ200" si="155">AY190*0.000001</f>
        <v>4.0109414256877279E-6</v>
      </c>
      <c r="BA190" s="57">
        <f t="shared" ref="BA190:BA201" si="156">(AZ190/T190)*100</f>
        <v>9.8181035551784526E-4</v>
      </c>
      <c r="BB190" s="58">
        <f t="shared" si="132"/>
        <v>4010.9414256877285</v>
      </c>
      <c r="BC190" s="58">
        <f t="shared" ref="BC190:BC200" si="157">AR190/AL190</f>
        <v>61.793435866546403</v>
      </c>
      <c r="BD190" s="57"/>
      <c r="BE190" s="60">
        <v>28451212.181927469</v>
      </c>
      <c r="BF190" s="60">
        <f t="shared" ref="BF190:BF201" si="158">BE190*O190</f>
        <v>55926954.231903158</v>
      </c>
    </row>
    <row r="191" spans="1:58" x14ac:dyDescent="0.25">
      <c r="A191" s="56" t="s">
        <v>656</v>
      </c>
      <c r="B191" s="56">
        <v>15</v>
      </c>
      <c r="C191" s="56">
        <v>2</v>
      </c>
      <c r="D191" s="56">
        <v>14</v>
      </c>
      <c r="E191" s="56">
        <v>168</v>
      </c>
      <c r="F191" s="41">
        <v>36831</v>
      </c>
      <c r="G191" s="56">
        <f t="shared" si="136"/>
        <v>2862</v>
      </c>
      <c r="H191" s="56">
        <f t="shared" si="137"/>
        <v>2869</v>
      </c>
      <c r="I191" s="41">
        <f t="shared" si="138"/>
        <v>36838</v>
      </c>
      <c r="J191" s="33">
        <f t="shared" si="110"/>
        <v>36838</v>
      </c>
      <c r="K191" s="57">
        <v>550</v>
      </c>
      <c r="L191" s="56">
        <v>1</v>
      </c>
      <c r="M191" s="56">
        <v>1</v>
      </c>
      <c r="N191" s="58">
        <f t="shared" si="139"/>
        <v>14.530857142857142</v>
      </c>
      <c r="O191" s="58">
        <v>2.0758367346938775</v>
      </c>
      <c r="P191" s="58">
        <v>8.4762806767086238E-2</v>
      </c>
      <c r="Q191" s="58">
        <f t="shared" si="112"/>
        <v>84762.806767086237</v>
      </c>
      <c r="R191" s="58">
        <v>0.14455861203198339</v>
      </c>
      <c r="S191" s="58">
        <f t="shared" si="113"/>
        <v>144558.61203198339</v>
      </c>
      <c r="T191" s="58">
        <v>0.2803752229248615</v>
      </c>
      <c r="U191" s="58">
        <f t="shared" si="114"/>
        <v>280375.22292486147</v>
      </c>
      <c r="V191" s="57">
        <f t="shared" si="115"/>
        <v>13.506612453614194</v>
      </c>
      <c r="W191" s="58">
        <v>1.438995882819317</v>
      </c>
      <c r="X191" s="58">
        <f t="shared" si="116"/>
        <v>1438995.882819317</v>
      </c>
      <c r="Y191" s="58">
        <v>1.0868439850756131E-2</v>
      </c>
      <c r="Z191" s="58">
        <f t="shared" si="117"/>
        <v>10868.439850756131</v>
      </c>
      <c r="AA191" s="57">
        <f t="shared" si="140"/>
        <v>7063.5672305905191</v>
      </c>
      <c r="AB191" s="57">
        <f t="shared" si="141"/>
        <v>1444.3266674658039</v>
      </c>
      <c r="AC191" s="57">
        <f t="shared" si="142"/>
        <v>9982.9172678023006</v>
      </c>
      <c r="AD191" s="57">
        <f t="shared" si="143"/>
        <v>776.31713219686651</v>
      </c>
      <c r="AE191" s="155"/>
      <c r="AF191" s="155"/>
      <c r="AG191" s="155"/>
      <c r="AH191" s="169">
        <v>161.71832860023753</v>
      </c>
      <c r="AI191" s="174">
        <v>145.41618595676627</v>
      </c>
      <c r="AJ191" s="179">
        <f t="shared" si="144"/>
        <v>16.302142643471257</v>
      </c>
      <c r="AK191" s="58">
        <v>2.9038018270134944E-2</v>
      </c>
      <c r="AL191" s="58">
        <f t="shared" si="145"/>
        <v>0.42194729519500657</v>
      </c>
      <c r="AM191" s="58">
        <f t="shared" si="146"/>
        <v>7.6717690035455735E-4</v>
      </c>
      <c r="AN191" s="58">
        <v>3.7226050724979638</v>
      </c>
      <c r="AO191" s="58">
        <v>3.6076899325147425</v>
      </c>
      <c r="AP191" s="58">
        <v>0.11491513998322149</v>
      </c>
      <c r="AQ191" s="58">
        <v>4.1205786920052416</v>
      </c>
      <c r="AR191" s="58">
        <f t="shared" si="147"/>
        <v>2.2663182806028832</v>
      </c>
      <c r="AS191" s="58">
        <f t="shared" si="148"/>
        <v>2.6882655757978897</v>
      </c>
      <c r="AT191" s="58">
        <f t="shared" si="149"/>
        <v>0.84304106744744867</v>
      </c>
      <c r="AU191" s="6">
        <f t="shared" si="150"/>
        <v>84.304106744744871</v>
      </c>
      <c r="AV191" s="6">
        <f t="shared" si="151"/>
        <v>15.695893255255132</v>
      </c>
      <c r="AW191" s="58">
        <f t="shared" si="152"/>
        <v>0.18500392298738869</v>
      </c>
      <c r="AX191" s="58">
        <f t="shared" si="153"/>
        <v>185.00392298738868</v>
      </c>
      <c r="AY191" s="58">
        <f t="shared" si="154"/>
        <v>0.38403793939969849</v>
      </c>
      <c r="AZ191" s="59">
        <f t="shared" si="155"/>
        <v>3.8403793939969847E-7</v>
      </c>
      <c r="BA191" s="57">
        <f t="shared" si="156"/>
        <v>1.3697285209207584E-4</v>
      </c>
      <c r="BB191" s="58">
        <f t="shared" si="132"/>
        <v>384.03793939969847</v>
      </c>
      <c r="BC191" s="58">
        <f t="shared" si="157"/>
        <v>5.3710932773143734</v>
      </c>
      <c r="BD191" s="57"/>
      <c r="BE191" s="60">
        <v>6675083.0757621927</v>
      </c>
      <c r="BF191" s="60">
        <f t="shared" si="158"/>
        <v>13856382.655800555</v>
      </c>
    </row>
    <row r="192" spans="1:58" x14ac:dyDescent="0.25">
      <c r="A192" s="56" t="s">
        <v>657</v>
      </c>
      <c r="B192" s="56">
        <v>15</v>
      </c>
      <c r="C192" s="56">
        <v>3</v>
      </c>
      <c r="D192" s="56">
        <v>14</v>
      </c>
      <c r="E192" s="56">
        <v>154</v>
      </c>
      <c r="F192" s="41">
        <v>36845</v>
      </c>
      <c r="G192" s="56">
        <f t="shared" si="136"/>
        <v>2876</v>
      </c>
      <c r="H192" s="56">
        <f t="shared" si="137"/>
        <v>2883</v>
      </c>
      <c r="I192" s="41">
        <f t="shared" si="138"/>
        <v>36852</v>
      </c>
      <c r="J192" s="33">
        <f t="shared" si="110"/>
        <v>36852</v>
      </c>
      <c r="K192" s="57">
        <v>550</v>
      </c>
      <c r="L192" s="56">
        <v>1</v>
      </c>
      <c r="M192" s="56">
        <v>1</v>
      </c>
      <c r="N192" s="58">
        <f t="shared" si="139"/>
        <v>14.206999999999999</v>
      </c>
      <c r="O192" s="58">
        <v>2.0295714285714284</v>
      </c>
      <c r="P192" s="58">
        <v>8.0620630003815558E-2</v>
      </c>
      <c r="Q192" s="58">
        <f t="shared" si="112"/>
        <v>80620.63000381556</v>
      </c>
      <c r="R192" s="58">
        <v>0.15568992483576788</v>
      </c>
      <c r="S192" s="58">
        <f t="shared" si="113"/>
        <v>155689.92483576789</v>
      </c>
      <c r="T192" s="58">
        <v>0.30634164373408324</v>
      </c>
      <c r="U192" s="58">
        <f t="shared" si="114"/>
        <v>306341.64373408322</v>
      </c>
      <c r="V192" s="57">
        <f t="shared" si="115"/>
        <v>15.093907975917384</v>
      </c>
      <c r="W192" s="58">
        <v>1.3659882849920382</v>
      </c>
      <c r="X192" s="58">
        <f t="shared" si="116"/>
        <v>1365988.2849920383</v>
      </c>
      <c r="Y192" s="58">
        <v>1.074630026360371E-2</v>
      </c>
      <c r="Z192" s="58">
        <f t="shared" si="117"/>
        <v>10746.300263603711</v>
      </c>
      <c r="AA192" s="57">
        <f t="shared" si="140"/>
        <v>6718.3858336512967</v>
      </c>
      <c r="AB192" s="57">
        <f t="shared" si="141"/>
        <v>1555.5428150229789</v>
      </c>
      <c r="AC192" s="57">
        <f t="shared" si="142"/>
        <v>10907.466263163669</v>
      </c>
      <c r="AD192" s="57">
        <f t="shared" si="143"/>
        <v>767.59287597169362</v>
      </c>
      <c r="AE192" s="155"/>
      <c r="AF192" s="155"/>
      <c r="AG192" s="155"/>
      <c r="AH192" s="169">
        <v>143.92963255984847</v>
      </c>
      <c r="AI192" s="174">
        <v>126.58634909578343</v>
      </c>
      <c r="AJ192" s="179">
        <f t="shared" si="144"/>
        <v>17.343283464065038</v>
      </c>
      <c r="AK192" s="58">
        <v>8.0238836401303235E-2</v>
      </c>
      <c r="AL192" s="58">
        <f t="shared" si="145"/>
        <v>1.139953148753315</v>
      </c>
      <c r="AM192" s="58">
        <f t="shared" si="146"/>
        <v>2.0726420886423907E-3</v>
      </c>
      <c r="AN192" s="58">
        <v>10.205101908961822</v>
      </c>
      <c r="AO192" s="58">
        <v>10.205101908961822</v>
      </c>
      <c r="AP192" s="58">
        <v>0</v>
      </c>
      <c r="AQ192" s="58">
        <v>1.4951740065406316</v>
      </c>
      <c r="AR192" s="58">
        <f t="shared" si="147"/>
        <v>0.82234570359734738</v>
      </c>
      <c r="AS192" s="58">
        <f t="shared" si="148"/>
        <v>1.9622988523506624</v>
      </c>
      <c r="AT192" s="58">
        <f t="shared" si="149"/>
        <v>0.41907261099003812</v>
      </c>
      <c r="AU192" s="6">
        <f t="shared" si="150"/>
        <v>41.907261099003811</v>
      </c>
      <c r="AV192" s="6">
        <f t="shared" si="151"/>
        <v>58.092738900996189</v>
      </c>
      <c r="AW192" s="58">
        <f t="shared" si="152"/>
        <v>0.13812197172877191</v>
      </c>
      <c r="AX192" s="58">
        <f t="shared" si="153"/>
        <v>138.12197172877191</v>
      </c>
      <c r="AY192" s="58">
        <f t="shared" si="154"/>
        <v>0.28032840747866605</v>
      </c>
      <c r="AZ192" s="59">
        <f t="shared" si="155"/>
        <v>2.8032840747866606E-7</v>
      </c>
      <c r="BA192" s="57">
        <f t="shared" si="156"/>
        <v>9.150842309966917E-5</v>
      </c>
      <c r="BB192" s="58">
        <f t="shared" si="132"/>
        <v>280.32840747866607</v>
      </c>
      <c r="BC192" s="58">
        <f t="shared" si="157"/>
        <v>0.72138552755145058</v>
      </c>
      <c r="BD192" s="57"/>
      <c r="BE192" s="60">
        <v>7923033.389926428</v>
      </c>
      <c r="BF192" s="60">
        <f t="shared" si="158"/>
        <v>16080362.195812108</v>
      </c>
    </row>
    <row r="193" spans="1:58" x14ac:dyDescent="0.25">
      <c r="A193" s="56" t="s">
        <v>658</v>
      </c>
      <c r="B193" s="56">
        <v>15</v>
      </c>
      <c r="C193" s="56">
        <v>4</v>
      </c>
      <c r="D193" s="56">
        <v>14</v>
      </c>
      <c r="E193" s="56">
        <v>140</v>
      </c>
      <c r="F193" s="41">
        <v>36859</v>
      </c>
      <c r="G193" s="56">
        <f t="shared" si="136"/>
        <v>2890</v>
      </c>
      <c r="H193" s="56">
        <f t="shared" si="137"/>
        <v>2897</v>
      </c>
      <c r="I193" s="41">
        <f t="shared" si="138"/>
        <v>36866</v>
      </c>
      <c r="J193" s="33">
        <f t="shared" si="110"/>
        <v>36866</v>
      </c>
      <c r="K193" s="57">
        <v>550</v>
      </c>
      <c r="L193" s="56">
        <v>1</v>
      </c>
      <c r="M193" s="56">
        <v>1</v>
      </c>
      <c r="N193" s="58">
        <f t="shared" si="139"/>
        <v>15.527999999999999</v>
      </c>
      <c r="O193" s="58">
        <v>2.218285714285714</v>
      </c>
      <c r="P193" s="58">
        <v>8.2001040980191481E-2</v>
      </c>
      <c r="Q193" s="58">
        <f t="shared" si="112"/>
        <v>82001.040980191479</v>
      </c>
      <c r="R193" s="58">
        <v>0.1305855272892065</v>
      </c>
      <c r="S193" s="58">
        <f t="shared" si="113"/>
        <v>130585.5272892065</v>
      </c>
      <c r="T193" s="58">
        <v>0.31684319542214001</v>
      </c>
      <c r="U193" s="58">
        <f t="shared" si="114"/>
        <v>316843.19542214001</v>
      </c>
      <c r="V193" s="57">
        <f t="shared" si="115"/>
        <v>14.283245543244336</v>
      </c>
      <c r="W193" s="58">
        <v>1.5658543891238887</v>
      </c>
      <c r="X193" s="58">
        <f t="shared" si="116"/>
        <v>1565854.3891238887</v>
      </c>
      <c r="Y193" s="58">
        <v>9.8755516845109807E-3</v>
      </c>
      <c r="Z193" s="58">
        <f t="shared" si="117"/>
        <v>9875.5516845109814</v>
      </c>
      <c r="AA193" s="57">
        <f t="shared" si="140"/>
        <v>6833.4200816826233</v>
      </c>
      <c r="AB193" s="57">
        <f t="shared" si="141"/>
        <v>1304.7175591804596</v>
      </c>
      <c r="AC193" s="57">
        <f t="shared" si="142"/>
        <v>11281.379908569903</v>
      </c>
      <c r="AD193" s="57">
        <f t="shared" si="143"/>
        <v>705.39654889364147</v>
      </c>
      <c r="AE193" s="155"/>
      <c r="AF193" s="155"/>
      <c r="AG193" s="155"/>
      <c r="AH193" s="169">
        <v>171.36484762563654</v>
      </c>
      <c r="AI193" s="174">
        <v>152.51735259070443</v>
      </c>
      <c r="AJ193" s="179">
        <f t="shared" si="144"/>
        <v>18.847495034932109</v>
      </c>
      <c r="AK193" s="58">
        <v>1.6315092632593627E-2</v>
      </c>
      <c r="AL193" s="58">
        <f t="shared" si="145"/>
        <v>0.25334075839891379</v>
      </c>
      <c r="AM193" s="58">
        <f t="shared" si="146"/>
        <v>4.6061956072529779E-4</v>
      </c>
      <c r="AN193" s="58">
        <v>1.5851382274931021</v>
      </c>
      <c r="AO193" s="58">
        <v>1.1733077836960935</v>
      </c>
      <c r="AP193" s="58">
        <v>0.41183044379700834</v>
      </c>
      <c r="AQ193" s="58">
        <v>18.795537259840184</v>
      </c>
      <c r="AR193" s="58">
        <f t="shared" si="147"/>
        <v>10.337545492912101</v>
      </c>
      <c r="AS193" s="58">
        <f t="shared" si="148"/>
        <v>10.590886251311014</v>
      </c>
      <c r="AT193" s="58">
        <f t="shared" si="149"/>
        <v>0.97607936178451993</v>
      </c>
      <c r="AU193" s="6">
        <f t="shared" si="150"/>
        <v>97.607936178451993</v>
      </c>
      <c r="AV193" s="6">
        <f t="shared" si="151"/>
        <v>2.3920638215480174</v>
      </c>
      <c r="AW193" s="58">
        <f t="shared" si="152"/>
        <v>0.68205089202157487</v>
      </c>
      <c r="AX193" s="58">
        <f t="shared" si="153"/>
        <v>682.0508920215749</v>
      </c>
      <c r="AY193" s="58">
        <f t="shared" si="154"/>
        <v>1.5129837501872876</v>
      </c>
      <c r="AZ193" s="59">
        <f t="shared" si="155"/>
        <v>1.5129837501872875E-6</v>
      </c>
      <c r="BA193" s="57">
        <f t="shared" si="156"/>
        <v>4.7751814526787999E-4</v>
      </c>
      <c r="BB193" s="58">
        <f t="shared" si="132"/>
        <v>1512.9837501872876</v>
      </c>
      <c r="BC193" s="58">
        <f t="shared" si="157"/>
        <v>40.804904659811832</v>
      </c>
      <c r="BD193" s="57"/>
      <c r="BE193" s="60">
        <v>10623759.057270311</v>
      </c>
      <c r="BF193" s="60">
        <f t="shared" si="158"/>
        <v>23566532.948756196</v>
      </c>
    </row>
    <row r="194" spans="1:58" x14ac:dyDescent="0.25">
      <c r="A194" s="56" t="s">
        <v>659</v>
      </c>
      <c r="B194" s="56">
        <v>15</v>
      </c>
      <c r="C194" s="56">
        <v>5</v>
      </c>
      <c r="D194" s="56">
        <v>14</v>
      </c>
      <c r="E194" s="56">
        <v>126</v>
      </c>
      <c r="F194" s="41">
        <v>36873</v>
      </c>
      <c r="G194" s="56">
        <f t="shared" si="136"/>
        <v>2904</v>
      </c>
      <c r="H194" s="56">
        <f t="shared" si="137"/>
        <v>2911</v>
      </c>
      <c r="I194" s="41">
        <f t="shared" si="138"/>
        <v>36880</v>
      </c>
      <c r="J194" s="33">
        <f t="shared" si="110"/>
        <v>36880</v>
      </c>
      <c r="K194" s="57">
        <v>550</v>
      </c>
      <c r="L194" s="56">
        <v>1</v>
      </c>
      <c r="M194" s="56">
        <v>1</v>
      </c>
      <c r="N194" s="58">
        <f t="shared" si="139"/>
        <v>13.980000000000004</v>
      </c>
      <c r="O194" s="58">
        <v>1.9971428571428578</v>
      </c>
      <c r="P194" s="58">
        <v>9.4562365709841847E-2</v>
      </c>
      <c r="Q194" s="58">
        <f t="shared" si="112"/>
        <v>94562.365709841848</v>
      </c>
      <c r="R194" s="58">
        <v>0.14926612983446566</v>
      </c>
      <c r="S194" s="58">
        <f t="shared" si="113"/>
        <v>149266.12983446565</v>
      </c>
      <c r="T194" s="58">
        <v>0.36651713746761438</v>
      </c>
      <c r="U194" s="58">
        <f t="shared" si="114"/>
        <v>366517.13746761438</v>
      </c>
      <c r="V194" s="57">
        <f t="shared" si="115"/>
        <v>18.352074122126609</v>
      </c>
      <c r="W194" s="58">
        <v>1.244953675566173</v>
      </c>
      <c r="X194" s="58">
        <f t="shared" si="116"/>
        <v>1244953.6755661729</v>
      </c>
      <c r="Y194" s="58">
        <v>1.2260964894425882E-2</v>
      </c>
      <c r="Z194" s="58">
        <f t="shared" si="117"/>
        <v>12260.964894425881</v>
      </c>
      <c r="AA194" s="57">
        <f t="shared" si="140"/>
        <v>7880.1971424868216</v>
      </c>
      <c r="AB194" s="57">
        <f t="shared" si="141"/>
        <v>1491.3608316994148</v>
      </c>
      <c r="AC194" s="57">
        <f t="shared" si="142"/>
        <v>13050.048511424557</v>
      </c>
      <c r="AD194" s="57">
        <f t="shared" si="143"/>
        <v>875.78320674470592</v>
      </c>
      <c r="AE194" s="155"/>
      <c r="AF194" s="155"/>
      <c r="AG194" s="155"/>
      <c r="AH194" s="169">
        <v>149.18571384602151</v>
      </c>
      <c r="AI194" s="174">
        <v>133.48101126645869</v>
      </c>
      <c r="AJ194" s="179">
        <f t="shared" si="144"/>
        <v>15.70470257956282</v>
      </c>
      <c r="AK194" s="58">
        <v>0.17217438617716288</v>
      </c>
      <c r="AL194" s="58">
        <f t="shared" si="145"/>
        <v>2.4069979187567379</v>
      </c>
      <c r="AM194" s="58">
        <f t="shared" si="146"/>
        <v>4.3763598522849776E-3</v>
      </c>
      <c r="AN194" s="58">
        <v>0.79514285714285715</v>
      </c>
      <c r="AO194" s="58">
        <v>0.38793856424933887</v>
      </c>
      <c r="AP194" s="58">
        <v>0.40720429289351828</v>
      </c>
      <c r="AQ194" s="58">
        <v>885.84968100974208</v>
      </c>
      <c r="AR194" s="58">
        <f t="shared" si="147"/>
        <v>487.21732455535818</v>
      </c>
      <c r="AS194" s="58">
        <f t="shared" si="148"/>
        <v>489.62432247411493</v>
      </c>
      <c r="AT194" s="58">
        <f t="shared" si="149"/>
        <v>0.9950839902997588</v>
      </c>
      <c r="AU194" s="6">
        <f t="shared" si="150"/>
        <v>99.508399029975877</v>
      </c>
      <c r="AV194" s="6">
        <f t="shared" si="151"/>
        <v>0.49160097002411252</v>
      </c>
      <c r="AW194" s="58">
        <f t="shared" si="152"/>
        <v>35.023199032483177</v>
      </c>
      <c r="AX194" s="58">
        <f t="shared" si="153"/>
        <v>35023.199032483179</v>
      </c>
      <c r="AY194" s="58">
        <f t="shared" si="154"/>
        <v>69.946331782016429</v>
      </c>
      <c r="AZ194" s="59">
        <f t="shared" si="155"/>
        <v>6.9946331782016422E-5</v>
      </c>
      <c r="BA194" s="57">
        <f t="shared" si="156"/>
        <v>1.9084054913584201E-2</v>
      </c>
      <c r="BB194" s="58">
        <f t="shared" si="132"/>
        <v>69946.331782016423</v>
      </c>
      <c r="BC194" s="58">
        <f t="shared" si="157"/>
        <v>202.41701114848308</v>
      </c>
      <c r="BD194" s="57"/>
      <c r="BE194" s="60">
        <v>160380479.73531848</v>
      </c>
      <c r="BF194" s="60">
        <f t="shared" si="158"/>
        <v>320302729.52853614</v>
      </c>
    </row>
    <row r="195" spans="1:58" x14ac:dyDescent="0.25">
      <c r="A195" s="56" t="s">
        <v>660</v>
      </c>
      <c r="B195" s="56">
        <v>15</v>
      </c>
      <c r="C195" s="56">
        <v>6</v>
      </c>
      <c r="D195" s="56">
        <v>14</v>
      </c>
      <c r="E195" s="56">
        <v>112</v>
      </c>
      <c r="F195" s="41">
        <v>36887</v>
      </c>
      <c r="G195" s="56">
        <f t="shared" si="136"/>
        <v>2918</v>
      </c>
      <c r="H195" s="56">
        <f t="shared" si="137"/>
        <v>2925</v>
      </c>
      <c r="I195" s="41">
        <f t="shared" si="138"/>
        <v>36894</v>
      </c>
      <c r="J195" s="33">
        <f t="shared" si="110"/>
        <v>36894</v>
      </c>
      <c r="K195" s="57">
        <v>550</v>
      </c>
      <c r="L195" s="56">
        <v>1</v>
      </c>
      <c r="M195" s="56">
        <v>1</v>
      </c>
      <c r="N195" s="58">
        <f t="shared" si="139"/>
        <v>12.103999999999996</v>
      </c>
      <c r="O195" s="58">
        <v>1.7291428571428564</v>
      </c>
      <c r="P195" s="58">
        <v>6.7167711048236822E-2</v>
      </c>
      <c r="Q195" s="58">
        <f t="shared" si="112"/>
        <v>67167.711048236815</v>
      </c>
      <c r="R195" s="58">
        <v>0.11364136470677737</v>
      </c>
      <c r="S195" s="58">
        <f t="shared" si="113"/>
        <v>113641.36470677737</v>
      </c>
      <c r="T195" s="58">
        <v>0.23074777026291993</v>
      </c>
      <c r="U195" s="58">
        <f t="shared" si="114"/>
        <v>230747.77026291992</v>
      </c>
      <c r="V195" s="57">
        <f t="shared" si="115"/>
        <v>13.344633111702247</v>
      </c>
      <c r="W195" s="58">
        <v>1.2168344445525672</v>
      </c>
      <c r="X195" s="58">
        <f t="shared" si="116"/>
        <v>1216834.4445525671</v>
      </c>
      <c r="Y195" s="58">
        <v>8.5511472996989239E-3</v>
      </c>
      <c r="Z195" s="58">
        <f t="shared" si="117"/>
        <v>8551.1472996989232</v>
      </c>
      <c r="AA195" s="57">
        <f t="shared" si="140"/>
        <v>5597.3092540197349</v>
      </c>
      <c r="AB195" s="57">
        <f t="shared" si="141"/>
        <v>1135.4235577254371</v>
      </c>
      <c r="AC195" s="57">
        <f t="shared" si="142"/>
        <v>8215.9039455562452</v>
      </c>
      <c r="AD195" s="57">
        <f t="shared" si="143"/>
        <v>610.79623569278033</v>
      </c>
      <c r="AE195" s="155"/>
      <c r="AF195" s="155"/>
      <c r="AG195" s="155"/>
      <c r="AH195" s="169">
        <v>131.89267878904025</v>
      </c>
      <c r="AI195" s="174">
        <v>118.45786830888188</v>
      </c>
      <c r="AJ195" s="179">
        <f t="shared" si="144"/>
        <v>13.434810480158362</v>
      </c>
      <c r="AK195" s="58">
        <v>5.8012742587834398E-2</v>
      </c>
      <c r="AL195" s="58">
        <f t="shared" si="145"/>
        <v>0.70218623628314736</v>
      </c>
      <c r="AM195" s="58">
        <f t="shared" si="146"/>
        <v>1.2767022477875407E-3</v>
      </c>
      <c r="AN195" s="58">
        <v>0.68704291446584886</v>
      </c>
      <c r="AO195" s="58">
        <v>0.20252033456258703</v>
      </c>
      <c r="AP195" s="58">
        <v>0.48452257990326175</v>
      </c>
      <c r="AQ195" s="58">
        <v>60.009530498051618</v>
      </c>
      <c r="AR195" s="58">
        <f t="shared" si="147"/>
        <v>33.00524177392839</v>
      </c>
      <c r="AS195" s="58">
        <f t="shared" si="148"/>
        <v>33.707428010211537</v>
      </c>
      <c r="AT195" s="58">
        <f t="shared" si="149"/>
        <v>0.97916820482208189</v>
      </c>
      <c r="AU195" s="6">
        <f t="shared" si="150"/>
        <v>97.916820482208195</v>
      </c>
      <c r="AV195" s="6">
        <f t="shared" si="151"/>
        <v>2.0831795177918133</v>
      </c>
      <c r="AW195" s="58">
        <f t="shared" si="152"/>
        <v>2.7848172513393545</v>
      </c>
      <c r="AX195" s="58">
        <f t="shared" si="153"/>
        <v>2784.8172513393547</v>
      </c>
      <c r="AY195" s="58">
        <f t="shared" si="154"/>
        <v>4.8153468586016475</v>
      </c>
      <c r="AZ195" s="59">
        <f t="shared" si="155"/>
        <v>4.8153468586016473E-6</v>
      </c>
      <c r="BA195" s="57">
        <f t="shared" si="156"/>
        <v>2.0868443725869669E-3</v>
      </c>
      <c r="BB195" s="58">
        <f t="shared" si="132"/>
        <v>4815.3468586016479</v>
      </c>
      <c r="BC195" s="58">
        <f t="shared" si="157"/>
        <v>47.00354417174799</v>
      </c>
      <c r="BD195" s="57"/>
      <c r="BE195" s="60">
        <v>24503722.084367249</v>
      </c>
      <c r="BF195" s="60">
        <f t="shared" si="158"/>
        <v>42370436.015597291</v>
      </c>
    </row>
    <row r="196" spans="1:58" x14ac:dyDescent="0.25">
      <c r="A196" s="56" t="s">
        <v>661</v>
      </c>
      <c r="B196" s="56">
        <v>15</v>
      </c>
      <c r="C196" s="56">
        <v>7</v>
      </c>
      <c r="D196" s="56">
        <v>14</v>
      </c>
      <c r="E196" s="56">
        <v>98</v>
      </c>
      <c r="F196" s="41">
        <v>36901</v>
      </c>
      <c r="G196" s="56">
        <f t="shared" si="136"/>
        <v>2932</v>
      </c>
      <c r="H196" s="56">
        <f t="shared" si="137"/>
        <v>2939</v>
      </c>
      <c r="I196" s="41">
        <f t="shared" si="138"/>
        <v>36908</v>
      </c>
      <c r="J196" s="33">
        <f t="shared" si="110"/>
        <v>36908</v>
      </c>
      <c r="K196" s="57">
        <v>550</v>
      </c>
      <c r="L196" s="56">
        <v>1</v>
      </c>
      <c r="M196" s="56">
        <v>1</v>
      </c>
      <c r="N196" s="58">
        <f t="shared" si="139"/>
        <v>12.499999999999996</v>
      </c>
      <c r="O196" s="58">
        <v>1.7857142857142851</v>
      </c>
      <c r="P196" s="58">
        <v>5.8427169931764188E-2</v>
      </c>
      <c r="Q196" s="58">
        <f t="shared" si="112"/>
        <v>58427.169931764191</v>
      </c>
      <c r="R196" s="58">
        <v>0.1764897441794091</v>
      </c>
      <c r="S196" s="58">
        <f t="shared" si="113"/>
        <v>176489.74417940911</v>
      </c>
      <c r="T196" s="58">
        <v>0.19383901548400029</v>
      </c>
      <c r="U196" s="58">
        <f t="shared" si="114"/>
        <v>193839.01548400029</v>
      </c>
      <c r="V196" s="57">
        <f t="shared" si="115"/>
        <v>10.854984867104021</v>
      </c>
      <c r="W196" s="58">
        <v>1.2693176012214651</v>
      </c>
      <c r="X196" s="58">
        <f t="shared" si="116"/>
        <v>1269317.601221465</v>
      </c>
      <c r="Y196" s="58">
        <v>7.6976646197753108E-3</v>
      </c>
      <c r="Z196" s="58">
        <f t="shared" si="117"/>
        <v>7697.6646197753107</v>
      </c>
      <c r="AA196" s="57">
        <f t="shared" si="140"/>
        <v>4868.9308276470156</v>
      </c>
      <c r="AB196" s="57">
        <f t="shared" si="141"/>
        <v>1763.3597920554189</v>
      </c>
      <c r="AC196" s="57">
        <f t="shared" si="142"/>
        <v>6901.7470041124525</v>
      </c>
      <c r="AD196" s="57">
        <f t="shared" si="143"/>
        <v>549.83318712680784</v>
      </c>
      <c r="AE196" s="155"/>
      <c r="AF196" s="155"/>
      <c r="AG196" s="155"/>
      <c r="AH196" s="169">
        <v>123.4260380141293</v>
      </c>
      <c r="AI196" s="174">
        <v>110.08398443716956</v>
      </c>
      <c r="AJ196" s="179">
        <f t="shared" si="144"/>
        <v>13.342053576959742</v>
      </c>
      <c r="AK196" s="58">
        <v>1.5362511867397611E-2</v>
      </c>
      <c r="AL196" s="58">
        <f t="shared" si="145"/>
        <v>0.19203139834247007</v>
      </c>
      <c r="AM196" s="58">
        <f t="shared" si="146"/>
        <v>3.4914799698630922E-4</v>
      </c>
      <c r="AN196" s="58">
        <v>2.1778811340910886</v>
      </c>
      <c r="AO196" s="58">
        <v>1.1284164233903982</v>
      </c>
      <c r="AP196" s="58">
        <v>1.0494647107006905</v>
      </c>
      <c r="AQ196" s="58">
        <v>0.34457499507419342</v>
      </c>
      <c r="AR196" s="58">
        <f t="shared" si="147"/>
        <v>0.18951624729080638</v>
      </c>
      <c r="AS196" s="58">
        <f t="shared" si="148"/>
        <v>0.38154764563327648</v>
      </c>
      <c r="AT196" s="58">
        <f t="shared" si="149"/>
        <v>0.49670401445212803</v>
      </c>
      <c r="AU196" s="6">
        <f t="shared" si="150"/>
        <v>49.670401445212804</v>
      </c>
      <c r="AV196" s="6">
        <f t="shared" si="151"/>
        <v>50.329598554787189</v>
      </c>
      <c r="AW196" s="58">
        <f t="shared" si="152"/>
        <v>3.0523811650662126E-2</v>
      </c>
      <c r="AX196" s="58">
        <f t="shared" si="153"/>
        <v>30.523811650662125</v>
      </c>
      <c r="AY196" s="58">
        <f t="shared" si="154"/>
        <v>5.4506806519039497E-2</v>
      </c>
      <c r="AZ196" s="59">
        <f t="shared" si="155"/>
        <v>5.4506806519039493E-8</v>
      </c>
      <c r="BA196" s="57">
        <f t="shared" si="156"/>
        <v>2.8119626166559101E-5</v>
      </c>
      <c r="BB196" s="58">
        <f t="shared" si="132"/>
        <v>54.5068065190395</v>
      </c>
      <c r="BC196" s="58">
        <f t="shared" si="157"/>
        <v>0.98690239683003211</v>
      </c>
      <c r="BD196" s="57"/>
      <c r="BE196" s="60">
        <v>6956398.8058112757</v>
      </c>
      <c r="BF196" s="60">
        <f t="shared" si="158"/>
        <v>12422140.724662988</v>
      </c>
    </row>
    <row r="197" spans="1:58" x14ac:dyDescent="0.25">
      <c r="A197" s="56" t="s">
        <v>662</v>
      </c>
      <c r="B197" s="56">
        <v>15</v>
      </c>
      <c r="C197" s="56">
        <v>8</v>
      </c>
      <c r="D197" s="56">
        <v>14</v>
      </c>
      <c r="E197" s="56">
        <v>84</v>
      </c>
      <c r="F197" s="41">
        <v>36915</v>
      </c>
      <c r="G197" s="56">
        <f t="shared" si="136"/>
        <v>2946</v>
      </c>
      <c r="H197" s="56">
        <f t="shared" si="137"/>
        <v>2953</v>
      </c>
      <c r="I197" s="41">
        <f t="shared" si="138"/>
        <v>36922</v>
      </c>
      <c r="J197" s="33">
        <f t="shared" si="110"/>
        <v>36922</v>
      </c>
      <c r="K197" s="57">
        <v>550</v>
      </c>
      <c r="L197" s="56">
        <v>1</v>
      </c>
      <c r="M197" s="56">
        <v>1</v>
      </c>
      <c r="N197" s="58">
        <f t="shared" si="139"/>
        <v>11.399999999999999</v>
      </c>
      <c r="O197" s="58">
        <v>1.6285714285714283</v>
      </c>
      <c r="P197" s="58">
        <v>6.2147147738897346E-2</v>
      </c>
      <c r="Q197" s="58">
        <f t="shared" si="112"/>
        <v>62147.147738897344</v>
      </c>
      <c r="R197" s="58">
        <v>0.17692853457977586</v>
      </c>
      <c r="S197" s="58">
        <f t="shared" si="113"/>
        <v>176928.53457977588</v>
      </c>
      <c r="T197" s="58">
        <v>0.22465094007469755</v>
      </c>
      <c r="U197" s="58">
        <f t="shared" si="114"/>
        <v>224650.94007469754</v>
      </c>
      <c r="V197" s="57">
        <f t="shared" si="115"/>
        <v>13.794355969498975</v>
      </c>
      <c r="W197" s="58">
        <v>1.0716240845697116</v>
      </c>
      <c r="X197" s="58">
        <f t="shared" si="116"/>
        <v>1071624.0845697117</v>
      </c>
      <c r="Y197" s="58">
        <v>8.0147148866607804E-3</v>
      </c>
      <c r="Z197" s="58">
        <f t="shared" si="117"/>
        <v>8014.7148866607804</v>
      </c>
      <c r="AA197" s="57">
        <f t="shared" si="140"/>
        <v>5178.9289782414453</v>
      </c>
      <c r="AB197" s="57">
        <f t="shared" si="141"/>
        <v>1767.7438731403804</v>
      </c>
      <c r="AC197" s="57">
        <f t="shared" si="142"/>
        <v>7998.8228827935245</v>
      </c>
      <c r="AD197" s="57">
        <f t="shared" si="143"/>
        <v>572.47963476148436</v>
      </c>
      <c r="AE197" s="155"/>
      <c r="AF197" s="155"/>
      <c r="AG197" s="155"/>
      <c r="AH197" s="169">
        <v>116.70065550713264</v>
      </c>
      <c r="AI197" s="174">
        <v>101.4508502034502</v>
      </c>
      <c r="AJ197" s="179">
        <f t="shared" si="144"/>
        <v>15.249805303682436</v>
      </c>
      <c r="AK197" s="58">
        <v>8.5574583765876164E-2</v>
      </c>
      <c r="AL197" s="58">
        <f t="shared" si="145"/>
        <v>0.97555025493098813</v>
      </c>
      <c r="AM197" s="58">
        <f t="shared" si="146"/>
        <v>1.7737277362381602E-3</v>
      </c>
      <c r="AN197" s="58">
        <v>1.9443763527040034</v>
      </c>
      <c r="AO197" s="58">
        <v>1.547857142857143</v>
      </c>
      <c r="AP197" s="58">
        <v>0.39651920984686057</v>
      </c>
      <c r="AQ197" s="58">
        <v>2.6847102134197947</v>
      </c>
      <c r="AR197" s="58">
        <f t="shared" si="147"/>
        <v>1.4765906173808871</v>
      </c>
      <c r="AS197" s="58">
        <f t="shared" si="148"/>
        <v>2.4521408723118752</v>
      </c>
      <c r="AT197" s="58">
        <f t="shared" si="149"/>
        <v>0.6021638618130285</v>
      </c>
      <c r="AU197" s="6">
        <f t="shared" si="150"/>
        <v>60.216386181302852</v>
      </c>
      <c r="AV197" s="6">
        <f t="shared" si="151"/>
        <v>39.783613818697155</v>
      </c>
      <c r="AW197" s="58">
        <f t="shared" si="152"/>
        <v>0.21510007651858556</v>
      </c>
      <c r="AX197" s="58">
        <f t="shared" si="153"/>
        <v>215.10007651858555</v>
      </c>
      <c r="AY197" s="58">
        <f t="shared" si="154"/>
        <v>0.35030583890169642</v>
      </c>
      <c r="AZ197" s="59">
        <f t="shared" si="155"/>
        <v>3.5030583890169639E-7</v>
      </c>
      <c r="BA197" s="57">
        <f t="shared" si="156"/>
        <v>1.5593339550914765E-4</v>
      </c>
      <c r="BB197" s="58">
        <f t="shared" si="132"/>
        <v>350.3058389016964</v>
      </c>
      <c r="BC197" s="58">
        <f t="shared" si="157"/>
        <v>1.5135976951647083</v>
      </c>
      <c r="BD197" s="57"/>
      <c r="BE197" s="60">
        <v>10910449.620127041</v>
      </c>
      <c r="BF197" s="60">
        <f t="shared" si="158"/>
        <v>17768446.524206892</v>
      </c>
    </row>
    <row r="198" spans="1:58" x14ac:dyDescent="0.25">
      <c r="A198" s="56" t="s">
        <v>663</v>
      </c>
      <c r="B198" s="56">
        <v>15</v>
      </c>
      <c r="C198" s="56">
        <v>9</v>
      </c>
      <c r="D198" s="56">
        <v>14</v>
      </c>
      <c r="E198" s="56">
        <v>70</v>
      </c>
      <c r="F198" s="41">
        <v>36929</v>
      </c>
      <c r="G198" s="56">
        <f t="shared" si="136"/>
        <v>2960</v>
      </c>
      <c r="H198" s="56">
        <f t="shared" si="137"/>
        <v>2967</v>
      </c>
      <c r="I198" s="41">
        <f t="shared" si="138"/>
        <v>36936</v>
      </c>
      <c r="J198" s="33">
        <f t="shared" si="110"/>
        <v>36936</v>
      </c>
      <c r="K198" s="57">
        <v>550</v>
      </c>
      <c r="L198" s="56">
        <v>1</v>
      </c>
      <c r="M198" s="56">
        <v>1</v>
      </c>
      <c r="N198" s="58">
        <f t="shared" si="139"/>
        <v>16.216000000000008</v>
      </c>
      <c r="O198" s="58">
        <v>2.3165714285714296</v>
      </c>
      <c r="P198" s="58">
        <v>9.3716263505271333E-2</v>
      </c>
      <c r="Q198" s="58">
        <f t="shared" si="112"/>
        <v>93716.26350527133</v>
      </c>
      <c r="R198" s="58">
        <v>0.17066883889898699</v>
      </c>
      <c r="S198" s="58">
        <f t="shared" si="113"/>
        <v>170668.83889898699</v>
      </c>
      <c r="T198" s="58">
        <v>0.43097292752206878</v>
      </c>
      <c r="U198" s="58">
        <f t="shared" si="114"/>
        <v>430972.92752206879</v>
      </c>
      <c r="V198" s="57">
        <f t="shared" si="115"/>
        <v>18.60391275687272</v>
      </c>
      <c r="W198" s="58">
        <v>1.4806390033871955</v>
      </c>
      <c r="X198" s="58">
        <f t="shared" si="116"/>
        <v>1480639.0033871955</v>
      </c>
      <c r="Y198" s="58">
        <v>1.3195996698405316E-2</v>
      </c>
      <c r="Z198" s="58">
        <f t="shared" si="117"/>
        <v>13195.996698405315</v>
      </c>
      <c r="AA198" s="57">
        <f t="shared" si="140"/>
        <v>7809.6886254392784</v>
      </c>
      <c r="AB198" s="57">
        <f t="shared" si="141"/>
        <v>1705.2014533225727</v>
      </c>
      <c r="AC198" s="57">
        <f t="shared" si="142"/>
        <v>15345.033113958048</v>
      </c>
      <c r="AD198" s="57">
        <f t="shared" si="143"/>
        <v>942.57119274323691</v>
      </c>
      <c r="AE198" s="155"/>
      <c r="AF198" s="155"/>
      <c r="AG198" s="155"/>
      <c r="AH198" s="169">
        <v>169.97053426473411</v>
      </c>
      <c r="AI198" s="174">
        <v>147.01282942883401</v>
      </c>
      <c r="AJ198" s="179">
        <f t="shared" si="144"/>
        <v>22.957704835900103</v>
      </c>
      <c r="AK198" s="58">
        <v>1.0022204366151647E-2</v>
      </c>
      <c r="AL198" s="58">
        <f t="shared" si="145"/>
        <v>0.1625200660015152</v>
      </c>
      <c r="AM198" s="58">
        <f t="shared" si="146"/>
        <v>2.95491029093664E-4</v>
      </c>
      <c r="AN198" s="58">
        <v>0.27391907047331226</v>
      </c>
      <c r="AO198" s="58">
        <v>8.8008367944711868E-2</v>
      </c>
      <c r="AP198" s="58">
        <v>0.18591070252860037</v>
      </c>
      <c r="AQ198" s="58">
        <v>2.2304673369330255</v>
      </c>
      <c r="AR198" s="58">
        <f t="shared" si="147"/>
        <v>1.2267570353131638</v>
      </c>
      <c r="AS198" s="58">
        <f t="shared" si="148"/>
        <v>1.389277101314679</v>
      </c>
      <c r="AT198" s="58">
        <f t="shared" si="149"/>
        <v>0.88301825039243664</v>
      </c>
      <c r="AU198" s="6">
        <f t="shared" si="150"/>
        <v>88.301825039243667</v>
      </c>
      <c r="AV198" s="6">
        <f t="shared" si="151"/>
        <v>11.698174960756337</v>
      </c>
      <c r="AW198" s="58">
        <f t="shared" si="152"/>
        <v>8.5673230224141486E-2</v>
      </c>
      <c r="AX198" s="58">
        <f t="shared" si="153"/>
        <v>85.673230224141491</v>
      </c>
      <c r="AY198" s="58">
        <f t="shared" si="154"/>
        <v>0.19846815733066842</v>
      </c>
      <c r="AZ198" s="59">
        <f t="shared" si="155"/>
        <v>1.9846815733066842E-7</v>
      </c>
      <c r="BA198" s="57">
        <f t="shared" si="156"/>
        <v>4.6051188985764189E-5</v>
      </c>
      <c r="BB198" s="58">
        <f t="shared" si="132"/>
        <v>198.46815733066842</v>
      </c>
      <c r="BC198" s="58">
        <f t="shared" si="157"/>
        <v>7.5483419709030057</v>
      </c>
      <c r="BD198" s="57"/>
      <c r="BE198" s="60">
        <v>1199879.4091046127</v>
      </c>
      <c r="BF198" s="60">
        <f t="shared" si="158"/>
        <v>2779606.3568629152</v>
      </c>
    </row>
    <row r="199" spans="1:58" x14ac:dyDescent="0.25">
      <c r="A199" s="56" t="s">
        <v>664</v>
      </c>
      <c r="B199" s="56">
        <v>15</v>
      </c>
      <c r="C199" s="56">
        <v>10</v>
      </c>
      <c r="D199" s="56">
        <v>14</v>
      </c>
      <c r="E199" s="56">
        <v>56</v>
      </c>
      <c r="F199" s="41">
        <v>36943</v>
      </c>
      <c r="G199" s="56">
        <f t="shared" si="136"/>
        <v>2974</v>
      </c>
      <c r="H199" s="56">
        <f t="shared" si="137"/>
        <v>2981</v>
      </c>
      <c r="I199" s="41">
        <f t="shared" si="138"/>
        <v>36950</v>
      </c>
      <c r="J199" s="33">
        <f t="shared" si="110"/>
        <v>36950</v>
      </c>
      <c r="K199" s="57">
        <v>550</v>
      </c>
      <c r="L199" s="56">
        <v>1</v>
      </c>
      <c r="M199" s="56">
        <v>1</v>
      </c>
      <c r="N199" s="58">
        <f t="shared" si="139"/>
        <v>10.287999999999997</v>
      </c>
      <c r="O199" s="58">
        <v>1.4697142857142853</v>
      </c>
      <c r="P199" s="58">
        <v>5.1134041568434457E-2</v>
      </c>
      <c r="Q199" s="58">
        <f t="shared" si="112"/>
        <v>51134.041568434455</v>
      </c>
      <c r="R199" s="58">
        <v>0.10507061042650891</v>
      </c>
      <c r="S199" s="58">
        <f t="shared" si="113"/>
        <v>105070.61042650891</v>
      </c>
      <c r="T199" s="58">
        <v>0.20047425361714843</v>
      </c>
      <c r="U199" s="58">
        <f t="shared" si="114"/>
        <v>200474.25361714844</v>
      </c>
      <c r="V199" s="57">
        <f t="shared" si="115"/>
        <v>13.640355514386076</v>
      </c>
      <c r="W199" s="58">
        <v>1.0363343177495419</v>
      </c>
      <c r="X199" s="58">
        <f t="shared" si="116"/>
        <v>1036334.3177495418</v>
      </c>
      <c r="Y199" s="58">
        <v>6.6078665834656113E-3</v>
      </c>
      <c r="Z199" s="58">
        <f t="shared" si="117"/>
        <v>6607.8665834656113</v>
      </c>
      <c r="AA199" s="57">
        <f t="shared" si="140"/>
        <v>4261.1701307028716</v>
      </c>
      <c r="AB199" s="57">
        <f t="shared" si="141"/>
        <v>1049.7906867862116</v>
      </c>
      <c r="AC199" s="57">
        <f t="shared" si="142"/>
        <v>7137.9983841180829</v>
      </c>
      <c r="AD199" s="57">
        <f t="shared" si="143"/>
        <v>471.99047024754367</v>
      </c>
      <c r="AE199" s="155"/>
      <c r="AF199" s="155"/>
      <c r="AG199" s="155"/>
      <c r="AH199" s="169">
        <v>96.310775479997233</v>
      </c>
      <c r="AI199" s="174">
        <v>84.910002151680231</v>
      </c>
      <c r="AJ199" s="179">
        <f t="shared" si="144"/>
        <v>11.400773328317001</v>
      </c>
      <c r="AK199" s="58">
        <v>0</v>
      </c>
      <c r="AL199" s="58">
        <f t="shared" si="145"/>
        <v>0</v>
      </c>
      <c r="AM199" s="58">
        <f t="shared" si="146"/>
        <v>0</v>
      </c>
      <c r="AN199" s="58">
        <v>0.86664285714285727</v>
      </c>
      <c r="AO199" s="58">
        <v>0.6745696733955362</v>
      </c>
      <c r="AP199" s="58">
        <v>0.19207318374732107</v>
      </c>
      <c r="AQ199" s="58">
        <v>0</v>
      </c>
      <c r="AR199" s="58">
        <f t="shared" si="147"/>
        <v>0</v>
      </c>
      <c r="AS199" s="58">
        <f t="shared" si="148"/>
        <v>0</v>
      </c>
      <c r="AT199" s="58">
        <v>0</v>
      </c>
      <c r="AU199" s="6">
        <v>0</v>
      </c>
      <c r="AV199" s="6">
        <v>0</v>
      </c>
      <c r="AW199" s="58">
        <f t="shared" si="152"/>
        <v>0</v>
      </c>
      <c r="AX199" s="58">
        <f t="shared" si="153"/>
        <v>0</v>
      </c>
      <c r="AY199" s="58">
        <f t="shared" si="154"/>
        <v>0</v>
      </c>
      <c r="AZ199" s="59">
        <f t="shared" si="155"/>
        <v>0</v>
      </c>
      <c r="BA199" s="57">
        <f t="shared" si="156"/>
        <v>0</v>
      </c>
      <c r="BB199" s="58">
        <f t="shared" si="132"/>
        <v>0</v>
      </c>
      <c r="BC199" s="58" t="e">
        <f t="shared" si="157"/>
        <v>#DIV/0!</v>
      </c>
      <c r="BD199" s="57"/>
      <c r="BE199" s="60">
        <v>560140.03500875214</v>
      </c>
      <c r="BF199" s="60">
        <f t="shared" si="158"/>
        <v>823245.81145286292</v>
      </c>
    </row>
    <row r="200" spans="1:58" x14ac:dyDescent="0.25">
      <c r="A200" s="56" t="s">
        <v>665</v>
      </c>
      <c r="B200" s="56">
        <v>15</v>
      </c>
      <c r="C200" s="56">
        <v>11</v>
      </c>
      <c r="D200" s="56">
        <v>14</v>
      </c>
      <c r="E200" s="56">
        <v>42</v>
      </c>
      <c r="F200" s="41">
        <v>36957</v>
      </c>
      <c r="G200" s="56">
        <f t="shared" si="136"/>
        <v>2988</v>
      </c>
      <c r="H200" s="56">
        <f t="shared" si="137"/>
        <v>2995</v>
      </c>
      <c r="I200" s="41">
        <f t="shared" si="138"/>
        <v>36964</v>
      </c>
      <c r="J200" s="33">
        <f t="shared" si="110"/>
        <v>36964</v>
      </c>
      <c r="K200" s="57">
        <v>550</v>
      </c>
      <c r="L200" s="56">
        <v>1</v>
      </c>
      <c r="M200" s="56">
        <v>1</v>
      </c>
      <c r="N200" s="58">
        <f t="shared" si="139"/>
        <v>14.033333333333342</v>
      </c>
      <c r="O200" s="58">
        <v>2.0047619047619061</v>
      </c>
      <c r="P200" s="58">
        <v>5.534404545745697E-2</v>
      </c>
      <c r="Q200" s="58">
        <f t="shared" si="112"/>
        <v>55344.045457456967</v>
      </c>
      <c r="R200" s="58">
        <v>0.16957815310169846</v>
      </c>
      <c r="S200" s="58">
        <f t="shared" si="113"/>
        <v>169578.15310169847</v>
      </c>
      <c r="T200" s="58">
        <v>0.17877012934080988</v>
      </c>
      <c r="U200" s="58">
        <f t="shared" si="114"/>
        <v>178770.12934080989</v>
      </c>
      <c r="V200" s="57">
        <f t="shared" si="115"/>
        <v>8.9172748602304157</v>
      </c>
      <c r="W200" s="58">
        <v>1.5180535086757552</v>
      </c>
      <c r="X200" s="58">
        <f t="shared" si="116"/>
        <v>1518053.5086757552</v>
      </c>
      <c r="Y200" s="58">
        <v>8.0967117460895473E-3</v>
      </c>
      <c r="Z200" s="58">
        <f t="shared" si="117"/>
        <v>8096.711746089547</v>
      </c>
      <c r="AA200" s="57">
        <f t="shared" si="140"/>
        <v>4612.0037881214148</v>
      </c>
      <c r="AB200" s="57">
        <f t="shared" si="141"/>
        <v>1694.304097843665</v>
      </c>
      <c r="AC200" s="57">
        <f t="shared" si="142"/>
        <v>6365.2108504676753</v>
      </c>
      <c r="AD200" s="57">
        <f t="shared" si="143"/>
        <v>578.33655329211047</v>
      </c>
      <c r="AE200" s="155"/>
      <c r="AF200" s="155"/>
      <c r="AG200" s="155"/>
      <c r="AH200" s="169">
        <v>117.65139654748057</v>
      </c>
      <c r="AI200" s="174">
        <v>102.32503057108615</v>
      </c>
      <c r="AJ200" s="179">
        <f t="shared" si="144"/>
        <v>15.326365976394428</v>
      </c>
      <c r="AK200" s="58">
        <v>0</v>
      </c>
      <c r="AL200" s="58">
        <f t="shared" si="145"/>
        <v>0</v>
      </c>
      <c r="AM200" s="58">
        <f t="shared" si="146"/>
        <v>0</v>
      </c>
      <c r="AN200" s="58">
        <v>5.5305432119525255</v>
      </c>
      <c r="AO200" s="58">
        <v>5.5305432119525255</v>
      </c>
      <c r="AP200" s="58">
        <v>0</v>
      </c>
      <c r="AQ200" s="58">
        <v>0</v>
      </c>
      <c r="AR200" s="58">
        <f t="shared" si="147"/>
        <v>0</v>
      </c>
      <c r="AS200" s="58">
        <f t="shared" si="148"/>
        <v>0</v>
      </c>
      <c r="AT200" s="58">
        <v>0</v>
      </c>
      <c r="AU200" s="6">
        <v>0</v>
      </c>
      <c r="AV200" s="6">
        <v>0</v>
      </c>
      <c r="AW200" s="58">
        <f t="shared" si="152"/>
        <v>0</v>
      </c>
      <c r="AX200" s="58">
        <f t="shared" si="153"/>
        <v>0</v>
      </c>
      <c r="AY200" s="58">
        <f t="shared" si="154"/>
        <v>0</v>
      </c>
      <c r="AZ200" s="59">
        <f t="shared" si="155"/>
        <v>0</v>
      </c>
      <c r="BA200" s="57">
        <f t="shared" si="156"/>
        <v>0</v>
      </c>
      <c r="BB200" s="58">
        <f t="shared" si="132"/>
        <v>0</v>
      </c>
      <c r="BC200" s="58" t="e">
        <f t="shared" si="157"/>
        <v>#DIV/0!</v>
      </c>
      <c r="BD200" s="57"/>
      <c r="BE200" s="60">
        <v>6805.4988430651956</v>
      </c>
      <c r="BF200" s="60">
        <f t="shared" si="158"/>
        <v>13643.404823478329</v>
      </c>
    </row>
    <row r="201" spans="1:58" x14ac:dyDescent="0.25">
      <c r="A201" s="56" t="s">
        <v>666</v>
      </c>
      <c r="B201" s="56">
        <v>15</v>
      </c>
      <c r="C201" s="56">
        <v>12</v>
      </c>
      <c r="D201" s="56">
        <v>14</v>
      </c>
      <c r="E201" s="56">
        <v>28</v>
      </c>
      <c r="F201" s="41">
        <v>36971</v>
      </c>
      <c r="G201" s="56">
        <f t="shared" si="136"/>
        <v>3002</v>
      </c>
      <c r="H201" s="56">
        <f t="shared" si="137"/>
        <v>3009</v>
      </c>
      <c r="I201" s="41">
        <f t="shared" si="138"/>
        <v>36978</v>
      </c>
      <c r="J201" s="33">
        <f t="shared" ref="J201:J264" si="159">I201</f>
        <v>36978</v>
      </c>
      <c r="K201" s="57">
        <v>550</v>
      </c>
      <c r="L201" s="56">
        <v>1</v>
      </c>
      <c r="M201" s="56">
        <v>1</v>
      </c>
      <c r="N201" s="58">
        <f t="shared" si="139"/>
        <v>6.9559999999999951</v>
      </c>
      <c r="O201" s="58">
        <v>0.99371428571428499</v>
      </c>
      <c r="P201" s="58">
        <v>3.2262440446742285E-2</v>
      </c>
      <c r="Q201" s="58">
        <f>P201*1000000</f>
        <v>32262.440446742286</v>
      </c>
      <c r="R201" s="58">
        <v>7.9461168826785208E-2</v>
      </c>
      <c r="S201" s="58">
        <f t="shared" ref="S201:S264" si="160">R201*1000000</f>
        <v>79461.168826785215</v>
      </c>
      <c r="T201" s="58">
        <v>0.10781075275125332</v>
      </c>
      <c r="U201" s="58">
        <f>T201*1000000</f>
        <v>107810.75275125331</v>
      </c>
      <c r="V201" s="57">
        <f>(T201/O201)*100</f>
        <v>10.849270690896692</v>
      </c>
      <c r="W201" s="58">
        <v>0.72578626301939075</v>
      </c>
      <c r="X201" s="58">
        <f>W201*1000000</f>
        <v>725786.26301939075</v>
      </c>
      <c r="Y201" s="58">
        <v>4.8835478430332355E-3</v>
      </c>
      <c r="Z201" s="58">
        <f>Y201*1000000</f>
        <v>4883.547843033235</v>
      </c>
      <c r="AA201" s="57">
        <f t="shared" si="140"/>
        <v>2688.5367038951904</v>
      </c>
      <c r="AB201" s="57">
        <f t="shared" si="141"/>
        <v>793.91939055928435</v>
      </c>
      <c r="AC201" s="57">
        <f t="shared" si="142"/>
        <v>3838.6623970110313</v>
      </c>
      <c r="AD201" s="57">
        <f t="shared" si="143"/>
        <v>348.8248459309454</v>
      </c>
      <c r="AE201" s="155"/>
      <c r="AF201" s="155"/>
      <c r="AG201" s="155"/>
      <c r="AH201" s="169">
        <v>79.69363712313806</v>
      </c>
      <c r="AI201" s="174">
        <v>70.55597617631372</v>
      </c>
      <c r="AJ201" s="179">
        <f t="shared" si="144"/>
        <v>9.1376609468243402</v>
      </c>
      <c r="AK201" s="58">
        <v>0</v>
      </c>
      <c r="AL201" s="58">
        <f t="shared" si="145"/>
        <v>0</v>
      </c>
      <c r="AM201" s="58">
        <f t="shared" si="146"/>
        <v>0</v>
      </c>
      <c r="AN201" s="58">
        <v>2.5910049780836251</v>
      </c>
      <c r="AO201" s="58">
        <v>2.5206792060455792</v>
      </c>
      <c r="AP201" s="58">
        <v>7.0325772038046006E-2</v>
      </c>
      <c r="AQ201" s="58">
        <v>0.25879330638901199</v>
      </c>
      <c r="AR201" s="58">
        <f t="shared" si="147"/>
        <v>0.14233631851395659</v>
      </c>
      <c r="AS201" s="58">
        <f t="shared" si="148"/>
        <v>0.14233631851395659</v>
      </c>
      <c r="AT201" s="58">
        <f>AR201/AS201</f>
        <v>1</v>
      </c>
      <c r="AU201" s="6">
        <f t="shared" si="150"/>
        <v>100</v>
      </c>
      <c r="AV201" s="6">
        <f>(AL201/AS201)*100</f>
        <v>0</v>
      </c>
      <c r="AW201" s="58">
        <f t="shared" si="152"/>
        <v>2.0462380464916143E-2</v>
      </c>
      <c r="AX201" s="58">
        <f t="shared" si="153"/>
        <v>20.462380464916144</v>
      </c>
      <c r="AY201" s="58">
        <f t="shared" si="154"/>
        <v>2.0333759787708083E-2</v>
      </c>
      <c r="AZ201" s="59">
        <f>AY201*0.000001</f>
        <v>2.0333759787708081E-8</v>
      </c>
      <c r="BA201" s="57">
        <f t="shared" si="156"/>
        <v>1.886060459537205E-5</v>
      </c>
      <c r="BB201" s="58">
        <f>AY201*1000</f>
        <v>20.333759787708082</v>
      </c>
      <c r="BC201" s="58" t="e">
        <f>AR201/AL201</f>
        <v>#DIV/0!</v>
      </c>
      <c r="BD201" s="57"/>
      <c r="BE201" s="60">
        <v>56100.981767180929</v>
      </c>
      <c r="BF201" s="60">
        <f t="shared" si="158"/>
        <v>55748.347024644325</v>
      </c>
    </row>
    <row r="202" spans="1:58" ht="13.8" thickBot="1" x14ac:dyDescent="0.3">
      <c r="A202" s="56" t="s">
        <v>667</v>
      </c>
      <c r="B202" s="56">
        <v>15</v>
      </c>
      <c r="C202" s="56">
        <v>13</v>
      </c>
      <c r="D202" s="56">
        <v>13</v>
      </c>
      <c r="E202" s="56">
        <v>14</v>
      </c>
      <c r="F202" s="41">
        <v>36985</v>
      </c>
      <c r="G202" s="56">
        <f t="shared" si="136"/>
        <v>3016</v>
      </c>
      <c r="H202" s="56">
        <f t="shared" si="137"/>
        <v>3022.5</v>
      </c>
      <c r="I202" s="41">
        <f t="shared" si="138"/>
        <v>36991.5</v>
      </c>
      <c r="J202" s="34">
        <f t="shared" si="159"/>
        <v>36991.5</v>
      </c>
      <c r="K202" s="57">
        <v>550</v>
      </c>
      <c r="L202" s="57">
        <v>0</v>
      </c>
      <c r="M202" s="56">
        <v>1</v>
      </c>
      <c r="N202" s="58">
        <f t="shared" si="139"/>
        <v>2.7239999999999975</v>
      </c>
      <c r="O202" s="58">
        <v>0.41907692307692268</v>
      </c>
      <c r="P202" s="58">
        <v>1.6673164073082714E-2</v>
      </c>
      <c r="Q202" s="58">
        <f>P202*1000000</f>
        <v>16673.164073082713</v>
      </c>
      <c r="R202" s="58">
        <v>2.9480303217591475E-2</v>
      </c>
      <c r="S202" s="58">
        <f t="shared" si="160"/>
        <v>29480.303217591474</v>
      </c>
      <c r="T202" s="58">
        <v>9.618004138456987E-2</v>
      </c>
      <c r="U202" s="58">
        <f>T202*1000000</f>
        <v>96180.041384569864</v>
      </c>
      <c r="V202" s="57">
        <f>(T202/O202)*100</f>
        <v>22.950450403807075</v>
      </c>
      <c r="W202" s="58">
        <v>0.25173366829205457</v>
      </c>
      <c r="X202" s="58">
        <f>W202*1000000</f>
        <v>251733.66829205456</v>
      </c>
      <c r="Y202" s="58">
        <v>2.5947397233737259E-3</v>
      </c>
      <c r="Z202" s="58">
        <f>Y202*1000000</f>
        <v>2594.7397233737261</v>
      </c>
      <c r="AA202" s="57">
        <f t="shared" si="140"/>
        <v>1389.4303394235594</v>
      </c>
      <c r="AB202" s="57">
        <f t="shared" si="141"/>
        <v>294.54618790006595</v>
      </c>
      <c r="AC202" s="57">
        <f t="shared" si="142"/>
        <v>3424.5443871239559</v>
      </c>
      <c r="AD202" s="57">
        <f t="shared" si="143"/>
        <v>185.33855166955183</v>
      </c>
      <c r="AE202" s="155"/>
      <c r="AF202" s="155"/>
      <c r="AG202" s="155"/>
      <c r="AH202" s="186"/>
      <c r="AI202" s="187"/>
      <c r="AJ202" s="188"/>
      <c r="AK202" s="90"/>
      <c r="AL202" s="90"/>
      <c r="AM202" s="90"/>
      <c r="AN202" s="90"/>
      <c r="AO202" s="90"/>
      <c r="AP202" s="90"/>
      <c r="AQ202" s="92">
        <v>0</v>
      </c>
      <c r="AR202" s="92">
        <f t="shared" si="147"/>
        <v>0</v>
      </c>
      <c r="AS202" s="92"/>
      <c r="AT202" s="90"/>
      <c r="AU202" s="11"/>
      <c r="AV202" s="90"/>
      <c r="AW202" s="92"/>
      <c r="AX202" s="92"/>
      <c r="AY202" s="92"/>
      <c r="AZ202" s="90"/>
      <c r="BA202" s="90"/>
      <c r="BB202" s="92"/>
      <c r="BC202" s="90"/>
      <c r="BD202" s="93">
        <v>1</v>
      </c>
      <c r="BE202" s="90"/>
      <c r="BF202" s="90"/>
    </row>
    <row r="203" spans="1:58" x14ac:dyDescent="0.25">
      <c r="A203" s="107" t="s">
        <v>668</v>
      </c>
      <c r="B203" s="107"/>
      <c r="C203" s="107"/>
      <c r="D203" s="107"/>
      <c r="E203" s="107"/>
      <c r="F203" s="108"/>
      <c r="G203" s="107"/>
      <c r="H203" s="107"/>
      <c r="I203" s="108"/>
      <c r="J203" s="35"/>
      <c r="K203" s="108"/>
      <c r="L203" s="400"/>
      <c r="M203" s="400"/>
      <c r="N203" s="110"/>
      <c r="O203" s="110"/>
      <c r="P203" s="110"/>
      <c r="Q203" s="110"/>
      <c r="R203" s="110"/>
      <c r="S203" s="110"/>
      <c r="T203" s="110"/>
      <c r="U203" s="110"/>
      <c r="V203" s="110"/>
      <c r="W203" s="110"/>
      <c r="X203" s="110"/>
      <c r="Y203" s="110"/>
      <c r="Z203" s="110"/>
      <c r="AA203" s="110"/>
      <c r="AB203" s="110"/>
      <c r="AC203" s="110"/>
      <c r="AD203" s="110"/>
      <c r="AE203" s="159"/>
      <c r="AF203" s="159"/>
      <c r="AG203" s="159"/>
      <c r="AH203" s="159"/>
      <c r="AI203" s="194"/>
      <c r="AJ203" s="195"/>
      <c r="AK203" s="107"/>
      <c r="AL203" s="107"/>
      <c r="AM203" s="110"/>
      <c r="AN203" s="110"/>
      <c r="AO203" s="110"/>
      <c r="AP203" s="110"/>
      <c r="AQ203" s="110"/>
      <c r="AR203" s="107"/>
      <c r="AS203" s="110"/>
      <c r="AT203" s="110"/>
      <c r="AU203" s="16"/>
      <c r="AV203" s="110"/>
      <c r="AW203" s="110"/>
      <c r="AX203" s="110"/>
      <c r="AY203" s="110"/>
      <c r="AZ203" s="110"/>
      <c r="BA203" s="110"/>
      <c r="BB203" s="110"/>
      <c r="BC203" s="110"/>
      <c r="BD203" s="109"/>
      <c r="BE203" s="111"/>
      <c r="BF203" s="111"/>
    </row>
    <row r="204" spans="1:58" x14ac:dyDescent="0.25">
      <c r="A204" s="75" t="s">
        <v>669</v>
      </c>
      <c r="B204" s="75"/>
      <c r="C204" s="75"/>
      <c r="D204" s="75"/>
      <c r="E204" s="75"/>
      <c r="F204" s="76"/>
      <c r="G204" s="75"/>
      <c r="H204" s="75"/>
      <c r="I204" s="76"/>
      <c r="J204" s="35"/>
      <c r="K204" s="76"/>
      <c r="L204" s="397"/>
      <c r="M204" s="397"/>
      <c r="N204" s="78"/>
      <c r="O204" s="78"/>
      <c r="P204" s="78"/>
      <c r="Q204" s="78"/>
      <c r="R204" s="78"/>
      <c r="S204" s="78"/>
      <c r="T204" s="78"/>
      <c r="U204" s="78"/>
      <c r="V204" s="78"/>
      <c r="W204" s="78"/>
      <c r="X204" s="78"/>
      <c r="Y204" s="78"/>
      <c r="Z204" s="78"/>
      <c r="AA204" s="78"/>
      <c r="AB204" s="78"/>
      <c r="AC204" s="78"/>
      <c r="AD204" s="78"/>
      <c r="AE204" s="157"/>
      <c r="AF204" s="157"/>
      <c r="AG204" s="157"/>
      <c r="AH204" s="157"/>
      <c r="AI204" s="181"/>
      <c r="AJ204" s="182"/>
      <c r="AK204" s="75"/>
      <c r="AL204" s="75"/>
      <c r="AM204" s="78"/>
      <c r="AN204" s="78"/>
      <c r="AO204" s="78"/>
      <c r="AP204" s="78"/>
      <c r="AQ204" s="78"/>
      <c r="AR204" s="75"/>
      <c r="AS204" s="78"/>
      <c r="AT204" s="78"/>
      <c r="AU204" s="9"/>
      <c r="AV204" s="78"/>
      <c r="AW204" s="78"/>
      <c r="AX204" s="78"/>
      <c r="AY204" s="78"/>
      <c r="AZ204" s="78"/>
      <c r="BA204" s="78"/>
      <c r="BB204" s="78"/>
      <c r="BC204" s="78"/>
      <c r="BD204" s="77"/>
      <c r="BE204" s="79"/>
      <c r="BF204" s="79"/>
    </row>
    <row r="205" spans="1:58" x14ac:dyDescent="0.25">
      <c r="A205" s="75" t="s">
        <v>670</v>
      </c>
      <c r="B205" s="75"/>
      <c r="C205" s="75"/>
      <c r="D205" s="75"/>
      <c r="E205" s="75"/>
      <c r="F205" s="76"/>
      <c r="G205" s="75"/>
      <c r="H205" s="75"/>
      <c r="I205" s="76"/>
      <c r="J205" s="35"/>
      <c r="K205" s="76"/>
      <c r="L205" s="397"/>
      <c r="M205" s="397"/>
      <c r="N205" s="78"/>
      <c r="O205" s="78"/>
      <c r="P205" s="78"/>
      <c r="Q205" s="78"/>
      <c r="R205" s="78"/>
      <c r="S205" s="78"/>
      <c r="T205" s="78"/>
      <c r="U205" s="78"/>
      <c r="V205" s="78"/>
      <c r="W205" s="78"/>
      <c r="X205" s="78"/>
      <c r="Y205" s="78"/>
      <c r="Z205" s="78"/>
      <c r="AA205" s="78"/>
      <c r="AB205" s="78"/>
      <c r="AC205" s="78"/>
      <c r="AD205" s="78"/>
      <c r="AE205" s="157"/>
      <c r="AF205" s="157"/>
      <c r="AG205" s="157"/>
      <c r="AH205" s="157"/>
      <c r="AI205" s="181"/>
      <c r="AJ205" s="182"/>
      <c r="AK205" s="75"/>
      <c r="AL205" s="75"/>
      <c r="AM205" s="78"/>
      <c r="AN205" s="78"/>
      <c r="AO205" s="78"/>
      <c r="AP205" s="78"/>
      <c r="AQ205" s="78"/>
      <c r="AR205" s="75"/>
      <c r="AS205" s="78"/>
      <c r="AT205" s="78"/>
      <c r="AU205" s="9"/>
      <c r="AV205" s="78"/>
      <c r="AW205" s="78"/>
      <c r="AX205" s="78"/>
      <c r="AY205" s="78"/>
      <c r="AZ205" s="78"/>
      <c r="BA205" s="78"/>
      <c r="BB205" s="78"/>
      <c r="BC205" s="78"/>
      <c r="BD205" s="77"/>
      <c r="BE205" s="79"/>
      <c r="BF205" s="79"/>
    </row>
    <row r="206" spans="1:58" x14ac:dyDescent="0.25">
      <c r="A206" s="75" t="s">
        <v>671</v>
      </c>
      <c r="B206" s="75"/>
      <c r="C206" s="75"/>
      <c r="D206" s="75"/>
      <c r="E206" s="75"/>
      <c r="F206" s="76"/>
      <c r="G206" s="75"/>
      <c r="H206" s="75"/>
      <c r="I206" s="76"/>
      <c r="J206" s="35"/>
      <c r="K206" s="76"/>
      <c r="L206" s="397"/>
      <c r="M206" s="397"/>
      <c r="N206" s="78"/>
      <c r="O206" s="78"/>
      <c r="P206" s="78"/>
      <c r="Q206" s="78"/>
      <c r="R206" s="78"/>
      <c r="S206" s="78"/>
      <c r="T206" s="78"/>
      <c r="U206" s="78"/>
      <c r="V206" s="78"/>
      <c r="W206" s="78"/>
      <c r="X206" s="78"/>
      <c r="Y206" s="78"/>
      <c r="Z206" s="78"/>
      <c r="AA206" s="78"/>
      <c r="AB206" s="78"/>
      <c r="AC206" s="78"/>
      <c r="AD206" s="78"/>
      <c r="AE206" s="157"/>
      <c r="AF206" s="157"/>
      <c r="AG206" s="157"/>
      <c r="AH206" s="157"/>
      <c r="AI206" s="181"/>
      <c r="AJ206" s="182"/>
      <c r="AK206" s="75"/>
      <c r="AL206" s="75"/>
      <c r="AM206" s="78"/>
      <c r="AN206" s="78"/>
      <c r="AO206" s="78"/>
      <c r="AP206" s="78"/>
      <c r="AQ206" s="78"/>
      <c r="AR206" s="75"/>
      <c r="AS206" s="78"/>
      <c r="AT206" s="78"/>
      <c r="AU206" s="9"/>
      <c r="AV206" s="78"/>
      <c r="AW206" s="78"/>
      <c r="AX206" s="78"/>
      <c r="AY206" s="78"/>
      <c r="AZ206" s="78"/>
      <c r="BA206" s="78"/>
      <c r="BB206" s="78"/>
      <c r="BC206" s="78"/>
      <c r="BD206" s="77"/>
      <c r="BE206" s="79"/>
      <c r="BF206" s="79"/>
    </row>
    <row r="207" spans="1:58" x14ac:dyDescent="0.25">
      <c r="A207" s="75" t="s">
        <v>672</v>
      </c>
      <c r="B207" s="75"/>
      <c r="C207" s="75"/>
      <c r="D207" s="75"/>
      <c r="E207" s="75"/>
      <c r="F207" s="76"/>
      <c r="G207" s="75"/>
      <c r="H207" s="75"/>
      <c r="I207" s="76"/>
      <c r="J207" s="35"/>
      <c r="K207" s="76"/>
      <c r="L207" s="397"/>
      <c r="M207" s="397"/>
      <c r="N207" s="78"/>
      <c r="O207" s="78"/>
      <c r="P207" s="78"/>
      <c r="Q207" s="78"/>
      <c r="R207" s="78"/>
      <c r="S207" s="78"/>
      <c r="T207" s="78"/>
      <c r="U207" s="78"/>
      <c r="V207" s="78"/>
      <c r="W207" s="78"/>
      <c r="X207" s="78"/>
      <c r="Y207" s="78"/>
      <c r="Z207" s="78"/>
      <c r="AA207" s="78"/>
      <c r="AB207" s="78"/>
      <c r="AC207" s="78"/>
      <c r="AD207" s="78"/>
      <c r="AE207" s="157"/>
      <c r="AF207" s="157"/>
      <c r="AG207" s="157"/>
      <c r="AH207" s="157"/>
      <c r="AI207" s="181"/>
      <c r="AJ207" s="182"/>
      <c r="AK207" s="75"/>
      <c r="AL207" s="75"/>
      <c r="AM207" s="78"/>
      <c r="AN207" s="78"/>
      <c r="AO207" s="78"/>
      <c r="AP207" s="78"/>
      <c r="AQ207" s="78"/>
      <c r="AR207" s="75"/>
      <c r="AS207" s="78"/>
      <c r="AT207" s="78"/>
      <c r="AU207" s="9"/>
      <c r="AV207" s="78"/>
      <c r="AW207" s="78"/>
      <c r="AX207" s="78"/>
      <c r="AY207" s="78"/>
      <c r="AZ207" s="78"/>
      <c r="BA207" s="78"/>
      <c r="BB207" s="78"/>
      <c r="BC207" s="78"/>
      <c r="BD207" s="77"/>
      <c r="BE207" s="79"/>
      <c r="BF207" s="79"/>
    </row>
    <row r="208" spans="1:58" x14ac:dyDescent="0.25">
      <c r="A208" s="75" t="s">
        <v>673</v>
      </c>
      <c r="B208" s="75"/>
      <c r="C208" s="75"/>
      <c r="D208" s="75"/>
      <c r="E208" s="75"/>
      <c r="F208" s="76"/>
      <c r="G208" s="75"/>
      <c r="H208" s="75"/>
      <c r="I208" s="76"/>
      <c r="J208" s="35"/>
      <c r="K208" s="76"/>
      <c r="L208" s="397"/>
      <c r="M208" s="397"/>
      <c r="N208" s="78"/>
      <c r="O208" s="78"/>
      <c r="P208" s="78"/>
      <c r="Q208" s="78"/>
      <c r="R208" s="78"/>
      <c r="S208" s="78"/>
      <c r="T208" s="78"/>
      <c r="U208" s="78"/>
      <c r="V208" s="78"/>
      <c r="W208" s="78"/>
      <c r="X208" s="78"/>
      <c r="Y208" s="78"/>
      <c r="Z208" s="78"/>
      <c r="AA208" s="78"/>
      <c r="AB208" s="78"/>
      <c r="AC208" s="78"/>
      <c r="AD208" s="78"/>
      <c r="AE208" s="157"/>
      <c r="AF208" s="157"/>
      <c r="AG208" s="157"/>
      <c r="AH208" s="157"/>
      <c r="AI208" s="181"/>
      <c r="AJ208" s="182"/>
      <c r="AK208" s="75"/>
      <c r="AL208" s="75"/>
      <c r="AM208" s="78"/>
      <c r="AN208" s="78"/>
      <c r="AO208" s="78"/>
      <c r="AP208" s="78"/>
      <c r="AQ208" s="78"/>
      <c r="AR208" s="75"/>
      <c r="AS208" s="78"/>
      <c r="AT208" s="78"/>
      <c r="AU208" s="9"/>
      <c r="AV208" s="78"/>
      <c r="AW208" s="78"/>
      <c r="AX208" s="78"/>
      <c r="AY208" s="78"/>
      <c r="AZ208" s="78"/>
      <c r="BA208" s="78"/>
      <c r="BB208" s="78"/>
      <c r="BC208" s="78"/>
      <c r="BD208" s="77"/>
      <c r="BE208" s="79"/>
      <c r="BF208" s="79"/>
    </row>
    <row r="209" spans="1:58" x14ac:dyDescent="0.25">
      <c r="A209" s="75" t="s">
        <v>674</v>
      </c>
      <c r="B209" s="75"/>
      <c r="C209" s="75"/>
      <c r="D209" s="75"/>
      <c r="E209" s="75"/>
      <c r="F209" s="76"/>
      <c r="G209" s="75"/>
      <c r="H209" s="75"/>
      <c r="I209" s="76"/>
      <c r="J209" s="35"/>
      <c r="K209" s="76"/>
      <c r="L209" s="397"/>
      <c r="M209" s="397"/>
      <c r="N209" s="78"/>
      <c r="O209" s="78"/>
      <c r="P209" s="78"/>
      <c r="Q209" s="78"/>
      <c r="R209" s="78"/>
      <c r="S209" s="78"/>
      <c r="T209" s="78"/>
      <c r="U209" s="78"/>
      <c r="V209" s="78"/>
      <c r="W209" s="78"/>
      <c r="X209" s="78"/>
      <c r="Y209" s="78"/>
      <c r="Z209" s="78"/>
      <c r="AA209" s="78"/>
      <c r="AB209" s="78"/>
      <c r="AC209" s="78"/>
      <c r="AD209" s="78"/>
      <c r="AE209" s="157"/>
      <c r="AF209" s="157"/>
      <c r="AG209" s="157"/>
      <c r="AH209" s="157"/>
      <c r="AI209" s="181"/>
      <c r="AJ209" s="182"/>
      <c r="AK209" s="75"/>
      <c r="AL209" s="75"/>
      <c r="AM209" s="78"/>
      <c r="AN209" s="78"/>
      <c r="AO209" s="78"/>
      <c r="AP209" s="78"/>
      <c r="AQ209" s="78"/>
      <c r="AR209" s="75"/>
      <c r="AS209" s="78"/>
      <c r="AT209" s="78"/>
      <c r="AU209" s="9"/>
      <c r="AV209" s="78"/>
      <c r="AW209" s="78"/>
      <c r="AX209" s="78"/>
      <c r="AY209" s="78"/>
      <c r="AZ209" s="78"/>
      <c r="BA209" s="78"/>
      <c r="BB209" s="78"/>
      <c r="BC209" s="78"/>
      <c r="BD209" s="77"/>
      <c r="BE209" s="79"/>
      <c r="BF209" s="79"/>
    </row>
    <row r="210" spans="1:58" x14ac:dyDescent="0.25">
      <c r="A210" s="75" t="s">
        <v>675</v>
      </c>
      <c r="B210" s="75"/>
      <c r="C210" s="75"/>
      <c r="D210" s="75"/>
      <c r="E210" s="75"/>
      <c r="F210" s="76"/>
      <c r="G210" s="75"/>
      <c r="H210" s="75"/>
      <c r="I210" s="76"/>
      <c r="J210" s="35"/>
      <c r="K210" s="76"/>
      <c r="L210" s="397"/>
      <c r="M210" s="397"/>
      <c r="N210" s="78"/>
      <c r="O210" s="78"/>
      <c r="P210" s="78"/>
      <c r="Q210" s="78"/>
      <c r="R210" s="78"/>
      <c r="S210" s="78"/>
      <c r="T210" s="78"/>
      <c r="U210" s="78"/>
      <c r="V210" s="78"/>
      <c r="W210" s="78"/>
      <c r="X210" s="78"/>
      <c r="Y210" s="78"/>
      <c r="Z210" s="78"/>
      <c r="AA210" s="78"/>
      <c r="AB210" s="78"/>
      <c r="AC210" s="78"/>
      <c r="AD210" s="78"/>
      <c r="AE210" s="157"/>
      <c r="AF210" s="157"/>
      <c r="AG210" s="157"/>
      <c r="AH210" s="157"/>
      <c r="AI210" s="181"/>
      <c r="AJ210" s="182"/>
      <c r="AK210" s="75"/>
      <c r="AL210" s="75"/>
      <c r="AM210" s="78"/>
      <c r="AN210" s="78"/>
      <c r="AO210" s="78"/>
      <c r="AP210" s="78"/>
      <c r="AQ210" s="78"/>
      <c r="AR210" s="75"/>
      <c r="AS210" s="78"/>
      <c r="AT210" s="78"/>
      <c r="AU210" s="9"/>
      <c r="AV210" s="78"/>
      <c r="AW210" s="78"/>
      <c r="AX210" s="78"/>
      <c r="AY210" s="78"/>
      <c r="AZ210" s="78"/>
      <c r="BA210" s="78"/>
      <c r="BB210" s="78"/>
      <c r="BC210" s="78"/>
      <c r="BD210" s="77"/>
      <c r="BE210" s="79"/>
      <c r="BF210" s="79"/>
    </row>
    <row r="211" spans="1:58" x14ac:dyDescent="0.25">
      <c r="A211" s="75" t="s">
        <v>676</v>
      </c>
      <c r="B211" s="75"/>
      <c r="C211" s="75"/>
      <c r="D211" s="75"/>
      <c r="E211" s="75"/>
      <c r="F211" s="76"/>
      <c r="G211" s="75"/>
      <c r="H211" s="75"/>
      <c r="I211" s="76"/>
      <c r="J211" s="35"/>
      <c r="K211" s="76"/>
      <c r="L211" s="397"/>
      <c r="M211" s="397"/>
      <c r="N211" s="78"/>
      <c r="O211" s="78"/>
      <c r="P211" s="78"/>
      <c r="Q211" s="78"/>
      <c r="R211" s="78"/>
      <c r="S211" s="78"/>
      <c r="T211" s="78"/>
      <c r="U211" s="78"/>
      <c r="V211" s="78"/>
      <c r="W211" s="78"/>
      <c r="X211" s="78"/>
      <c r="Y211" s="78"/>
      <c r="Z211" s="78"/>
      <c r="AA211" s="78"/>
      <c r="AB211" s="78"/>
      <c r="AC211" s="78"/>
      <c r="AD211" s="78"/>
      <c r="AE211" s="157"/>
      <c r="AF211" s="157"/>
      <c r="AG211" s="157"/>
      <c r="AH211" s="157"/>
      <c r="AI211" s="181"/>
      <c r="AJ211" s="182"/>
      <c r="AK211" s="75"/>
      <c r="AL211" s="75"/>
      <c r="AM211" s="78"/>
      <c r="AN211" s="78"/>
      <c r="AO211" s="78"/>
      <c r="AP211" s="78"/>
      <c r="AQ211" s="78"/>
      <c r="AR211" s="75"/>
      <c r="AS211" s="78"/>
      <c r="AT211" s="78"/>
      <c r="AU211" s="9"/>
      <c r="AV211" s="78"/>
      <c r="AW211" s="78"/>
      <c r="AX211" s="78"/>
      <c r="AY211" s="78"/>
      <c r="AZ211" s="78"/>
      <c r="BA211" s="78"/>
      <c r="BB211" s="78"/>
      <c r="BC211" s="78"/>
      <c r="BD211" s="77"/>
      <c r="BE211" s="79"/>
      <c r="BF211" s="79"/>
    </row>
    <row r="212" spans="1:58" x14ac:dyDescent="0.25">
      <c r="A212" s="75" t="s">
        <v>677</v>
      </c>
      <c r="B212" s="75"/>
      <c r="C212" s="75"/>
      <c r="D212" s="75"/>
      <c r="E212" s="75"/>
      <c r="F212" s="76"/>
      <c r="G212" s="75"/>
      <c r="H212" s="75"/>
      <c r="I212" s="76"/>
      <c r="J212" s="35"/>
      <c r="K212" s="76"/>
      <c r="L212" s="397"/>
      <c r="M212" s="397"/>
      <c r="N212" s="78"/>
      <c r="O212" s="78"/>
      <c r="P212" s="78"/>
      <c r="Q212" s="78"/>
      <c r="R212" s="78"/>
      <c r="S212" s="78"/>
      <c r="T212" s="78"/>
      <c r="U212" s="78"/>
      <c r="V212" s="78"/>
      <c r="W212" s="78"/>
      <c r="X212" s="78"/>
      <c r="Y212" s="78"/>
      <c r="Z212" s="78"/>
      <c r="AA212" s="78"/>
      <c r="AB212" s="78"/>
      <c r="AC212" s="78"/>
      <c r="AD212" s="78"/>
      <c r="AE212" s="157"/>
      <c r="AF212" s="157"/>
      <c r="AG212" s="157"/>
      <c r="AH212" s="157"/>
      <c r="AI212" s="181"/>
      <c r="AJ212" s="182"/>
      <c r="AK212" s="75"/>
      <c r="AL212" s="75"/>
      <c r="AM212" s="78"/>
      <c r="AN212" s="78"/>
      <c r="AO212" s="78"/>
      <c r="AP212" s="78"/>
      <c r="AQ212" s="78"/>
      <c r="AR212" s="75"/>
      <c r="AS212" s="78"/>
      <c r="AT212" s="78"/>
      <c r="AU212" s="9"/>
      <c r="AV212" s="78"/>
      <c r="AW212" s="78"/>
      <c r="AX212" s="78"/>
      <c r="AY212" s="78"/>
      <c r="AZ212" s="78"/>
      <c r="BA212" s="78"/>
      <c r="BB212" s="78"/>
      <c r="BC212" s="78"/>
      <c r="BD212" s="77"/>
      <c r="BE212" s="79"/>
      <c r="BF212" s="79"/>
    </row>
    <row r="213" spans="1:58" x14ac:dyDescent="0.25">
      <c r="A213" s="75" t="s">
        <v>678</v>
      </c>
      <c r="B213" s="75"/>
      <c r="C213" s="75"/>
      <c r="D213" s="75"/>
      <c r="E213" s="75"/>
      <c r="F213" s="76"/>
      <c r="G213" s="75"/>
      <c r="H213" s="75"/>
      <c r="I213" s="76"/>
      <c r="J213" s="35"/>
      <c r="K213" s="76"/>
      <c r="L213" s="397"/>
      <c r="M213" s="397"/>
      <c r="N213" s="78"/>
      <c r="O213" s="78"/>
      <c r="P213" s="78"/>
      <c r="Q213" s="78"/>
      <c r="R213" s="78"/>
      <c r="S213" s="78"/>
      <c r="T213" s="78"/>
      <c r="U213" s="78"/>
      <c r="V213" s="78"/>
      <c r="W213" s="78"/>
      <c r="X213" s="78"/>
      <c r="Y213" s="78"/>
      <c r="Z213" s="78"/>
      <c r="AA213" s="78"/>
      <c r="AB213" s="78"/>
      <c r="AC213" s="78"/>
      <c r="AD213" s="78"/>
      <c r="AE213" s="157"/>
      <c r="AF213" s="157"/>
      <c r="AG213" s="157"/>
      <c r="AH213" s="157"/>
      <c r="AI213" s="181"/>
      <c r="AJ213" s="182"/>
      <c r="AK213" s="75"/>
      <c r="AL213" s="75"/>
      <c r="AM213" s="78"/>
      <c r="AN213" s="78"/>
      <c r="AO213" s="78"/>
      <c r="AP213" s="78"/>
      <c r="AQ213" s="78"/>
      <c r="AR213" s="75"/>
      <c r="AS213" s="78"/>
      <c r="AT213" s="78"/>
      <c r="AU213" s="9"/>
      <c r="AV213" s="78"/>
      <c r="AW213" s="78"/>
      <c r="AX213" s="78"/>
      <c r="AY213" s="78"/>
      <c r="AZ213" s="78"/>
      <c r="BA213" s="78"/>
      <c r="BB213" s="78"/>
      <c r="BC213" s="78"/>
      <c r="BD213" s="77"/>
      <c r="BE213" s="79"/>
      <c r="BF213" s="79"/>
    </row>
    <row r="214" spans="1:58" x14ac:dyDescent="0.25">
      <c r="A214" s="75" t="s">
        <v>679</v>
      </c>
      <c r="B214" s="75"/>
      <c r="C214" s="75"/>
      <c r="D214" s="75"/>
      <c r="E214" s="75"/>
      <c r="F214" s="76"/>
      <c r="G214" s="75"/>
      <c r="H214" s="75"/>
      <c r="I214" s="76"/>
      <c r="J214" s="35"/>
      <c r="K214" s="76"/>
      <c r="L214" s="397"/>
      <c r="M214" s="397"/>
      <c r="N214" s="78"/>
      <c r="O214" s="78"/>
      <c r="P214" s="78"/>
      <c r="Q214" s="78"/>
      <c r="R214" s="78"/>
      <c r="S214" s="78"/>
      <c r="T214" s="78"/>
      <c r="U214" s="78"/>
      <c r="V214" s="78"/>
      <c r="W214" s="78"/>
      <c r="X214" s="78"/>
      <c r="Y214" s="78"/>
      <c r="Z214" s="78"/>
      <c r="AA214" s="78"/>
      <c r="AB214" s="78"/>
      <c r="AC214" s="78"/>
      <c r="AD214" s="78"/>
      <c r="AE214" s="157"/>
      <c r="AF214" s="157"/>
      <c r="AG214" s="157"/>
      <c r="AH214" s="157"/>
      <c r="AI214" s="181"/>
      <c r="AJ214" s="182"/>
      <c r="AK214" s="75"/>
      <c r="AL214" s="75"/>
      <c r="AM214" s="78"/>
      <c r="AN214" s="78"/>
      <c r="AO214" s="78"/>
      <c r="AP214" s="78"/>
      <c r="AQ214" s="78"/>
      <c r="AR214" s="75"/>
      <c r="AS214" s="78"/>
      <c r="AT214" s="78"/>
      <c r="AU214" s="9"/>
      <c r="AV214" s="78"/>
      <c r="AW214" s="78"/>
      <c r="AX214" s="78"/>
      <c r="AY214" s="78"/>
      <c r="AZ214" s="78"/>
      <c r="BA214" s="78"/>
      <c r="BB214" s="78"/>
      <c r="BC214" s="78"/>
      <c r="BD214" s="77"/>
      <c r="BE214" s="79"/>
      <c r="BF214" s="79"/>
    </row>
    <row r="215" spans="1:58" ht="13.8" thickBot="1" x14ac:dyDescent="0.3">
      <c r="A215" s="84" t="s">
        <v>680</v>
      </c>
      <c r="B215" s="84"/>
      <c r="C215" s="84"/>
      <c r="D215" s="84"/>
      <c r="E215" s="84"/>
      <c r="F215" s="86"/>
      <c r="G215" s="84"/>
      <c r="H215" s="84"/>
      <c r="I215" s="86"/>
      <c r="J215" s="36"/>
      <c r="K215" s="86"/>
      <c r="L215" s="399"/>
      <c r="M215" s="399"/>
      <c r="N215" s="88"/>
      <c r="O215" s="88"/>
      <c r="P215" s="88"/>
      <c r="Q215" s="88"/>
      <c r="R215" s="88"/>
      <c r="S215" s="88"/>
      <c r="T215" s="88"/>
      <c r="U215" s="88"/>
      <c r="V215" s="88"/>
      <c r="W215" s="88"/>
      <c r="X215" s="88"/>
      <c r="Y215" s="88"/>
      <c r="Z215" s="88"/>
      <c r="AA215" s="88"/>
      <c r="AB215" s="88"/>
      <c r="AC215" s="88"/>
      <c r="AD215" s="88"/>
      <c r="AE215" s="158"/>
      <c r="AF215" s="158"/>
      <c r="AG215" s="158"/>
      <c r="AH215" s="158"/>
      <c r="AI215" s="184"/>
      <c r="AJ215" s="185"/>
      <c r="AK215" s="84"/>
      <c r="AL215" s="84"/>
      <c r="AM215" s="88"/>
      <c r="AN215" s="88"/>
      <c r="AO215" s="88"/>
      <c r="AP215" s="88"/>
      <c r="AQ215" s="88"/>
      <c r="AR215" s="84"/>
      <c r="AS215" s="88"/>
      <c r="AT215" s="88"/>
      <c r="AU215" s="10"/>
      <c r="AV215" s="88"/>
      <c r="AW215" s="88"/>
      <c r="AX215" s="88"/>
      <c r="AY215" s="88"/>
      <c r="AZ215" s="88"/>
      <c r="BA215" s="88"/>
      <c r="BB215" s="88"/>
      <c r="BC215" s="88"/>
      <c r="BD215" s="87"/>
      <c r="BE215" s="89"/>
      <c r="BF215" s="89"/>
    </row>
    <row r="216" spans="1:58" x14ac:dyDescent="0.25">
      <c r="A216" s="56" t="s">
        <v>681</v>
      </c>
      <c r="B216" s="56">
        <v>17</v>
      </c>
      <c r="C216" s="56">
        <v>1</v>
      </c>
      <c r="D216" s="56">
        <v>14</v>
      </c>
      <c r="E216" s="56">
        <v>181</v>
      </c>
      <c r="F216" s="41">
        <v>37181</v>
      </c>
      <c r="G216" s="57">
        <f t="shared" si="136"/>
        <v>3212</v>
      </c>
      <c r="H216" s="57">
        <f t="shared" si="137"/>
        <v>3219</v>
      </c>
      <c r="I216" s="41">
        <f t="shared" ref="I216:I247" si="161">F216+(D216/2)</f>
        <v>37188</v>
      </c>
      <c r="J216" s="33">
        <f t="shared" si="159"/>
        <v>37188</v>
      </c>
      <c r="K216" s="57">
        <v>550</v>
      </c>
      <c r="L216" s="57">
        <v>1</v>
      </c>
      <c r="M216" s="56">
        <v>0</v>
      </c>
      <c r="N216" s="58">
        <f>O216*0.5*D216</f>
        <v>12.636000000000006</v>
      </c>
      <c r="O216" s="58">
        <v>1.805142857142858</v>
      </c>
      <c r="P216" s="58">
        <v>7.2404923150812289E-2</v>
      </c>
      <c r="Q216" s="58">
        <f>P216*1000000</f>
        <v>72404.92315081229</v>
      </c>
      <c r="R216" s="58">
        <v>0.16607314285714292</v>
      </c>
      <c r="S216" s="58">
        <f t="shared" si="160"/>
        <v>166073.14285714293</v>
      </c>
      <c r="T216" s="58">
        <v>0.2245501236946075</v>
      </c>
      <c r="U216" s="58">
        <f>T216*1000000</f>
        <v>224550.12369460749</v>
      </c>
      <c r="V216" s="57">
        <f>(T216/O216)*100</f>
        <v>12.439465541803195</v>
      </c>
      <c r="W216" s="58">
        <v>1.2335072827140769</v>
      </c>
      <c r="X216" s="58">
        <f>W216*1000000</f>
        <v>1233507.282714077</v>
      </c>
      <c r="Y216" s="58">
        <v>9.1758254929991383E-3</v>
      </c>
      <c r="Z216" s="58">
        <f>Y216*1000000</f>
        <v>9175.8254929991381</v>
      </c>
      <c r="AA216" s="57">
        <f>P216/12*1000000</f>
        <v>6033.7435959010245</v>
      </c>
      <c r="AB216" s="57">
        <f>R216/100.0872*1000000</f>
        <v>1659.2845324591249</v>
      </c>
      <c r="AC216" s="57">
        <f>T216/28.0855*1000000</f>
        <v>7995.2332589630778</v>
      </c>
      <c r="AD216" s="57">
        <f>Y216/14*1000000</f>
        <v>655.41610664279563</v>
      </c>
      <c r="AE216" s="155"/>
      <c r="AF216" s="155"/>
      <c r="AG216" s="155"/>
      <c r="AH216" s="169">
        <v>136.53449241696177</v>
      </c>
      <c r="AI216" s="174">
        <v>119.0288486214629</v>
      </c>
      <c r="AJ216" s="179">
        <f>AH216-AI216</f>
        <v>17.50564379549887</v>
      </c>
      <c r="AK216" s="94"/>
      <c r="AL216" s="94"/>
      <c r="AM216" s="94"/>
      <c r="AN216" s="94"/>
      <c r="AO216" s="94"/>
      <c r="AP216" s="94"/>
      <c r="AQ216" s="100"/>
      <c r="AR216" s="99"/>
      <c r="AS216" s="100"/>
      <c r="AT216" s="94"/>
      <c r="AU216" s="13"/>
      <c r="AV216" s="94"/>
      <c r="AW216" s="100"/>
      <c r="AX216" s="100"/>
      <c r="AY216" s="100"/>
      <c r="AZ216" s="94"/>
      <c r="BA216" s="94"/>
      <c r="BB216" s="100"/>
      <c r="BC216" s="94"/>
      <c r="BD216" s="101">
        <v>1</v>
      </c>
      <c r="BE216" s="94"/>
      <c r="BF216" s="94"/>
    </row>
    <row r="217" spans="1:58" x14ac:dyDescent="0.25">
      <c r="A217" s="56" t="s">
        <v>682</v>
      </c>
      <c r="B217" s="56">
        <v>17</v>
      </c>
      <c r="C217" s="56">
        <v>2</v>
      </c>
      <c r="D217" s="56">
        <v>14</v>
      </c>
      <c r="E217" s="56">
        <v>168</v>
      </c>
      <c r="F217" s="41">
        <v>37195</v>
      </c>
      <c r="G217" s="57">
        <f t="shared" si="136"/>
        <v>3226</v>
      </c>
      <c r="H217" s="57">
        <f t="shared" si="137"/>
        <v>3233</v>
      </c>
      <c r="I217" s="41">
        <f t="shared" si="161"/>
        <v>37202</v>
      </c>
      <c r="J217" s="33">
        <f t="shared" si="159"/>
        <v>37202</v>
      </c>
      <c r="K217" s="57">
        <v>550</v>
      </c>
      <c r="L217" s="57">
        <v>1</v>
      </c>
      <c r="M217" s="56">
        <v>0</v>
      </c>
      <c r="N217" s="58">
        <f>O217*0.5*D217</f>
        <v>15.297333333333334</v>
      </c>
      <c r="O217" s="58">
        <v>2.1853333333333333</v>
      </c>
      <c r="P217" s="58">
        <v>7.9164320863052806E-2</v>
      </c>
      <c r="Q217" s="58">
        <f>P217*1000000</f>
        <v>79164.32086305281</v>
      </c>
      <c r="R217" s="58">
        <v>0.16827066666666668</v>
      </c>
      <c r="S217" s="58">
        <f t="shared" si="160"/>
        <v>168270.66666666669</v>
      </c>
      <c r="T217" s="58">
        <v>0.22877812121493643</v>
      </c>
      <c r="U217" s="58">
        <f>T217*1000000</f>
        <v>228778.12121493643</v>
      </c>
      <c r="V217" s="57">
        <f>(T217/O217)*100</f>
        <v>10.468797493056883</v>
      </c>
      <c r="W217" s="58">
        <v>1.5903737432940981</v>
      </c>
      <c r="X217" s="58">
        <f>W217*1000000</f>
        <v>1590373.7432940982</v>
      </c>
      <c r="Y217" s="58">
        <v>8.7930747558436998E-3</v>
      </c>
      <c r="Z217" s="58">
        <f>Y217*1000000</f>
        <v>8793.0747558436997</v>
      </c>
      <c r="AA217" s="57">
        <f>P217/12*1000000</f>
        <v>6597.0267385877341</v>
      </c>
      <c r="AB217" s="57">
        <f>R217/100.0872*1000000</f>
        <v>1681.2406248418049</v>
      </c>
      <c r="AC217" s="57">
        <f>T217/28.0855*1000000</f>
        <v>8145.7734850701045</v>
      </c>
      <c r="AD217" s="57">
        <f>Y217/14*1000000</f>
        <v>628.07676827454998</v>
      </c>
      <c r="AE217" s="155"/>
      <c r="AF217" s="155"/>
      <c r="AG217" s="155"/>
      <c r="AH217" s="169">
        <v>164.82720742099056</v>
      </c>
      <c r="AI217" s="174">
        <v>143.84020818779848</v>
      </c>
      <c r="AJ217" s="179">
        <f>AH217-AI217</f>
        <v>20.98699923319208</v>
      </c>
      <c r="AK217" s="94"/>
      <c r="AL217" s="94"/>
      <c r="AM217" s="94"/>
      <c r="AN217" s="94"/>
      <c r="AO217" s="94"/>
      <c r="AP217" s="94"/>
      <c r="AQ217" s="100"/>
      <c r="AR217" s="99"/>
      <c r="AS217" s="100"/>
      <c r="AT217" s="94"/>
      <c r="AU217" s="13"/>
      <c r="AV217" s="94"/>
      <c r="AW217" s="100"/>
      <c r="AX217" s="100"/>
      <c r="AY217" s="100"/>
      <c r="AZ217" s="94"/>
      <c r="BA217" s="94"/>
      <c r="BB217" s="100"/>
      <c r="BC217" s="94"/>
      <c r="BD217" s="101">
        <v>1</v>
      </c>
      <c r="BE217" s="94"/>
      <c r="BF217" s="94"/>
    </row>
    <row r="218" spans="1:58" x14ac:dyDescent="0.25">
      <c r="A218" s="56" t="s">
        <v>683</v>
      </c>
      <c r="B218" s="56">
        <v>17</v>
      </c>
      <c r="C218" s="56">
        <v>3</v>
      </c>
      <c r="D218" s="56">
        <v>14</v>
      </c>
      <c r="E218" s="56">
        <v>154</v>
      </c>
      <c r="F218" s="41">
        <v>37209</v>
      </c>
      <c r="G218" s="57">
        <f t="shared" si="136"/>
        <v>3240</v>
      </c>
      <c r="H218" s="57">
        <f t="shared" si="137"/>
        <v>3247</v>
      </c>
      <c r="I218" s="41">
        <f t="shared" si="161"/>
        <v>37216</v>
      </c>
      <c r="J218" s="33">
        <f t="shared" si="159"/>
        <v>37216</v>
      </c>
      <c r="K218" s="57">
        <v>550</v>
      </c>
      <c r="L218" s="57">
        <v>1</v>
      </c>
      <c r="M218" s="56">
        <v>0</v>
      </c>
      <c r="N218" s="58">
        <f>O218*0.5*D218</f>
        <v>14.214</v>
      </c>
      <c r="O218" s="58">
        <v>2.0305714285714287</v>
      </c>
      <c r="P218" s="58">
        <v>6.4613250578258605E-2</v>
      </c>
      <c r="Q218" s="58">
        <f>P218*1000000</f>
        <v>64613.250578258601</v>
      </c>
      <c r="R218" s="58">
        <v>0.13604828571428573</v>
      </c>
      <c r="S218" s="58">
        <f t="shared" si="160"/>
        <v>136048.28571428574</v>
      </c>
      <c r="T218" s="58">
        <v>0.17279879436508733</v>
      </c>
      <c r="U218" s="58">
        <f>T218*1000000</f>
        <v>172798.79436508732</v>
      </c>
      <c r="V218" s="57">
        <f>(T218/O218)*100</f>
        <v>8.5098604232138122</v>
      </c>
      <c r="W218" s="58">
        <v>1.5601912220464091</v>
      </c>
      <c r="X218" s="58">
        <f>W218*1000000</f>
        <v>1560191.222046409</v>
      </c>
      <c r="Y218" s="58">
        <v>7.6350219677759632E-3</v>
      </c>
      <c r="Z218" s="58">
        <f>Y218*1000000</f>
        <v>7635.0219677759633</v>
      </c>
      <c r="AA218" s="57">
        <f>P218/12*1000000</f>
        <v>5384.4375481882171</v>
      </c>
      <c r="AB218" s="57">
        <f>R218/100.0872*1000000</f>
        <v>1359.2975496795368</v>
      </c>
      <c r="AC218" s="57">
        <f>T218/28.0855*1000000</f>
        <v>6152.5981152227068</v>
      </c>
      <c r="AD218" s="57">
        <f>Y218/14*1000000</f>
        <v>545.35871198399741</v>
      </c>
      <c r="AE218" s="155"/>
      <c r="AF218" s="155"/>
      <c r="AG218" s="155"/>
      <c r="AH218" s="169">
        <v>158.41098600065547</v>
      </c>
      <c r="AI218" s="174">
        <v>141.53976738259033</v>
      </c>
      <c r="AJ218" s="179">
        <f>AH218-AI218</f>
        <v>16.871218618065143</v>
      </c>
      <c r="AK218" s="94"/>
      <c r="AL218" s="94"/>
      <c r="AM218" s="94"/>
      <c r="AN218" s="94"/>
      <c r="AO218" s="94"/>
      <c r="AP218" s="94"/>
      <c r="AQ218" s="100"/>
      <c r="AR218" s="99"/>
      <c r="AS218" s="100"/>
      <c r="AT218" s="94"/>
      <c r="AU218" s="13"/>
      <c r="AV218" s="94"/>
      <c r="AW218" s="100"/>
      <c r="AX218" s="100"/>
      <c r="AY218" s="100"/>
      <c r="AZ218" s="94"/>
      <c r="BA218" s="94"/>
      <c r="BB218" s="100"/>
      <c r="BC218" s="94"/>
      <c r="BD218" s="101">
        <v>1</v>
      </c>
      <c r="BE218" s="94"/>
      <c r="BF218" s="94"/>
    </row>
    <row r="219" spans="1:58" x14ac:dyDescent="0.25">
      <c r="A219" s="56" t="s">
        <v>684</v>
      </c>
      <c r="B219" s="56">
        <v>17</v>
      </c>
      <c r="C219" s="56">
        <v>4</v>
      </c>
      <c r="D219" s="56">
        <v>14</v>
      </c>
      <c r="E219" s="56">
        <v>140</v>
      </c>
      <c r="F219" s="41">
        <v>37223</v>
      </c>
      <c r="G219" s="57">
        <f t="shared" si="136"/>
        <v>3254</v>
      </c>
      <c r="H219" s="57">
        <f t="shared" si="137"/>
        <v>3261</v>
      </c>
      <c r="I219" s="41">
        <f t="shared" si="161"/>
        <v>37230</v>
      </c>
      <c r="J219" s="33">
        <f t="shared" si="159"/>
        <v>37230</v>
      </c>
      <c r="K219" s="57">
        <v>550</v>
      </c>
      <c r="L219" s="57">
        <v>1</v>
      </c>
      <c r="M219" s="56">
        <v>0</v>
      </c>
      <c r="N219" s="58">
        <f>O219*0.5*D219</f>
        <v>12.562000000000017</v>
      </c>
      <c r="O219" s="58">
        <v>1.7945714285714309</v>
      </c>
      <c r="P219" s="58">
        <v>6.4697811816091202E-2</v>
      </c>
      <c r="Q219" s="58">
        <f>P219*1000000</f>
        <v>64697.811816091205</v>
      </c>
      <c r="R219" s="58">
        <v>0.19201914285714308</v>
      </c>
      <c r="S219" s="58">
        <f t="shared" si="160"/>
        <v>192019.14285714307</v>
      </c>
      <c r="T219" s="58">
        <v>0.18794022232396415</v>
      </c>
      <c r="U219" s="58">
        <f>T219*1000000</f>
        <v>187940.22232396415</v>
      </c>
      <c r="V219" s="57">
        <f>(T219/O219)*100</f>
        <v>10.472707819357963</v>
      </c>
      <c r="W219" s="58">
        <v>1.2528675338500956</v>
      </c>
      <c r="X219" s="58">
        <f>W219*1000000</f>
        <v>1252867.5338500957</v>
      </c>
      <c r="Y219" s="58">
        <v>7.6968392962435675E-3</v>
      </c>
      <c r="Z219" s="58">
        <f>Y219*1000000</f>
        <v>7696.8392962435673</v>
      </c>
      <c r="AA219" s="57">
        <f>P219/12*1000000</f>
        <v>5391.4843180076005</v>
      </c>
      <c r="AB219" s="57">
        <f>R219/100.0872*1000000</f>
        <v>1918.5184804564728</v>
      </c>
      <c r="AC219" s="57">
        <f>T219/28.0855*1000000</f>
        <v>6691.7171609536654</v>
      </c>
      <c r="AD219" s="57">
        <f>Y219/14*1000000</f>
        <v>549.77423544596911</v>
      </c>
      <c r="AE219" s="155"/>
      <c r="AF219" s="155"/>
      <c r="AG219" s="155"/>
      <c r="AH219" s="169">
        <v>184.64590734337159</v>
      </c>
      <c r="AI219" s="174">
        <v>164.35115336275931</v>
      </c>
      <c r="AJ219" s="179">
        <f>AH219-AI219</f>
        <v>20.294753980612285</v>
      </c>
      <c r="AK219" s="94"/>
      <c r="AL219" s="94"/>
      <c r="AM219" s="94"/>
      <c r="AN219" s="94"/>
      <c r="AO219" s="94"/>
      <c r="AP219" s="94"/>
      <c r="AQ219" s="100"/>
      <c r="AR219" s="99"/>
      <c r="AS219" s="100"/>
      <c r="AT219" s="94"/>
      <c r="AU219" s="13"/>
      <c r="AV219" s="94"/>
      <c r="AW219" s="100"/>
      <c r="AX219" s="100"/>
      <c r="AY219" s="100"/>
      <c r="AZ219" s="94"/>
      <c r="BA219" s="94"/>
      <c r="BB219" s="100"/>
      <c r="BC219" s="94"/>
      <c r="BD219" s="101">
        <v>1</v>
      </c>
      <c r="BE219" s="94"/>
      <c r="BF219" s="94"/>
    </row>
    <row r="220" spans="1:58" x14ac:dyDescent="0.25">
      <c r="A220" s="56" t="s">
        <v>685</v>
      </c>
      <c r="B220" s="56">
        <v>17</v>
      </c>
      <c r="C220" s="56">
        <v>5</v>
      </c>
      <c r="D220" s="56">
        <v>14</v>
      </c>
      <c r="E220" s="56">
        <v>126</v>
      </c>
      <c r="F220" s="41">
        <v>37237</v>
      </c>
      <c r="G220" s="57">
        <f t="shared" si="136"/>
        <v>3268</v>
      </c>
      <c r="H220" s="57">
        <f t="shared" si="137"/>
        <v>3275</v>
      </c>
      <c r="I220" s="41">
        <f t="shared" si="161"/>
        <v>37244</v>
      </c>
      <c r="J220" s="33">
        <f t="shared" si="159"/>
        <v>37244</v>
      </c>
      <c r="K220" s="57">
        <v>550</v>
      </c>
      <c r="L220" s="57">
        <v>1</v>
      </c>
      <c r="M220" s="56">
        <v>0</v>
      </c>
      <c r="N220" s="58">
        <f>O220*0.5*D220</f>
        <v>2.4399999999999995</v>
      </c>
      <c r="O220" s="58">
        <v>0.34857142857142848</v>
      </c>
      <c r="P220" s="58">
        <v>1.6038687520414881E-2</v>
      </c>
      <c r="Q220" s="58">
        <f>P220*1000000</f>
        <v>16038.68752041488</v>
      </c>
      <c r="R220" s="58">
        <v>3.1371428571428564E-2</v>
      </c>
      <c r="S220" s="58">
        <f t="shared" si="160"/>
        <v>31371.428571428565</v>
      </c>
      <c r="T220" s="58">
        <v>6.8921784258518096E-2</v>
      </c>
      <c r="U220" s="58">
        <f>T220*1000000</f>
        <v>68921.784258518092</v>
      </c>
      <c r="V220" s="57">
        <f>(T220/O220)*100</f>
        <v>19.772643024984703</v>
      </c>
      <c r="W220" s="58">
        <v>0.20818149694044463</v>
      </c>
      <c r="X220" s="58">
        <f>W220*1000000</f>
        <v>208181.49694044463</v>
      </c>
      <c r="Y220" s="58">
        <v>2.1455492192304043E-3</v>
      </c>
      <c r="Z220" s="58">
        <f>Y220*1000000</f>
        <v>2145.5492192304041</v>
      </c>
      <c r="AA220" s="57">
        <f>P220/12*1000000</f>
        <v>1336.5572933679068</v>
      </c>
      <c r="AB220" s="57">
        <f>R220/100.0872*1000000</f>
        <v>313.44096519263769</v>
      </c>
      <c r="AC220" s="57">
        <f>T220/28.0855*1000000</f>
        <v>2453.9988342211495</v>
      </c>
      <c r="AD220" s="57">
        <f>Y220/14*1000000</f>
        <v>153.25351565931459</v>
      </c>
      <c r="AE220" s="155"/>
      <c r="AF220" s="155"/>
      <c r="AG220" s="155"/>
      <c r="AH220" s="169">
        <v>22.610572894961681</v>
      </c>
      <c r="AI220" s="174">
        <v>18.701333126763878</v>
      </c>
      <c r="AJ220" s="179">
        <f>AH220-AI220</f>
        <v>3.9092397681978035</v>
      </c>
      <c r="AK220" s="94"/>
      <c r="AL220" s="94"/>
      <c r="AM220" s="94"/>
      <c r="AN220" s="94"/>
      <c r="AO220" s="94"/>
      <c r="AP220" s="94"/>
      <c r="AQ220" s="100"/>
      <c r="AR220" s="99"/>
      <c r="AS220" s="100"/>
      <c r="AT220" s="94"/>
      <c r="AU220" s="13"/>
      <c r="AV220" s="94"/>
      <c r="AW220" s="100"/>
      <c r="AX220" s="100"/>
      <c r="AY220" s="100"/>
      <c r="AZ220" s="94"/>
      <c r="BA220" s="94"/>
      <c r="BB220" s="100"/>
      <c r="BC220" s="94"/>
      <c r="BD220" s="101">
        <v>1</v>
      </c>
      <c r="BE220" s="94"/>
      <c r="BF220" s="94"/>
    </row>
    <row r="221" spans="1:58" x14ac:dyDescent="0.25">
      <c r="A221" s="75" t="s">
        <v>686</v>
      </c>
      <c r="B221" s="75">
        <v>17</v>
      </c>
      <c r="C221" s="75">
        <v>6</v>
      </c>
      <c r="D221" s="75">
        <v>14</v>
      </c>
      <c r="E221" s="56">
        <v>112</v>
      </c>
      <c r="F221" s="76">
        <v>37251</v>
      </c>
      <c r="G221" s="77">
        <f t="shared" si="136"/>
        <v>3282</v>
      </c>
      <c r="H221" s="77">
        <f t="shared" si="137"/>
        <v>3289</v>
      </c>
      <c r="I221" s="76">
        <f t="shared" si="161"/>
        <v>37258</v>
      </c>
      <c r="J221" s="35">
        <f t="shared" si="159"/>
        <v>37258</v>
      </c>
      <c r="K221" s="77">
        <v>550</v>
      </c>
      <c r="L221" s="401"/>
      <c r="M221" s="401"/>
      <c r="N221" s="75"/>
      <c r="O221" s="75"/>
      <c r="P221" s="75"/>
      <c r="Q221" s="75"/>
      <c r="R221" s="75"/>
      <c r="S221" s="75"/>
      <c r="T221" s="75"/>
      <c r="U221" s="75"/>
      <c r="V221" s="75"/>
      <c r="W221" s="75"/>
      <c r="X221" s="75"/>
      <c r="Y221" s="75"/>
      <c r="Z221" s="75"/>
      <c r="AA221" s="75"/>
      <c r="AB221" s="75"/>
      <c r="AC221" s="75"/>
      <c r="AD221" s="75"/>
      <c r="AE221" s="157"/>
      <c r="AF221" s="157"/>
      <c r="AG221" s="157"/>
      <c r="AH221" s="157"/>
      <c r="AI221" s="181"/>
      <c r="AJ221" s="182"/>
      <c r="AK221" s="75"/>
      <c r="AL221" s="75"/>
      <c r="AM221" s="75"/>
      <c r="AN221" s="75"/>
      <c r="AO221" s="75"/>
      <c r="AP221" s="75"/>
      <c r="AQ221" s="78"/>
      <c r="AR221" s="75"/>
      <c r="AS221" s="78"/>
      <c r="AT221" s="75"/>
      <c r="AU221" s="9"/>
      <c r="AV221" s="75"/>
      <c r="AW221" s="78"/>
      <c r="AX221" s="78"/>
      <c r="AY221" s="78"/>
      <c r="AZ221" s="75"/>
      <c r="BA221" s="75"/>
      <c r="BB221" s="78"/>
      <c r="BC221" s="75"/>
      <c r="BD221" s="77"/>
      <c r="BE221" s="79"/>
      <c r="BF221" s="79"/>
    </row>
    <row r="222" spans="1:58" x14ac:dyDescent="0.25">
      <c r="A222" s="75" t="s">
        <v>687</v>
      </c>
      <c r="B222" s="75">
        <v>17</v>
      </c>
      <c r="C222" s="75">
        <v>7</v>
      </c>
      <c r="D222" s="75">
        <v>14</v>
      </c>
      <c r="E222" s="56">
        <v>98</v>
      </c>
      <c r="F222" s="76">
        <v>37265</v>
      </c>
      <c r="G222" s="77">
        <f t="shared" si="136"/>
        <v>3296</v>
      </c>
      <c r="H222" s="77">
        <f t="shared" si="137"/>
        <v>3303</v>
      </c>
      <c r="I222" s="76">
        <f t="shared" si="161"/>
        <v>37272</v>
      </c>
      <c r="J222" s="35">
        <f t="shared" si="159"/>
        <v>37272</v>
      </c>
      <c r="K222" s="77">
        <v>550</v>
      </c>
      <c r="L222" s="401"/>
      <c r="M222" s="401"/>
      <c r="N222" s="75"/>
      <c r="O222" s="75"/>
      <c r="P222" s="75"/>
      <c r="Q222" s="75"/>
      <c r="R222" s="75"/>
      <c r="S222" s="75"/>
      <c r="T222" s="75"/>
      <c r="U222" s="75"/>
      <c r="V222" s="75"/>
      <c r="W222" s="75"/>
      <c r="X222" s="75"/>
      <c r="Y222" s="75"/>
      <c r="Z222" s="75"/>
      <c r="AA222" s="75"/>
      <c r="AB222" s="75"/>
      <c r="AC222" s="75"/>
      <c r="AD222" s="75"/>
      <c r="AE222" s="157"/>
      <c r="AF222" s="157"/>
      <c r="AG222" s="157"/>
      <c r="AH222" s="157"/>
      <c r="AI222" s="181"/>
      <c r="AJ222" s="182"/>
      <c r="AK222" s="75"/>
      <c r="AL222" s="75"/>
      <c r="AM222" s="75"/>
      <c r="AN222" s="75"/>
      <c r="AO222" s="75"/>
      <c r="AP222" s="75"/>
      <c r="AQ222" s="78"/>
      <c r="AR222" s="75"/>
      <c r="AS222" s="78"/>
      <c r="AT222" s="75"/>
      <c r="AU222" s="9"/>
      <c r="AV222" s="75"/>
      <c r="AW222" s="78"/>
      <c r="AX222" s="78"/>
      <c r="AY222" s="78"/>
      <c r="AZ222" s="75"/>
      <c r="BA222" s="75"/>
      <c r="BB222" s="78"/>
      <c r="BC222" s="75"/>
      <c r="BD222" s="77"/>
      <c r="BE222" s="79"/>
      <c r="BF222" s="79"/>
    </row>
    <row r="223" spans="1:58" x14ac:dyDescent="0.25">
      <c r="A223" s="75" t="s">
        <v>688</v>
      </c>
      <c r="B223" s="75">
        <v>17</v>
      </c>
      <c r="C223" s="75">
        <v>8</v>
      </c>
      <c r="D223" s="75">
        <v>14</v>
      </c>
      <c r="E223" s="56">
        <v>84</v>
      </c>
      <c r="F223" s="76">
        <v>37279</v>
      </c>
      <c r="G223" s="77">
        <f t="shared" si="136"/>
        <v>3310</v>
      </c>
      <c r="H223" s="77">
        <f t="shared" si="137"/>
        <v>3317</v>
      </c>
      <c r="I223" s="76">
        <f t="shared" si="161"/>
        <v>37286</v>
      </c>
      <c r="J223" s="35">
        <f t="shared" si="159"/>
        <v>37286</v>
      </c>
      <c r="K223" s="77">
        <v>550</v>
      </c>
      <c r="L223" s="401"/>
      <c r="M223" s="401"/>
      <c r="N223" s="75"/>
      <c r="O223" s="75"/>
      <c r="P223" s="75"/>
      <c r="Q223" s="75"/>
      <c r="R223" s="75"/>
      <c r="S223" s="75"/>
      <c r="T223" s="75"/>
      <c r="U223" s="75"/>
      <c r="V223" s="75"/>
      <c r="W223" s="75"/>
      <c r="X223" s="75"/>
      <c r="Y223" s="75"/>
      <c r="Z223" s="75"/>
      <c r="AA223" s="75"/>
      <c r="AB223" s="75"/>
      <c r="AC223" s="75"/>
      <c r="AD223" s="75"/>
      <c r="AE223" s="157"/>
      <c r="AF223" s="157"/>
      <c r="AG223" s="157"/>
      <c r="AH223" s="157"/>
      <c r="AI223" s="181"/>
      <c r="AJ223" s="182"/>
      <c r="AK223" s="75"/>
      <c r="AL223" s="75"/>
      <c r="AM223" s="75"/>
      <c r="AN223" s="75"/>
      <c r="AO223" s="75"/>
      <c r="AP223" s="75"/>
      <c r="AQ223" s="78"/>
      <c r="AR223" s="75"/>
      <c r="AS223" s="78"/>
      <c r="AT223" s="75"/>
      <c r="AU223" s="9"/>
      <c r="AV223" s="75"/>
      <c r="AW223" s="78"/>
      <c r="AX223" s="78"/>
      <c r="AY223" s="78"/>
      <c r="AZ223" s="75"/>
      <c r="BA223" s="75"/>
      <c r="BB223" s="78"/>
      <c r="BC223" s="75"/>
      <c r="BD223" s="77"/>
      <c r="BE223" s="79"/>
      <c r="BF223" s="79"/>
    </row>
    <row r="224" spans="1:58" x14ac:dyDescent="0.25">
      <c r="A224" s="75" t="s">
        <v>689</v>
      </c>
      <c r="B224" s="75">
        <v>17</v>
      </c>
      <c r="C224" s="75">
        <v>9</v>
      </c>
      <c r="D224" s="75">
        <v>14</v>
      </c>
      <c r="E224" s="56">
        <v>70</v>
      </c>
      <c r="F224" s="76">
        <v>37293</v>
      </c>
      <c r="G224" s="77">
        <f t="shared" si="136"/>
        <v>3324</v>
      </c>
      <c r="H224" s="77">
        <f t="shared" si="137"/>
        <v>3331</v>
      </c>
      <c r="I224" s="76">
        <f t="shared" si="161"/>
        <v>37300</v>
      </c>
      <c r="J224" s="35">
        <f t="shared" si="159"/>
        <v>37300</v>
      </c>
      <c r="K224" s="77">
        <v>550</v>
      </c>
      <c r="L224" s="401"/>
      <c r="M224" s="401"/>
      <c r="N224" s="75"/>
      <c r="O224" s="75"/>
      <c r="P224" s="75"/>
      <c r="Q224" s="75"/>
      <c r="R224" s="75"/>
      <c r="S224" s="75"/>
      <c r="T224" s="75"/>
      <c r="U224" s="75"/>
      <c r="V224" s="75"/>
      <c r="W224" s="75"/>
      <c r="X224" s="75"/>
      <c r="Y224" s="75"/>
      <c r="Z224" s="75"/>
      <c r="AA224" s="75"/>
      <c r="AB224" s="75"/>
      <c r="AC224" s="75"/>
      <c r="AD224" s="75"/>
      <c r="AE224" s="157"/>
      <c r="AF224" s="157"/>
      <c r="AG224" s="157"/>
      <c r="AH224" s="157"/>
      <c r="AI224" s="181"/>
      <c r="AJ224" s="182"/>
      <c r="AK224" s="75"/>
      <c r="AL224" s="75"/>
      <c r="AM224" s="75"/>
      <c r="AN224" s="75"/>
      <c r="AO224" s="75"/>
      <c r="AP224" s="75"/>
      <c r="AQ224" s="78"/>
      <c r="AR224" s="75"/>
      <c r="AS224" s="78"/>
      <c r="AT224" s="75"/>
      <c r="AU224" s="9"/>
      <c r="AV224" s="75"/>
      <c r="AW224" s="78"/>
      <c r="AX224" s="78"/>
      <c r="AY224" s="78"/>
      <c r="AZ224" s="75"/>
      <c r="BA224" s="75"/>
      <c r="BB224" s="78"/>
      <c r="BC224" s="75"/>
      <c r="BD224" s="77"/>
      <c r="BE224" s="79"/>
      <c r="BF224" s="79"/>
    </row>
    <row r="225" spans="1:58" x14ac:dyDescent="0.25">
      <c r="A225" s="75" t="s">
        <v>690</v>
      </c>
      <c r="B225" s="75">
        <v>17</v>
      </c>
      <c r="C225" s="75">
        <v>10</v>
      </c>
      <c r="D225" s="75">
        <v>14</v>
      </c>
      <c r="E225" s="56">
        <v>56</v>
      </c>
      <c r="F225" s="76">
        <v>37307</v>
      </c>
      <c r="G225" s="77">
        <f t="shared" si="136"/>
        <v>3338</v>
      </c>
      <c r="H225" s="77">
        <f t="shared" si="137"/>
        <v>3345</v>
      </c>
      <c r="I225" s="76">
        <f t="shared" si="161"/>
        <v>37314</v>
      </c>
      <c r="J225" s="35">
        <f t="shared" si="159"/>
        <v>37314</v>
      </c>
      <c r="K225" s="77">
        <v>550</v>
      </c>
      <c r="L225" s="401"/>
      <c r="M225" s="401"/>
      <c r="N225" s="75"/>
      <c r="O225" s="75"/>
      <c r="P225" s="75"/>
      <c r="Q225" s="75"/>
      <c r="R225" s="75"/>
      <c r="S225" s="75"/>
      <c r="T225" s="75"/>
      <c r="U225" s="75"/>
      <c r="V225" s="75"/>
      <c r="W225" s="75"/>
      <c r="X225" s="75"/>
      <c r="Y225" s="75"/>
      <c r="Z225" s="75"/>
      <c r="AA225" s="75"/>
      <c r="AB225" s="75"/>
      <c r="AC225" s="75"/>
      <c r="AD225" s="75"/>
      <c r="AE225" s="157"/>
      <c r="AF225" s="157"/>
      <c r="AG225" s="157"/>
      <c r="AH225" s="157"/>
      <c r="AI225" s="181"/>
      <c r="AJ225" s="182"/>
      <c r="AK225" s="75"/>
      <c r="AL225" s="75"/>
      <c r="AM225" s="75"/>
      <c r="AN225" s="75"/>
      <c r="AO225" s="75"/>
      <c r="AP225" s="75"/>
      <c r="AQ225" s="78"/>
      <c r="AR225" s="75"/>
      <c r="AS225" s="78"/>
      <c r="AT225" s="75"/>
      <c r="AU225" s="9"/>
      <c r="AV225" s="75"/>
      <c r="AW225" s="78"/>
      <c r="AX225" s="78"/>
      <c r="AY225" s="78"/>
      <c r="AZ225" s="75"/>
      <c r="BA225" s="75"/>
      <c r="BB225" s="78"/>
      <c r="BC225" s="75"/>
      <c r="BD225" s="77"/>
      <c r="BE225" s="79"/>
      <c r="BF225" s="79"/>
    </row>
    <row r="226" spans="1:58" x14ac:dyDescent="0.25">
      <c r="A226" s="75" t="s">
        <v>691</v>
      </c>
      <c r="B226" s="75">
        <v>17</v>
      </c>
      <c r="C226" s="75">
        <v>11</v>
      </c>
      <c r="D226" s="75">
        <v>14</v>
      </c>
      <c r="E226" s="56">
        <v>42</v>
      </c>
      <c r="F226" s="76">
        <v>37321</v>
      </c>
      <c r="G226" s="77">
        <f t="shared" si="136"/>
        <v>3352</v>
      </c>
      <c r="H226" s="77">
        <f t="shared" si="137"/>
        <v>3359</v>
      </c>
      <c r="I226" s="76">
        <f t="shared" si="161"/>
        <v>37328</v>
      </c>
      <c r="J226" s="35">
        <f t="shared" si="159"/>
        <v>37328</v>
      </c>
      <c r="K226" s="77">
        <v>550</v>
      </c>
      <c r="L226" s="401"/>
      <c r="M226" s="401"/>
      <c r="N226" s="75"/>
      <c r="O226" s="75"/>
      <c r="P226" s="75"/>
      <c r="Q226" s="75"/>
      <c r="R226" s="75"/>
      <c r="S226" s="75"/>
      <c r="T226" s="75"/>
      <c r="U226" s="75"/>
      <c r="V226" s="75"/>
      <c r="W226" s="75"/>
      <c r="X226" s="75"/>
      <c r="Y226" s="75"/>
      <c r="Z226" s="75"/>
      <c r="AA226" s="75"/>
      <c r="AB226" s="75"/>
      <c r="AC226" s="75"/>
      <c r="AD226" s="75"/>
      <c r="AE226" s="157"/>
      <c r="AF226" s="157"/>
      <c r="AG226" s="157"/>
      <c r="AH226" s="157"/>
      <c r="AI226" s="181"/>
      <c r="AJ226" s="182"/>
      <c r="AK226" s="75"/>
      <c r="AL226" s="75"/>
      <c r="AM226" s="75"/>
      <c r="AN226" s="75"/>
      <c r="AO226" s="75"/>
      <c r="AP226" s="75"/>
      <c r="AQ226" s="78"/>
      <c r="AR226" s="75"/>
      <c r="AS226" s="78"/>
      <c r="AT226" s="75"/>
      <c r="AU226" s="9"/>
      <c r="AV226" s="75"/>
      <c r="AW226" s="78"/>
      <c r="AX226" s="78"/>
      <c r="AY226" s="78"/>
      <c r="AZ226" s="75"/>
      <c r="BA226" s="75"/>
      <c r="BB226" s="78"/>
      <c r="BC226" s="75"/>
      <c r="BD226" s="77"/>
      <c r="BE226" s="79"/>
      <c r="BF226" s="79"/>
    </row>
    <row r="227" spans="1:58" x14ac:dyDescent="0.25">
      <c r="A227" s="75" t="s">
        <v>692</v>
      </c>
      <c r="B227" s="75">
        <v>17</v>
      </c>
      <c r="C227" s="75">
        <v>12</v>
      </c>
      <c r="D227" s="75">
        <v>14</v>
      </c>
      <c r="E227" s="56">
        <v>28</v>
      </c>
      <c r="F227" s="76">
        <v>37335</v>
      </c>
      <c r="G227" s="77">
        <f t="shared" si="136"/>
        <v>3366</v>
      </c>
      <c r="H227" s="77">
        <f t="shared" si="137"/>
        <v>3373</v>
      </c>
      <c r="I227" s="76">
        <f t="shared" si="161"/>
        <v>37342</v>
      </c>
      <c r="J227" s="35">
        <f t="shared" si="159"/>
        <v>37342</v>
      </c>
      <c r="K227" s="77">
        <v>550</v>
      </c>
      <c r="L227" s="401"/>
      <c r="M227" s="401"/>
      <c r="N227" s="75"/>
      <c r="O227" s="75"/>
      <c r="P227" s="75"/>
      <c r="Q227" s="75"/>
      <c r="R227" s="75"/>
      <c r="S227" s="75"/>
      <c r="T227" s="75"/>
      <c r="U227" s="75"/>
      <c r="V227" s="75"/>
      <c r="W227" s="75"/>
      <c r="X227" s="75"/>
      <c r="Y227" s="75"/>
      <c r="Z227" s="75"/>
      <c r="AA227" s="75"/>
      <c r="AB227" s="75"/>
      <c r="AC227" s="75"/>
      <c r="AD227" s="75"/>
      <c r="AE227" s="157"/>
      <c r="AF227" s="157"/>
      <c r="AG227" s="157"/>
      <c r="AH227" s="157"/>
      <c r="AI227" s="181"/>
      <c r="AJ227" s="182"/>
      <c r="AK227" s="75"/>
      <c r="AL227" s="75"/>
      <c r="AM227" s="75"/>
      <c r="AN227" s="75"/>
      <c r="AO227" s="75"/>
      <c r="AP227" s="75"/>
      <c r="AQ227" s="78"/>
      <c r="AR227" s="75"/>
      <c r="AS227" s="78"/>
      <c r="AT227" s="75"/>
      <c r="AU227" s="9"/>
      <c r="AV227" s="75"/>
      <c r="AW227" s="78"/>
      <c r="AX227" s="78"/>
      <c r="AY227" s="78"/>
      <c r="AZ227" s="75"/>
      <c r="BA227" s="75"/>
      <c r="BB227" s="78"/>
      <c r="BC227" s="75"/>
      <c r="BD227" s="77"/>
      <c r="BE227" s="79"/>
      <c r="BF227" s="79"/>
    </row>
    <row r="228" spans="1:58" ht="13.8" thickBot="1" x14ac:dyDescent="0.3">
      <c r="A228" s="75" t="s">
        <v>693</v>
      </c>
      <c r="B228" s="75">
        <v>17</v>
      </c>
      <c r="C228" s="75">
        <v>13</v>
      </c>
      <c r="D228" s="75">
        <v>13</v>
      </c>
      <c r="E228" s="56">
        <v>14</v>
      </c>
      <c r="F228" s="76">
        <v>37349</v>
      </c>
      <c r="G228" s="77">
        <f t="shared" si="136"/>
        <v>3380</v>
      </c>
      <c r="H228" s="77">
        <f t="shared" si="137"/>
        <v>3386.5</v>
      </c>
      <c r="I228" s="76">
        <f t="shared" si="161"/>
        <v>37355.5</v>
      </c>
      <c r="J228" s="36">
        <f t="shared" si="159"/>
        <v>37355.5</v>
      </c>
      <c r="K228" s="77">
        <v>550</v>
      </c>
      <c r="L228" s="401"/>
      <c r="M228" s="401"/>
      <c r="N228" s="75"/>
      <c r="O228" s="75"/>
      <c r="P228" s="75"/>
      <c r="Q228" s="75"/>
      <c r="R228" s="75"/>
      <c r="S228" s="75"/>
      <c r="T228" s="75"/>
      <c r="U228" s="75"/>
      <c r="V228" s="75"/>
      <c r="W228" s="75"/>
      <c r="X228" s="75"/>
      <c r="Y228" s="75"/>
      <c r="Z228" s="75"/>
      <c r="AA228" s="75"/>
      <c r="AB228" s="75"/>
      <c r="AC228" s="75"/>
      <c r="AD228" s="75"/>
      <c r="AE228" s="157"/>
      <c r="AF228" s="157"/>
      <c r="AG228" s="157"/>
      <c r="AH228" s="157"/>
      <c r="AI228" s="181"/>
      <c r="AJ228" s="182"/>
      <c r="AK228" s="75"/>
      <c r="AL228" s="75"/>
      <c r="AM228" s="75"/>
      <c r="AN228" s="75"/>
      <c r="AO228" s="75"/>
      <c r="AP228" s="75"/>
      <c r="AQ228" s="78"/>
      <c r="AR228" s="75"/>
      <c r="AS228" s="78"/>
      <c r="AT228" s="75"/>
      <c r="AU228" s="9"/>
      <c r="AV228" s="75"/>
      <c r="AW228" s="78"/>
      <c r="AX228" s="78"/>
      <c r="AY228" s="78"/>
      <c r="AZ228" s="75"/>
      <c r="BA228" s="75"/>
      <c r="BB228" s="78"/>
      <c r="BC228" s="75"/>
      <c r="BD228" s="77"/>
      <c r="BE228" s="79"/>
      <c r="BF228" s="79"/>
    </row>
    <row r="229" spans="1:58" x14ac:dyDescent="0.25">
      <c r="A229" s="64" t="s">
        <v>694</v>
      </c>
      <c r="B229" s="64">
        <v>18</v>
      </c>
      <c r="C229" s="64">
        <v>1</v>
      </c>
      <c r="D229" s="64">
        <v>13</v>
      </c>
      <c r="E229" s="64">
        <v>180</v>
      </c>
      <c r="F229" s="40">
        <v>37364</v>
      </c>
      <c r="G229" s="64">
        <f t="shared" si="136"/>
        <v>3395</v>
      </c>
      <c r="H229" s="64">
        <f t="shared" si="137"/>
        <v>3401.5</v>
      </c>
      <c r="I229" s="40">
        <f t="shared" si="161"/>
        <v>37370.5</v>
      </c>
      <c r="J229" s="33">
        <f t="shared" si="159"/>
        <v>37370.5</v>
      </c>
      <c r="K229" s="65">
        <v>1060</v>
      </c>
      <c r="L229" s="64">
        <v>1</v>
      </c>
      <c r="M229" s="64">
        <v>1</v>
      </c>
      <c r="N229" s="66">
        <f t="shared" ref="N229:N243" si="162">O229*0.5*D229</f>
        <v>14.989333333333336</v>
      </c>
      <c r="O229" s="66">
        <v>2.3060512820512824</v>
      </c>
      <c r="P229" s="66">
        <v>0.11419365444593821</v>
      </c>
      <c r="Q229" s="66">
        <f t="shared" ref="Q229:Q241" si="163">P229*1000000</f>
        <v>114193.65444593821</v>
      </c>
      <c r="R229" s="66">
        <v>9.1627788503407789E-2</v>
      </c>
      <c r="S229" s="66">
        <f t="shared" si="160"/>
        <v>91627.788503407792</v>
      </c>
      <c r="T229" s="66">
        <v>0.69396035849697724</v>
      </c>
      <c r="U229" s="66">
        <f t="shared" ref="U229:U241" si="164">T229*1000000</f>
        <v>693960.35849697725</v>
      </c>
      <c r="V229" s="65">
        <f t="shared" ref="V229:V241" si="165">(T229/O229)*100</f>
        <v>30.093015012211026</v>
      </c>
      <c r="W229" s="66">
        <v>1.234978998936052</v>
      </c>
      <c r="X229" s="66">
        <f t="shared" ref="X229:X241" si="166">W229*1000000</f>
        <v>1234978.998936052</v>
      </c>
      <c r="Y229" s="66">
        <v>1.9102867823947125E-2</v>
      </c>
      <c r="Z229" s="66">
        <f t="shared" ref="Z229:Z241" si="167">Y229*1000000</f>
        <v>19102.867823947126</v>
      </c>
      <c r="AA229" s="65">
        <f t="shared" ref="AA229:AA241" si="168">P229/12*1000000</f>
        <v>9516.1378704948511</v>
      </c>
      <c r="AB229" s="65">
        <f t="shared" ref="AB229:AB243" si="169">R229/100.0872*1000000</f>
        <v>915.47958683435843</v>
      </c>
      <c r="AC229" s="65">
        <f t="shared" ref="AC229:AC241" si="170">T229/28.0855*1000000</f>
        <v>24708.848284594445</v>
      </c>
      <c r="AD229" s="65">
        <f t="shared" ref="AD229:AD241" si="171">Y229/14*1000000</f>
        <v>1364.4905588533661</v>
      </c>
      <c r="AE229" s="154"/>
      <c r="AF229" s="154"/>
      <c r="AG229" s="154"/>
      <c r="AH229" s="168">
        <v>135.33666230714419</v>
      </c>
      <c r="AI229" s="183">
        <v>111.61630737968575</v>
      </c>
      <c r="AJ229" s="179">
        <f t="shared" ref="AJ229:AJ243" si="172">AH229-AI229</f>
        <v>23.720354927458445</v>
      </c>
      <c r="AK229" s="66">
        <v>0.28639999999999999</v>
      </c>
      <c r="AL229" s="66">
        <f t="shared" ref="AL229:AL241" si="173">AK229*N229</f>
        <v>4.2929450666666673</v>
      </c>
      <c r="AM229" s="66">
        <f t="shared" ref="AM229:AM241" si="174">AL229/K229</f>
        <v>4.0499481761006291E-3</v>
      </c>
      <c r="AN229" s="66">
        <v>46.721631310777205</v>
      </c>
      <c r="AO229" s="66">
        <v>41.654738461538464</v>
      </c>
      <c r="AP229" s="66">
        <v>5.0668928492387488</v>
      </c>
      <c r="AQ229" s="66">
        <v>88.330909517877998</v>
      </c>
      <c r="AR229" s="66">
        <f t="shared" ref="AR229:AR241" si="175">(AQ229*K229)/1000</f>
        <v>93.63076408895067</v>
      </c>
      <c r="AS229" s="66">
        <f t="shared" ref="AS229:AS241" si="176">SUM(AL229,AR229)</f>
        <v>97.923709155617331</v>
      </c>
      <c r="AT229" s="66">
        <f t="shared" ref="AT229:AT241" si="177">AR229/AS229</f>
        <v>0.95616030986076672</v>
      </c>
      <c r="AU229" s="7">
        <f t="shared" ref="AU229:AU241" si="178">AR229/AS229*100</f>
        <v>95.616030986076666</v>
      </c>
      <c r="AV229" s="7">
        <f t="shared" ref="AV229:AV239" si="179">(AL229/AS229)*100</f>
        <v>4.3839690139233305</v>
      </c>
      <c r="AW229" s="66">
        <f t="shared" ref="AW229:AW241" si="180">AS229/N229</f>
        <v>6.5328928897627634</v>
      </c>
      <c r="AX229" s="66">
        <f t="shared" ref="AX229:AX241" si="181">AW229*1000</f>
        <v>6532.8928897627629</v>
      </c>
      <c r="AY229" s="66">
        <f t="shared" ref="AY229:AY241" si="182">AW229*O229</f>
        <v>15.065186023941127</v>
      </c>
      <c r="AZ229" s="67">
        <f t="shared" ref="AZ229:AZ241" si="183">AY229*0.000001</f>
        <v>1.5065186023941126E-5</v>
      </c>
      <c r="BA229" s="65">
        <f t="shared" ref="BA229:BA241" si="184">(AZ229/T229)*100</f>
        <v>2.1709000866519594E-3</v>
      </c>
      <c r="BB229" s="66">
        <f t="shared" ref="BB229:BB241" si="185">AY229*1000</f>
        <v>15065.186023941127</v>
      </c>
      <c r="BC229" s="66">
        <f t="shared" ref="BC229:BC241" si="186">AR229/AL229</f>
        <v>21.810380201685629</v>
      </c>
      <c r="BD229" s="65"/>
      <c r="BE229" s="68">
        <v>1370792.64</v>
      </c>
      <c r="BF229" s="68">
        <f t="shared" ref="BF229:BF243" si="187">BE229*O229</f>
        <v>3161118.1248984616</v>
      </c>
    </row>
    <row r="230" spans="1:58" x14ac:dyDescent="0.25">
      <c r="A230" s="56" t="s">
        <v>695</v>
      </c>
      <c r="B230" s="56">
        <v>18</v>
      </c>
      <c r="C230" s="56">
        <v>2</v>
      </c>
      <c r="D230" s="56">
        <v>14</v>
      </c>
      <c r="E230" s="56">
        <v>167</v>
      </c>
      <c r="F230" s="41">
        <v>37377</v>
      </c>
      <c r="G230" s="56">
        <f t="shared" si="136"/>
        <v>3408</v>
      </c>
      <c r="H230" s="56">
        <f t="shared" si="137"/>
        <v>3415</v>
      </c>
      <c r="I230" s="41">
        <f t="shared" si="161"/>
        <v>37384</v>
      </c>
      <c r="J230" s="33">
        <f t="shared" si="159"/>
        <v>37384</v>
      </c>
      <c r="K230" s="57">
        <v>1060</v>
      </c>
      <c r="L230" s="56">
        <v>1</v>
      </c>
      <c r="M230" s="56">
        <v>1</v>
      </c>
      <c r="N230" s="58">
        <f t="shared" si="162"/>
        <v>17.916000000000004</v>
      </c>
      <c r="O230" s="58">
        <v>2.5594285714285721</v>
      </c>
      <c r="P230" s="58">
        <v>0.12695478566440793</v>
      </c>
      <c r="Q230" s="58">
        <f t="shared" si="163"/>
        <v>126954.78566440793</v>
      </c>
      <c r="R230" s="58">
        <v>8.6803238174720562E-2</v>
      </c>
      <c r="S230" s="58">
        <f t="shared" si="160"/>
        <v>86803.238174720565</v>
      </c>
      <c r="T230" s="58">
        <v>0.98215936685119132</v>
      </c>
      <c r="U230" s="58">
        <f t="shared" si="164"/>
        <v>982159.36685119127</v>
      </c>
      <c r="V230" s="57">
        <f t="shared" si="165"/>
        <v>38.374165929662524</v>
      </c>
      <c r="W230" s="58">
        <v>1.1730790022416402</v>
      </c>
      <c r="X230" s="58">
        <f t="shared" si="166"/>
        <v>1173079.0022416401</v>
      </c>
      <c r="Y230" s="58">
        <v>1.8604352988144987E-2</v>
      </c>
      <c r="Z230" s="58">
        <f t="shared" si="167"/>
        <v>18604.352988144987</v>
      </c>
      <c r="AA230" s="57">
        <f t="shared" si="168"/>
        <v>10579.565472033994</v>
      </c>
      <c r="AB230" s="57">
        <f t="shared" si="169"/>
        <v>867.27611697320503</v>
      </c>
      <c r="AC230" s="57">
        <f t="shared" si="170"/>
        <v>34970.335826358489</v>
      </c>
      <c r="AD230" s="57">
        <f t="shared" si="171"/>
        <v>1328.8823562960706</v>
      </c>
      <c r="AE230" s="155"/>
      <c r="AF230" s="155"/>
      <c r="AG230" s="155"/>
      <c r="AH230" s="169">
        <v>179.14024060034268</v>
      </c>
      <c r="AI230" s="174">
        <v>155.95631024917401</v>
      </c>
      <c r="AJ230" s="179">
        <f t="shared" si="172"/>
        <v>23.183930351168669</v>
      </c>
      <c r="AK230" s="58">
        <v>35.61421</v>
      </c>
      <c r="AL230" s="58">
        <f t="shared" si="173"/>
        <v>638.06418636000012</v>
      </c>
      <c r="AM230" s="58">
        <f t="shared" si="174"/>
        <v>0.60194734562264163</v>
      </c>
      <c r="AN230" s="58">
        <v>36.080081105556864</v>
      </c>
      <c r="AO230" s="58">
        <v>30.238412152311071</v>
      </c>
      <c r="AP230" s="58">
        <v>5.8416689532457955</v>
      </c>
      <c r="AQ230" s="58">
        <v>170.81203431078237</v>
      </c>
      <c r="AR230" s="58">
        <f t="shared" si="175"/>
        <v>181.06075636942933</v>
      </c>
      <c r="AS230" s="58">
        <f t="shared" si="176"/>
        <v>819.12494272942945</v>
      </c>
      <c r="AT230" s="58">
        <f t="shared" si="177"/>
        <v>0.22104168353866951</v>
      </c>
      <c r="AU230" s="6">
        <f t="shared" si="178"/>
        <v>22.104168353866953</v>
      </c>
      <c r="AV230" s="6">
        <f t="shared" si="179"/>
        <v>77.895831646133047</v>
      </c>
      <c r="AW230" s="58">
        <f t="shared" si="180"/>
        <v>45.720302675230478</v>
      </c>
      <c r="AX230" s="58">
        <f t="shared" si="181"/>
        <v>45720.30267523048</v>
      </c>
      <c r="AY230" s="58">
        <f t="shared" si="182"/>
        <v>117.01784896134707</v>
      </c>
      <c r="AZ230" s="59">
        <f t="shared" si="183"/>
        <v>1.1701784896134707E-4</v>
      </c>
      <c r="BA230" s="57">
        <f t="shared" si="184"/>
        <v>1.1914344342762518E-2</v>
      </c>
      <c r="BB230" s="58">
        <f t="shared" si="185"/>
        <v>117017.84896134707</v>
      </c>
      <c r="BC230" s="58">
        <f t="shared" si="186"/>
        <v>0.28376574056340098</v>
      </c>
      <c r="BD230" s="57"/>
      <c r="BE230" s="60">
        <v>58116954.141807936</v>
      </c>
      <c r="BF230" s="60">
        <f t="shared" si="187"/>
        <v>148746192.91494733</v>
      </c>
    </row>
    <row r="231" spans="1:58" x14ac:dyDescent="0.25">
      <c r="A231" s="56" t="s">
        <v>696</v>
      </c>
      <c r="B231" s="56">
        <v>18</v>
      </c>
      <c r="C231" s="56">
        <v>3</v>
      </c>
      <c r="D231" s="56">
        <v>14</v>
      </c>
      <c r="E231" s="56">
        <v>153</v>
      </c>
      <c r="F231" s="41">
        <v>37391</v>
      </c>
      <c r="G231" s="56">
        <f t="shared" si="136"/>
        <v>3422</v>
      </c>
      <c r="H231" s="56">
        <f t="shared" si="137"/>
        <v>3429</v>
      </c>
      <c r="I231" s="41">
        <f t="shared" si="161"/>
        <v>37398</v>
      </c>
      <c r="J231" s="33">
        <f t="shared" si="159"/>
        <v>37398</v>
      </c>
      <c r="K231" s="57">
        <v>1060</v>
      </c>
      <c r="L231" s="56">
        <v>1</v>
      </c>
      <c r="M231" s="56">
        <v>1</v>
      </c>
      <c r="N231" s="58">
        <f t="shared" si="162"/>
        <v>23.344000000000005</v>
      </c>
      <c r="O231" s="58">
        <v>3.3348571428571434</v>
      </c>
      <c r="P231" s="58">
        <v>0.173437382063513</v>
      </c>
      <c r="Q231" s="58">
        <f t="shared" si="163"/>
        <v>173437.38206351301</v>
      </c>
      <c r="R231" s="58">
        <v>0.15415335339434677</v>
      </c>
      <c r="S231" s="58">
        <f t="shared" si="160"/>
        <v>154153.35339434678</v>
      </c>
      <c r="T231" s="58">
        <v>1.1492866699357704</v>
      </c>
      <c r="U231" s="58">
        <f t="shared" si="164"/>
        <v>1149286.6699357703</v>
      </c>
      <c r="V231" s="57">
        <f t="shared" si="165"/>
        <v>34.462845654345408</v>
      </c>
      <c r="W231" s="58">
        <v>1.597823664368244</v>
      </c>
      <c r="X231" s="58">
        <f t="shared" si="166"/>
        <v>1597823.6643682439</v>
      </c>
      <c r="Y231" s="58">
        <v>2.3959633623976111E-2</v>
      </c>
      <c r="Z231" s="58">
        <f t="shared" si="167"/>
        <v>23959.633623976111</v>
      </c>
      <c r="AA231" s="57">
        <f t="shared" si="168"/>
        <v>14453.115171959416</v>
      </c>
      <c r="AB231" s="57">
        <f t="shared" si="169"/>
        <v>1540.1904878380731</v>
      </c>
      <c r="AC231" s="57">
        <f t="shared" si="170"/>
        <v>40920.99730949317</v>
      </c>
      <c r="AD231" s="57">
        <f t="shared" si="171"/>
        <v>1711.4024017125794</v>
      </c>
      <c r="AE231" s="155"/>
      <c r="AF231" s="155"/>
      <c r="AG231" s="155"/>
      <c r="AH231" s="169">
        <v>271.44598887132457</v>
      </c>
      <c r="AI231" s="174">
        <v>233.80223816149856</v>
      </c>
      <c r="AJ231" s="179">
        <f t="shared" si="172"/>
        <v>37.643750709826008</v>
      </c>
      <c r="AK231" s="58">
        <v>1.0544835255934562</v>
      </c>
      <c r="AL231" s="58">
        <f t="shared" si="173"/>
        <v>24.615863421453646</v>
      </c>
      <c r="AM231" s="58">
        <f t="shared" si="174"/>
        <v>2.3222512661748723E-2</v>
      </c>
      <c r="AN231" s="58">
        <v>33.483769200623527</v>
      </c>
      <c r="AO231" s="58">
        <v>22.943412823303703</v>
      </c>
      <c r="AP231" s="58">
        <v>10.54035637731983</v>
      </c>
      <c r="AQ231" s="58">
        <v>652.82285680473035</v>
      </c>
      <c r="AR231" s="58">
        <f t="shared" si="175"/>
        <v>691.99222821301419</v>
      </c>
      <c r="AS231" s="58">
        <f t="shared" si="176"/>
        <v>716.60809163446788</v>
      </c>
      <c r="AT231" s="58">
        <f t="shared" si="177"/>
        <v>0.96564947604023166</v>
      </c>
      <c r="AU231" s="6">
        <f t="shared" si="178"/>
        <v>96.56494760402316</v>
      </c>
      <c r="AV231" s="6">
        <f t="shared" si="179"/>
        <v>3.4350523959768329</v>
      </c>
      <c r="AW231" s="58">
        <f t="shared" si="180"/>
        <v>30.697742102230453</v>
      </c>
      <c r="AX231" s="58">
        <f t="shared" si="181"/>
        <v>30697.742102230452</v>
      </c>
      <c r="AY231" s="58">
        <f t="shared" si="182"/>
        <v>102.3725845192097</v>
      </c>
      <c r="AZ231" s="59">
        <f t="shared" si="183"/>
        <v>1.0237258451920969E-4</v>
      </c>
      <c r="BA231" s="57">
        <f t="shared" si="184"/>
        <v>8.9074890710192384E-3</v>
      </c>
      <c r="BB231" s="58">
        <f t="shared" si="185"/>
        <v>102372.58451920969</v>
      </c>
      <c r="BC231" s="58">
        <f t="shared" si="186"/>
        <v>28.111637457734556</v>
      </c>
      <c r="BD231" s="57"/>
      <c r="BE231" s="60">
        <v>9956852.7272727266</v>
      </c>
      <c r="BF231" s="60">
        <f t="shared" si="187"/>
        <v>33204681.437922083</v>
      </c>
    </row>
    <row r="232" spans="1:58" x14ac:dyDescent="0.25">
      <c r="A232" s="56" t="s">
        <v>697</v>
      </c>
      <c r="B232" s="56">
        <v>18</v>
      </c>
      <c r="C232" s="56">
        <v>4</v>
      </c>
      <c r="D232" s="56">
        <v>14</v>
      </c>
      <c r="E232" s="56">
        <v>139</v>
      </c>
      <c r="F232" s="41">
        <v>37405</v>
      </c>
      <c r="G232" s="56">
        <f t="shared" si="136"/>
        <v>3436</v>
      </c>
      <c r="H232" s="56">
        <f t="shared" si="137"/>
        <v>3443</v>
      </c>
      <c r="I232" s="41">
        <f t="shared" si="161"/>
        <v>37412</v>
      </c>
      <c r="J232" s="33">
        <f t="shared" si="159"/>
        <v>37412</v>
      </c>
      <c r="K232" s="57">
        <v>1060</v>
      </c>
      <c r="L232" s="56">
        <v>1</v>
      </c>
      <c r="M232" s="56">
        <v>1</v>
      </c>
      <c r="N232" s="58">
        <f t="shared" si="162"/>
        <v>18.441333333333329</v>
      </c>
      <c r="O232" s="58">
        <v>2.6344761904761897</v>
      </c>
      <c r="P232" s="58">
        <v>0.11845721146048742</v>
      </c>
      <c r="Q232" s="58">
        <f t="shared" si="163"/>
        <v>118457.21146048742</v>
      </c>
      <c r="R232" s="58">
        <v>0.1026394204474901</v>
      </c>
      <c r="S232" s="58">
        <f t="shared" si="160"/>
        <v>102639.42044749009</v>
      </c>
      <c r="T232" s="58">
        <v>0.96116630014745208</v>
      </c>
      <c r="U232" s="58">
        <f t="shared" si="164"/>
        <v>961166.30014745204</v>
      </c>
      <c r="V232" s="57">
        <f t="shared" si="165"/>
        <v>36.484152091491033</v>
      </c>
      <c r="W232" s="58">
        <v>1.2745274412300289</v>
      </c>
      <c r="X232" s="58">
        <f t="shared" si="166"/>
        <v>1274527.4412300289</v>
      </c>
      <c r="Y232" s="58">
        <v>1.6864726625598882E-2</v>
      </c>
      <c r="Z232" s="58">
        <f t="shared" si="167"/>
        <v>16864.726625598883</v>
      </c>
      <c r="AA232" s="57">
        <f t="shared" si="168"/>
        <v>9871.4342883739519</v>
      </c>
      <c r="AB232" s="57">
        <f t="shared" si="169"/>
        <v>1025.499968502367</v>
      </c>
      <c r="AC232" s="57">
        <f t="shared" si="170"/>
        <v>34222.865896902389</v>
      </c>
      <c r="AD232" s="57">
        <f t="shared" si="171"/>
        <v>1204.62333039992</v>
      </c>
      <c r="AE232" s="155"/>
      <c r="AF232" s="155"/>
      <c r="AG232" s="155"/>
      <c r="AH232" s="169">
        <v>149.34283594119501</v>
      </c>
      <c r="AI232" s="174">
        <v>123.66157692631157</v>
      </c>
      <c r="AJ232" s="179">
        <f t="shared" si="172"/>
        <v>25.681259014883437</v>
      </c>
      <c r="AK232" s="58">
        <v>0.19782925631168632</v>
      </c>
      <c r="AL232" s="58">
        <f t="shared" si="173"/>
        <v>3.6482352587292439</v>
      </c>
      <c r="AM232" s="58">
        <f t="shared" si="174"/>
        <v>3.4417313761596641E-3</v>
      </c>
      <c r="AN232" s="58">
        <v>32.549096914847539</v>
      </c>
      <c r="AO232" s="58">
        <v>31.540763193315154</v>
      </c>
      <c r="AP232" s="58">
        <v>1.0083337215323822</v>
      </c>
      <c r="AQ232" s="58">
        <v>85.077823173997331</v>
      </c>
      <c r="AR232" s="58">
        <f t="shared" si="175"/>
        <v>90.182492564437169</v>
      </c>
      <c r="AS232" s="58">
        <f t="shared" si="176"/>
        <v>93.830727823166413</v>
      </c>
      <c r="AT232" s="58">
        <f t="shared" si="177"/>
        <v>0.96111897090253084</v>
      </c>
      <c r="AU232" s="6">
        <f t="shared" si="178"/>
        <v>96.11189709025308</v>
      </c>
      <c r="AV232" s="6">
        <f t="shared" si="179"/>
        <v>3.8881029097469177</v>
      </c>
      <c r="AW232" s="58">
        <f t="shared" si="180"/>
        <v>5.0880663630521887</v>
      </c>
      <c r="AX232" s="58">
        <f t="shared" si="181"/>
        <v>5088.0663630521885</v>
      </c>
      <c r="AY232" s="58">
        <f t="shared" si="182"/>
        <v>13.404389689023771</v>
      </c>
      <c r="AZ232" s="59">
        <f t="shared" si="183"/>
        <v>1.340438968902377E-5</v>
      </c>
      <c r="BA232" s="57">
        <f t="shared" si="184"/>
        <v>1.3945963031545539E-3</v>
      </c>
      <c r="BB232" s="58">
        <f t="shared" si="185"/>
        <v>13404.389689023772</v>
      </c>
      <c r="BC232" s="58">
        <f t="shared" si="186"/>
        <v>24.719483851447016</v>
      </c>
      <c r="BD232" s="57"/>
      <c r="BE232" s="60">
        <v>3038292.1739130435</v>
      </c>
      <c r="BF232" s="60">
        <f t="shared" si="187"/>
        <v>8004308.3918840559</v>
      </c>
    </row>
    <row r="233" spans="1:58" x14ac:dyDescent="0.25">
      <c r="A233" s="56" t="s">
        <v>698</v>
      </c>
      <c r="B233" s="56">
        <v>18</v>
      </c>
      <c r="C233" s="56">
        <v>5</v>
      </c>
      <c r="D233" s="56">
        <v>14</v>
      </c>
      <c r="E233" s="56">
        <v>125</v>
      </c>
      <c r="F233" s="41">
        <v>37419</v>
      </c>
      <c r="G233" s="56">
        <f t="shared" si="136"/>
        <v>3450</v>
      </c>
      <c r="H233" s="56">
        <f t="shared" si="137"/>
        <v>3457</v>
      </c>
      <c r="I233" s="41">
        <f t="shared" si="161"/>
        <v>37426</v>
      </c>
      <c r="J233" s="33">
        <f t="shared" si="159"/>
        <v>37426</v>
      </c>
      <c r="K233" s="57">
        <v>1060</v>
      </c>
      <c r="L233" s="56">
        <v>1</v>
      </c>
      <c r="M233" s="56">
        <v>1</v>
      </c>
      <c r="N233" s="58">
        <f t="shared" si="162"/>
        <v>9.3419999999999952</v>
      </c>
      <c r="O233" s="58">
        <v>1.3345714285714279</v>
      </c>
      <c r="P233" s="58">
        <v>9.012190685708299E-2</v>
      </c>
      <c r="Q233" s="58">
        <f t="shared" si="163"/>
        <v>90121.906857082984</v>
      </c>
      <c r="R233" s="58">
        <v>8.2511056758544671E-2</v>
      </c>
      <c r="S233" s="58">
        <f t="shared" si="160"/>
        <v>82511.05675854467</v>
      </c>
      <c r="T233" s="58">
        <v>0.21916116350800854</v>
      </c>
      <c r="U233" s="58">
        <f t="shared" si="164"/>
        <v>219161.16350800855</v>
      </c>
      <c r="V233" s="57">
        <f t="shared" si="165"/>
        <v>16.421838413145586</v>
      </c>
      <c r="W233" s="58">
        <v>0.80759444116216705</v>
      </c>
      <c r="X233" s="58">
        <f t="shared" si="166"/>
        <v>807594.441162167</v>
      </c>
      <c r="Y233" s="58">
        <v>1.5485001593609389E-2</v>
      </c>
      <c r="Z233" s="58">
        <f t="shared" si="167"/>
        <v>15485.00159360939</v>
      </c>
      <c r="AA233" s="57">
        <f t="shared" si="168"/>
        <v>7510.1589047569159</v>
      </c>
      <c r="AB233" s="57">
        <f t="shared" si="169"/>
        <v>824.39169802476908</v>
      </c>
      <c r="AC233" s="57">
        <f t="shared" si="170"/>
        <v>7803.3563051399669</v>
      </c>
      <c r="AD233" s="57">
        <f t="shared" si="171"/>
        <v>1106.0715424006708</v>
      </c>
      <c r="AE233" s="155"/>
      <c r="AF233" s="155"/>
      <c r="AG233" s="155"/>
      <c r="AH233" s="169">
        <v>93.524875830476432</v>
      </c>
      <c r="AI233" s="174">
        <v>78.517146953235539</v>
      </c>
      <c r="AJ233" s="179">
        <f t="shared" si="172"/>
        <v>15.007728877240893</v>
      </c>
      <c r="AK233" s="58">
        <v>0.3756574493984165</v>
      </c>
      <c r="AL233" s="58">
        <f t="shared" si="173"/>
        <v>3.5093918922800049</v>
      </c>
      <c r="AM233" s="58">
        <f t="shared" si="174"/>
        <v>3.310747068188684E-3</v>
      </c>
      <c r="AN233" s="58">
        <v>36.477628571428568</v>
      </c>
      <c r="AO233" s="58">
        <v>28.359970078443272</v>
      </c>
      <c r="AP233" s="58">
        <v>8.1176584929853011</v>
      </c>
      <c r="AQ233" s="58">
        <v>45.888775838529774</v>
      </c>
      <c r="AR233" s="58">
        <f t="shared" si="175"/>
        <v>48.642102388841558</v>
      </c>
      <c r="AS233" s="58">
        <f t="shared" si="176"/>
        <v>52.151494281121565</v>
      </c>
      <c r="AT233" s="58">
        <f t="shared" si="177"/>
        <v>0.93270774038874704</v>
      </c>
      <c r="AU233" s="6">
        <f t="shared" si="178"/>
        <v>93.270774038874706</v>
      </c>
      <c r="AV233" s="6">
        <f t="shared" si="179"/>
        <v>6.7292259611252927</v>
      </c>
      <c r="AW233" s="58">
        <f t="shared" si="180"/>
        <v>5.5824763734876459</v>
      </c>
      <c r="AX233" s="58">
        <f t="shared" si="181"/>
        <v>5582.476373487646</v>
      </c>
      <c r="AY233" s="58">
        <f t="shared" si="182"/>
        <v>7.4502134687316515</v>
      </c>
      <c r="AZ233" s="59">
        <f t="shared" si="183"/>
        <v>7.4502134687316514E-6</v>
      </c>
      <c r="BA233" s="57">
        <f t="shared" si="184"/>
        <v>3.3994223015974298E-3</v>
      </c>
      <c r="BB233" s="58">
        <f t="shared" si="185"/>
        <v>7450.2134687316511</v>
      </c>
      <c r="BC233" s="58">
        <f t="shared" si="186"/>
        <v>13.860550169915459</v>
      </c>
      <c r="BD233" s="57"/>
      <c r="BE233" s="60">
        <v>3104770.2295081965</v>
      </c>
      <c r="BF233" s="60">
        <f t="shared" si="187"/>
        <v>4143537.6405807938</v>
      </c>
    </row>
    <row r="234" spans="1:58" x14ac:dyDescent="0.25">
      <c r="A234" s="56" t="s">
        <v>699</v>
      </c>
      <c r="B234" s="56">
        <v>18</v>
      </c>
      <c r="C234" s="56">
        <v>6</v>
      </c>
      <c r="D234" s="56">
        <v>14</v>
      </c>
      <c r="E234" s="56">
        <v>111</v>
      </c>
      <c r="F234" s="41">
        <v>37433</v>
      </c>
      <c r="G234" s="56">
        <f t="shared" si="136"/>
        <v>3464</v>
      </c>
      <c r="H234" s="56">
        <f t="shared" si="137"/>
        <v>3471</v>
      </c>
      <c r="I234" s="41">
        <f t="shared" si="161"/>
        <v>37440</v>
      </c>
      <c r="J234" s="33">
        <f t="shared" si="159"/>
        <v>37440</v>
      </c>
      <c r="K234" s="57">
        <v>1060</v>
      </c>
      <c r="L234" s="56">
        <v>1</v>
      </c>
      <c r="M234" s="56">
        <v>1</v>
      </c>
      <c r="N234" s="58">
        <f t="shared" si="162"/>
        <v>9.1519999999999992</v>
      </c>
      <c r="O234" s="58">
        <v>1.3074285714285714</v>
      </c>
      <c r="P234" s="58">
        <v>8.6442632243841966E-2</v>
      </c>
      <c r="Q234" s="58">
        <f t="shared" si="163"/>
        <v>86442.632243841959</v>
      </c>
      <c r="R234" s="58">
        <v>6.6544378334749923E-2</v>
      </c>
      <c r="S234" s="58">
        <f t="shared" si="160"/>
        <v>66544.378334749927</v>
      </c>
      <c r="T234" s="58">
        <v>0.23885551586480314</v>
      </c>
      <c r="U234" s="58">
        <f t="shared" si="164"/>
        <v>238855.51586480314</v>
      </c>
      <c r="V234" s="57">
        <f t="shared" si="165"/>
        <v>18.269106327071917</v>
      </c>
      <c r="W234" s="58">
        <v>0.78592209661941337</v>
      </c>
      <c r="X234" s="58">
        <f t="shared" si="166"/>
        <v>785922.09661941335</v>
      </c>
      <c r="Y234" s="58">
        <v>1.2944077751132276E-2</v>
      </c>
      <c r="Z234" s="58">
        <f t="shared" si="167"/>
        <v>12944.077751132276</v>
      </c>
      <c r="AA234" s="57">
        <f t="shared" si="168"/>
        <v>7203.5526869868308</v>
      </c>
      <c r="AB234" s="57">
        <f t="shared" si="169"/>
        <v>664.86402192038474</v>
      </c>
      <c r="AC234" s="57">
        <f t="shared" si="170"/>
        <v>8504.5847809297738</v>
      </c>
      <c r="AD234" s="57">
        <f t="shared" si="171"/>
        <v>924.57698222373392</v>
      </c>
      <c r="AE234" s="155"/>
      <c r="AF234" s="155"/>
      <c r="AG234" s="155"/>
      <c r="AH234" s="169">
        <v>99.329473386613301</v>
      </c>
      <c r="AI234" s="174">
        <v>84.040173490622479</v>
      </c>
      <c r="AJ234" s="179">
        <f t="shared" si="172"/>
        <v>15.289299895990823</v>
      </c>
      <c r="AK234" s="58">
        <v>0.10723083289325003</v>
      </c>
      <c r="AL234" s="58">
        <f t="shared" si="173"/>
        <v>0.98137658263902416</v>
      </c>
      <c r="AM234" s="58">
        <f t="shared" si="174"/>
        <v>9.2582696475379642E-4</v>
      </c>
      <c r="AN234" s="58">
        <v>29.987402501979975</v>
      </c>
      <c r="AO234" s="58">
        <v>26.754313436918885</v>
      </c>
      <c r="AP234" s="58">
        <v>3.2330890650610931</v>
      </c>
      <c r="AQ234" s="58">
        <v>19.026299903748402</v>
      </c>
      <c r="AR234" s="58">
        <f t="shared" si="175"/>
        <v>20.167877897973305</v>
      </c>
      <c r="AS234" s="58">
        <f t="shared" si="176"/>
        <v>21.149254480612328</v>
      </c>
      <c r="AT234" s="58">
        <f t="shared" si="177"/>
        <v>0.95359758030531727</v>
      </c>
      <c r="AU234" s="6">
        <f t="shared" si="178"/>
        <v>95.359758030531722</v>
      </c>
      <c r="AV234" s="6">
        <f t="shared" si="179"/>
        <v>4.6402419694682813</v>
      </c>
      <c r="AW234" s="58">
        <f t="shared" si="180"/>
        <v>2.3108888199969764</v>
      </c>
      <c r="AX234" s="58">
        <f t="shared" si="181"/>
        <v>2310.8888199969765</v>
      </c>
      <c r="AY234" s="58">
        <f t="shared" si="182"/>
        <v>3.021322068658904</v>
      </c>
      <c r="AZ234" s="59">
        <f t="shared" si="183"/>
        <v>3.0213220686589037E-6</v>
      </c>
      <c r="BA234" s="57">
        <f t="shared" si="184"/>
        <v>1.264916180696045E-3</v>
      </c>
      <c r="BB234" s="58">
        <f t="shared" si="185"/>
        <v>3021.3220686589038</v>
      </c>
      <c r="BC234" s="58">
        <f t="shared" si="186"/>
        <v>20.550600304461895</v>
      </c>
      <c r="BD234" s="57"/>
      <c r="BE234" s="60">
        <v>3777628.2352941171</v>
      </c>
      <c r="BF234" s="60">
        <f t="shared" si="187"/>
        <v>4938979.0870588226</v>
      </c>
    </row>
    <row r="235" spans="1:58" x14ac:dyDescent="0.25">
      <c r="A235" s="56" t="s">
        <v>700</v>
      </c>
      <c r="B235" s="56">
        <v>18</v>
      </c>
      <c r="C235" s="56">
        <v>7</v>
      </c>
      <c r="D235" s="56">
        <v>14</v>
      </c>
      <c r="E235" s="56">
        <v>97</v>
      </c>
      <c r="F235" s="41">
        <v>37447</v>
      </c>
      <c r="G235" s="56">
        <f t="shared" si="136"/>
        <v>3478</v>
      </c>
      <c r="H235" s="56">
        <f t="shared" si="137"/>
        <v>3485</v>
      </c>
      <c r="I235" s="41">
        <f t="shared" si="161"/>
        <v>37454</v>
      </c>
      <c r="J235" s="33">
        <f t="shared" si="159"/>
        <v>37454</v>
      </c>
      <c r="K235" s="57">
        <v>1060</v>
      </c>
      <c r="L235" s="56">
        <v>1</v>
      </c>
      <c r="M235" s="56">
        <v>1</v>
      </c>
      <c r="N235" s="58">
        <f t="shared" si="162"/>
        <v>19.646000000000001</v>
      </c>
      <c r="O235" s="58">
        <v>2.8065714285714285</v>
      </c>
      <c r="P235" s="58">
        <v>0.19664163010050487</v>
      </c>
      <c r="Q235" s="58">
        <f t="shared" si="163"/>
        <v>196641.63010050487</v>
      </c>
      <c r="R235" s="58">
        <v>0.23213525631631629</v>
      </c>
      <c r="S235" s="58">
        <f t="shared" si="160"/>
        <v>232135.25631631628</v>
      </c>
      <c r="T235" s="58">
        <v>0.82709677291529005</v>
      </c>
      <c r="U235" s="58">
        <f t="shared" si="164"/>
        <v>827096.77291529009</v>
      </c>
      <c r="V235" s="57">
        <f t="shared" si="165"/>
        <v>29.470006161086381</v>
      </c>
      <c r="W235" s="58">
        <v>1.25573532408856</v>
      </c>
      <c r="X235" s="58">
        <f t="shared" si="166"/>
        <v>1255735.32408856</v>
      </c>
      <c r="Y235" s="58">
        <v>2.477641078375593E-2</v>
      </c>
      <c r="Z235" s="58">
        <f t="shared" si="167"/>
        <v>24776.410783755931</v>
      </c>
      <c r="AA235" s="57">
        <f t="shared" si="168"/>
        <v>16386.802508375407</v>
      </c>
      <c r="AB235" s="57">
        <f t="shared" si="169"/>
        <v>2319.330107309589</v>
      </c>
      <c r="AC235" s="57">
        <f t="shared" si="170"/>
        <v>29449.24508786705</v>
      </c>
      <c r="AD235" s="57">
        <f t="shared" si="171"/>
        <v>1769.7436274111378</v>
      </c>
      <c r="AE235" s="155"/>
      <c r="AF235" s="155"/>
      <c r="AG235" s="155"/>
      <c r="AH235" s="169">
        <v>185.65521092885305</v>
      </c>
      <c r="AI235" s="174">
        <v>154.02269990939206</v>
      </c>
      <c r="AJ235" s="179">
        <f t="shared" si="172"/>
        <v>31.632511019460992</v>
      </c>
      <c r="AK235" s="58">
        <v>0.13506686478454683</v>
      </c>
      <c r="AL235" s="58">
        <f t="shared" si="173"/>
        <v>2.6535236255572072</v>
      </c>
      <c r="AM235" s="58">
        <f t="shared" si="174"/>
        <v>2.5033241750539691E-3</v>
      </c>
      <c r="AN235" s="58">
        <v>28.91426024794087</v>
      </c>
      <c r="AO235" s="58">
        <v>23.966410555179866</v>
      </c>
      <c r="AP235" s="58">
        <v>4.9478496927610038</v>
      </c>
      <c r="AQ235" s="58">
        <v>32.481148848629125</v>
      </c>
      <c r="AR235" s="58">
        <f t="shared" si="175"/>
        <v>34.430017779546873</v>
      </c>
      <c r="AS235" s="58">
        <f t="shared" si="176"/>
        <v>37.083541405104079</v>
      </c>
      <c r="AT235" s="58">
        <f t="shared" si="177"/>
        <v>0.92844470821786229</v>
      </c>
      <c r="AU235" s="6">
        <f t="shared" si="178"/>
        <v>92.844470821786231</v>
      </c>
      <c r="AV235" s="6">
        <f t="shared" si="179"/>
        <v>7.1555291782137704</v>
      </c>
      <c r="AW235" s="58">
        <f t="shared" si="180"/>
        <v>1.8875873666448171</v>
      </c>
      <c r="AX235" s="58">
        <f t="shared" si="181"/>
        <v>1887.5873666448172</v>
      </c>
      <c r="AY235" s="58">
        <f t="shared" si="182"/>
        <v>5.297648772157725</v>
      </c>
      <c r="AZ235" s="59">
        <f t="shared" si="183"/>
        <v>5.2976487721577245E-6</v>
      </c>
      <c r="BA235" s="57">
        <f t="shared" si="184"/>
        <v>6.4051135799804426E-4</v>
      </c>
      <c r="BB235" s="58">
        <f t="shared" si="185"/>
        <v>5297.648772157725</v>
      </c>
      <c r="BC235" s="58">
        <f t="shared" si="186"/>
        <v>12.975206795951173</v>
      </c>
      <c r="BD235" s="57"/>
      <c r="BE235" s="60">
        <v>2557556.0425531915</v>
      </c>
      <c r="BF235" s="60">
        <f t="shared" si="187"/>
        <v>7177963.716</v>
      </c>
    </row>
    <row r="236" spans="1:58" x14ac:dyDescent="0.25">
      <c r="A236" s="56" t="s">
        <v>701</v>
      </c>
      <c r="B236" s="56">
        <v>18</v>
      </c>
      <c r="C236" s="56">
        <v>8</v>
      </c>
      <c r="D236" s="56">
        <v>14</v>
      </c>
      <c r="E236" s="56">
        <v>83</v>
      </c>
      <c r="F236" s="41">
        <v>37461</v>
      </c>
      <c r="G236" s="56">
        <f t="shared" si="136"/>
        <v>3492</v>
      </c>
      <c r="H236" s="56">
        <f t="shared" si="137"/>
        <v>3499</v>
      </c>
      <c r="I236" s="41">
        <f t="shared" si="161"/>
        <v>37468</v>
      </c>
      <c r="J236" s="33">
        <f t="shared" si="159"/>
        <v>37468</v>
      </c>
      <c r="K236" s="57">
        <v>1060</v>
      </c>
      <c r="L236" s="56">
        <v>1</v>
      </c>
      <c r="M236" s="56">
        <v>1</v>
      </c>
      <c r="N236" s="58">
        <f t="shared" si="162"/>
        <v>12.536</v>
      </c>
      <c r="O236" s="58">
        <v>1.7908571428571427</v>
      </c>
      <c r="P236" s="58">
        <v>7.0978327706053473E-2</v>
      </c>
      <c r="Q236" s="58">
        <f t="shared" si="163"/>
        <v>70978.327706053475</v>
      </c>
      <c r="R236" s="58">
        <v>9.4268548505005642E-2</v>
      </c>
      <c r="S236" s="58">
        <f t="shared" si="160"/>
        <v>94268.548505005645</v>
      </c>
      <c r="T236" s="58">
        <v>0.13234434285714283</v>
      </c>
      <c r="U236" s="58">
        <f t="shared" si="164"/>
        <v>132344.34285714282</v>
      </c>
      <c r="V236" s="57">
        <f t="shared" si="165"/>
        <v>7.39</v>
      </c>
      <c r="W236" s="58">
        <v>1.3867984322298603</v>
      </c>
      <c r="X236" s="58">
        <f t="shared" si="166"/>
        <v>1386798.4322298602</v>
      </c>
      <c r="Y236" s="58">
        <v>2.8339758897981002E-2</v>
      </c>
      <c r="Z236" s="58">
        <f t="shared" si="167"/>
        <v>28339.758897981003</v>
      </c>
      <c r="AA236" s="57">
        <f t="shared" si="168"/>
        <v>5914.8606421711229</v>
      </c>
      <c r="AB236" s="57">
        <f t="shared" si="169"/>
        <v>941.86417948554504</v>
      </c>
      <c r="AC236" s="57">
        <f t="shared" si="170"/>
        <v>4712.1946505186952</v>
      </c>
      <c r="AD236" s="57">
        <f t="shared" si="171"/>
        <v>2024.2684927129287</v>
      </c>
      <c r="AE236" s="155"/>
      <c r="AF236" s="155"/>
      <c r="AG236" s="155"/>
      <c r="AH236" s="169">
        <v>83.703427055999057</v>
      </c>
      <c r="AI236" s="174">
        <v>70.191343923165164</v>
      </c>
      <c r="AJ236" s="179">
        <f t="shared" si="172"/>
        <v>13.512083132833894</v>
      </c>
      <c r="AK236" s="58">
        <v>0.1446994777444465</v>
      </c>
      <c r="AL236" s="58">
        <f t="shared" si="173"/>
        <v>1.8139526530043812</v>
      </c>
      <c r="AM236" s="58">
        <f t="shared" si="174"/>
        <v>1.7112760877399822E-3</v>
      </c>
      <c r="AN236" s="58">
        <v>27.32185561291509</v>
      </c>
      <c r="AO236" s="58">
        <v>19.997704244902312</v>
      </c>
      <c r="AP236" s="58">
        <v>7.324151368012779</v>
      </c>
      <c r="AQ236" s="58">
        <v>21.759848382127476</v>
      </c>
      <c r="AR236" s="58">
        <f t="shared" si="175"/>
        <v>23.065439285055124</v>
      </c>
      <c r="AS236" s="58">
        <f t="shared" si="176"/>
        <v>24.879391938059506</v>
      </c>
      <c r="AT236" s="58">
        <f t="shared" si="177"/>
        <v>0.92709015326739286</v>
      </c>
      <c r="AU236" s="6">
        <f t="shared" si="178"/>
        <v>92.709015326739291</v>
      </c>
      <c r="AV236" s="6">
        <f t="shared" si="179"/>
        <v>7.2909846732607182</v>
      </c>
      <c r="AW236" s="58">
        <f t="shared" si="180"/>
        <v>1.9846356045037896</v>
      </c>
      <c r="AX236" s="58">
        <f t="shared" si="181"/>
        <v>1984.6356045037896</v>
      </c>
      <c r="AY236" s="58">
        <f t="shared" si="182"/>
        <v>3.5541988482942148</v>
      </c>
      <c r="AZ236" s="59">
        <f t="shared" si="183"/>
        <v>3.5541988482942146E-6</v>
      </c>
      <c r="BA236" s="57">
        <f t="shared" si="184"/>
        <v>2.6855691535910549E-3</v>
      </c>
      <c r="BB236" s="58">
        <f t="shared" si="185"/>
        <v>3554.1988482942147</v>
      </c>
      <c r="BC236" s="58">
        <f t="shared" si="186"/>
        <v>12.71556853860144</v>
      </c>
      <c r="BD236" s="57"/>
      <c r="BE236" s="60">
        <v>2177274.9056603773</v>
      </c>
      <c r="BF236" s="60">
        <f t="shared" si="187"/>
        <v>3899188.3167654984</v>
      </c>
    </row>
    <row r="237" spans="1:58" x14ac:dyDescent="0.25">
      <c r="A237" s="56" t="s">
        <v>702</v>
      </c>
      <c r="B237" s="56">
        <v>18</v>
      </c>
      <c r="C237" s="56">
        <v>9</v>
      </c>
      <c r="D237" s="56">
        <v>14</v>
      </c>
      <c r="E237" s="56">
        <v>69</v>
      </c>
      <c r="F237" s="41">
        <v>37475</v>
      </c>
      <c r="G237" s="56">
        <f t="shared" si="136"/>
        <v>3506</v>
      </c>
      <c r="H237" s="56">
        <f t="shared" si="137"/>
        <v>3513</v>
      </c>
      <c r="I237" s="41">
        <f t="shared" si="161"/>
        <v>37482</v>
      </c>
      <c r="J237" s="33">
        <f t="shared" si="159"/>
        <v>37482</v>
      </c>
      <c r="K237" s="57">
        <v>1060</v>
      </c>
      <c r="L237" s="56">
        <v>1</v>
      </c>
      <c r="M237" s="56">
        <v>1</v>
      </c>
      <c r="N237" s="58">
        <f t="shared" si="162"/>
        <v>9.6319999999999997</v>
      </c>
      <c r="O237" s="58">
        <v>1.3759999999999999</v>
      </c>
      <c r="P237" s="58">
        <v>7.9227618040084213E-2</v>
      </c>
      <c r="Q237" s="58">
        <f t="shared" si="163"/>
        <v>79227.618040084213</v>
      </c>
      <c r="R237" s="58">
        <v>9.9219622509397865E-2</v>
      </c>
      <c r="S237" s="58">
        <f t="shared" si="160"/>
        <v>99219.622509397857</v>
      </c>
      <c r="T237" s="58">
        <v>0.1811370779672212</v>
      </c>
      <c r="U237" s="58">
        <f t="shared" si="164"/>
        <v>181137.07796722121</v>
      </c>
      <c r="V237" s="57">
        <f t="shared" si="165"/>
        <v>13.164031829013171</v>
      </c>
      <c r="W237" s="58">
        <v>0.89757425442317018</v>
      </c>
      <c r="X237" s="58">
        <f t="shared" si="166"/>
        <v>897574.25442317023</v>
      </c>
      <c r="Y237" s="58">
        <v>1.6641212629819158E-2</v>
      </c>
      <c r="Z237" s="58">
        <f t="shared" si="167"/>
        <v>16641.212629819158</v>
      </c>
      <c r="AA237" s="57">
        <f t="shared" si="168"/>
        <v>6602.3015033403508</v>
      </c>
      <c r="AB237" s="57">
        <f t="shared" si="169"/>
        <v>991.33178377852391</v>
      </c>
      <c r="AC237" s="57">
        <f t="shared" si="170"/>
        <v>6449.4873855627002</v>
      </c>
      <c r="AD237" s="57">
        <f t="shared" si="171"/>
        <v>1188.6580449870826</v>
      </c>
      <c r="AE237" s="155"/>
      <c r="AF237" s="155"/>
      <c r="AG237" s="155"/>
      <c r="AH237" s="169">
        <v>69.367523397869746</v>
      </c>
      <c r="AI237" s="174">
        <v>55.36139375293633</v>
      </c>
      <c r="AJ237" s="179">
        <f t="shared" si="172"/>
        <v>14.006129644933417</v>
      </c>
      <c r="AK237" s="58">
        <v>8.5070413341506973E-2</v>
      </c>
      <c r="AL237" s="58">
        <f t="shared" si="173"/>
        <v>0.81939822130539519</v>
      </c>
      <c r="AM237" s="58">
        <f t="shared" si="174"/>
        <v>7.7301718991075019E-4</v>
      </c>
      <c r="AN237" s="58">
        <v>35.38773126424131</v>
      </c>
      <c r="AO237" s="58">
        <v>28.953142857142858</v>
      </c>
      <c r="AP237" s="58">
        <v>6.4345884070984578</v>
      </c>
      <c r="AQ237" s="58">
        <v>8.8139696814914998</v>
      </c>
      <c r="AR237" s="58">
        <f t="shared" si="175"/>
        <v>9.3428078623809903</v>
      </c>
      <c r="AS237" s="58">
        <f t="shared" si="176"/>
        <v>10.162206083686385</v>
      </c>
      <c r="AT237" s="58">
        <f t="shared" si="177"/>
        <v>0.91936807671901155</v>
      </c>
      <c r="AU237" s="6">
        <f t="shared" si="178"/>
        <v>91.93680767190115</v>
      </c>
      <c r="AV237" s="6">
        <f t="shared" si="179"/>
        <v>8.0631923280988502</v>
      </c>
      <c r="AW237" s="58">
        <f t="shared" si="180"/>
        <v>1.0550463126750815</v>
      </c>
      <c r="AX237" s="58">
        <f t="shared" si="181"/>
        <v>1055.0463126750815</v>
      </c>
      <c r="AY237" s="58">
        <f t="shared" si="182"/>
        <v>1.4517437262409121</v>
      </c>
      <c r="AZ237" s="59">
        <f t="shared" si="183"/>
        <v>1.4517437262409121E-6</v>
      </c>
      <c r="BA237" s="57">
        <f t="shared" si="184"/>
        <v>8.0146138081327648E-4</v>
      </c>
      <c r="BB237" s="58">
        <f t="shared" si="185"/>
        <v>1451.7437262409121</v>
      </c>
      <c r="BC237" s="58">
        <f t="shared" si="186"/>
        <v>11.40203581049618</v>
      </c>
      <c r="BD237" s="57"/>
      <c r="BE237" s="60">
        <v>2706086.551020408</v>
      </c>
      <c r="BF237" s="60">
        <f t="shared" si="187"/>
        <v>3723575.0942040812</v>
      </c>
    </row>
    <row r="238" spans="1:58" x14ac:dyDescent="0.25">
      <c r="A238" s="56" t="s">
        <v>703</v>
      </c>
      <c r="B238" s="56">
        <v>18</v>
      </c>
      <c r="C238" s="56">
        <v>10</v>
      </c>
      <c r="D238" s="56">
        <v>14</v>
      </c>
      <c r="E238" s="56">
        <v>55</v>
      </c>
      <c r="F238" s="41">
        <v>37489</v>
      </c>
      <c r="G238" s="56">
        <f t="shared" si="136"/>
        <v>3520</v>
      </c>
      <c r="H238" s="56">
        <f t="shared" si="137"/>
        <v>3527</v>
      </c>
      <c r="I238" s="41">
        <f t="shared" si="161"/>
        <v>37496</v>
      </c>
      <c r="J238" s="33">
        <f t="shared" si="159"/>
        <v>37496</v>
      </c>
      <c r="K238" s="57">
        <v>1060</v>
      </c>
      <c r="L238" s="56">
        <v>1</v>
      </c>
      <c r="M238" s="56">
        <v>1</v>
      </c>
      <c r="N238" s="58">
        <f t="shared" si="162"/>
        <v>5.3000000000000025</v>
      </c>
      <c r="O238" s="58">
        <v>0.75714285714285745</v>
      </c>
      <c r="P238" s="58">
        <v>5.2290664350523743E-2</v>
      </c>
      <c r="Q238" s="58">
        <f t="shared" si="163"/>
        <v>52290.664350523744</v>
      </c>
      <c r="R238" s="58">
        <v>4.2209597920746224E-2</v>
      </c>
      <c r="S238" s="58">
        <f t="shared" si="160"/>
        <v>42209.597920746222</v>
      </c>
      <c r="T238" s="58">
        <v>5.6826197037884489E-2</v>
      </c>
      <c r="U238" s="58">
        <f t="shared" si="164"/>
        <v>56826.197037884493</v>
      </c>
      <c r="V238" s="57">
        <f t="shared" si="165"/>
        <v>7.5053467785885148</v>
      </c>
      <c r="W238" s="58">
        <v>0.52738040130791741</v>
      </c>
      <c r="X238" s="58">
        <f t="shared" si="166"/>
        <v>527380.40130791743</v>
      </c>
      <c r="Y238" s="58">
        <v>1.0336961907994997E-2</v>
      </c>
      <c r="Z238" s="58">
        <f t="shared" si="167"/>
        <v>10336.961907994997</v>
      </c>
      <c r="AA238" s="57">
        <f t="shared" si="168"/>
        <v>4357.5553625436451</v>
      </c>
      <c r="AB238" s="57">
        <f t="shared" si="169"/>
        <v>421.72823218899345</v>
      </c>
      <c r="AC238" s="57">
        <f t="shared" si="170"/>
        <v>2023.3286584851433</v>
      </c>
      <c r="AD238" s="57">
        <f t="shared" si="171"/>
        <v>738.35442199964268</v>
      </c>
      <c r="AE238" s="155"/>
      <c r="AF238" s="155"/>
      <c r="AG238" s="155"/>
      <c r="AH238" s="169">
        <v>48.692060025916902</v>
      </c>
      <c r="AI238" s="174">
        <v>39.90192971469282</v>
      </c>
      <c r="AJ238" s="179">
        <f t="shared" si="172"/>
        <v>8.7901303112240825</v>
      </c>
      <c r="AK238" s="58">
        <v>7.6406112912514451E-2</v>
      </c>
      <c r="AL238" s="58">
        <f t="shared" si="173"/>
        <v>0.4049523984363268</v>
      </c>
      <c r="AM238" s="58">
        <f t="shared" si="174"/>
        <v>3.8203056456257247E-4</v>
      </c>
      <c r="AN238" s="58">
        <v>24.621691231784425</v>
      </c>
      <c r="AO238" s="58">
        <v>17.738337446015858</v>
      </c>
      <c r="AP238" s="58">
        <v>6.8833537857685698</v>
      </c>
      <c r="AQ238" s="58">
        <v>8.5580450603591007</v>
      </c>
      <c r="AR238" s="58">
        <f t="shared" si="175"/>
        <v>9.0715277639806455</v>
      </c>
      <c r="AS238" s="58">
        <f t="shared" si="176"/>
        <v>9.4764801624169728</v>
      </c>
      <c r="AT238" s="58">
        <f t="shared" si="177"/>
        <v>0.95726763613748289</v>
      </c>
      <c r="AU238" s="6">
        <f t="shared" si="178"/>
        <v>95.72676361374829</v>
      </c>
      <c r="AV238" s="6">
        <f t="shared" si="179"/>
        <v>4.2732363862517051</v>
      </c>
      <c r="AW238" s="58">
        <f t="shared" si="180"/>
        <v>1.7880151249843337</v>
      </c>
      <c r="AX238" s="58">
        <f t="shared" si="181"/>
        <v>1788.0151249843336</v>
      </c>
      <c r="AY238" s="58">
        <f t="shared" si="182"/>
        <v>1.3537828803452818</v>
      </c>
      <c r="AZ238" s="59">
        <f t="shared" si="183"/>
        <v>1.3537828803452818E-6</v>
      </c>
      <c r="BA238" s="57">
        <f t="shared" si="184"/>
        <v>2.3823218003533675E-3</v>
      </c>
      <c r="BB238" s="58">
        <f t="shared" si="185"/>
        <v>1353.7828803452819</v>
      </c>
      <c r="BC238" s="58">
        <f t="shared" si="186"/>
        <v>22.401466935395909</v>
      </c>
      <c r="BD238" s="57"/>
      <c r="BE238" s="60">
        <v>2215312</v>
      </c>
      <c r="BF238" s="60">
        <f t="shared" si="187"/>
        <v>1677307.6571428578</v>
      </c>
    </row>
    <row r="239" spans="1:58" x14ac:dyDescent="0.25">
      <c r="A239" s="56" t="s">
        <v>704</v>
      </c>
      <c r="B239" s="56">
        <v>18</v>
      </c>
      <c r="C239" s="56">
        <v>11</v>
      </c>
      <c r="D239" s="56">
        <v>14</v>
      </c>
      <c r="E239" s="56">
        <v>41</v>
      </c>
      <c r="F239" s="41">
        <v>37503</v>
      </c>
      <c r="G239" s="56">
        <f t="shared" ref="G239:G302" si="188">F239-33969</f>
        <v>3534</v>
      </c>
      <c r="H239" s="56">
        <f t="shared" ref="H239:H302" si="189">G239+(D239/2)</f>
        <v>3541</v>
      </c>
      <c r="I239" s="41">
        <f t="shared" si="161"/>
        <v>37510</v>
      </c>
      <c r="J239" s="33">
        <f t="shared" si="159"/>
        <v>37510</v>
      </c>
      <c r="K239" s="57">
        <v>1060</v>
      </c>
      <c r="L239" s="56">
        <v>1</v>
      </c>
      <c r="M239" s="56">
        <v>1</v>
      </c>
      <c r="N239" s="58">
        <f t="shared" si="162"/>
        <v>3.94</v>
      </c>
      <c r="O239" s="58">
        <v>0.56285714285714283</v>
      </c>
      <c r="P239" s="58">
        <v>2.533112139066087E-2</v>
      </c>
      <c r="Q239" s="58">
        <f t="shared" si="163"/>
        <v>25331.121390660868</v>
      </c>
      <c r="R239" s="58">
        <v>2.6770186184407418E-2</v>
      </c>
      <c r="S239" s="58">
        <f t="shared" si="160"/>
        <v>26770.186184407419</v>
      </c>
      <c r="T239" s="58">
        <v>3.7813812062208851E-2</v>
      </c>
      <c r="U239" s="58">
        <f t="shared" si="164"/>
        <v>37813.812062208854</v>
      </c>
      <c r="V239" s="57">
        <f t="shared" si="165"/>
        <v>6.7181899602909132</v>
      </c>
      <c r="W239" s="58">
        <v>0.4349453411338744</v>
      </c>
      <c r="X239" s="58">
        <f t="shared" si="166"/>
        <v>434945.34113387438</v>
      </c>
      <c r="Y239" s="58">
        <v>1.2659915581444425E-2</v>
      </c>
      <c r="Z239" s="58">
        <f t="shared" si="167"/>
        <v>12659.915581444424</v>
      </c>
      <c r="AA239" s="57">
        <f t="shared" si="168"/>
        <v>2110.9267825550724</v>
      </c>
      <c r="AB239" s="57">
        <f t="shared" si="169"/>
        <v>267.46862919941231</v>
      </c>
      <c r="AC239" s="57">
        <f t="shared" si="170"/>
        <v>1346.3820142852665</v>
      </c>
      <c r="AD239" s="57">
        <f t="shared" si="171"/>
        <v>904.27968438888752</v>
      </c>
      <c r="AE239" s="155"/>
      <c r="AF239" s="155"/>
      <c r="AG239" s="155"/>
      <c r="AH239" s="169">
        <v>19.801698048468669</v>
      </c>
      <c r="AI239" s="174">
        <v>16.504586221009632</v>
      </c>
      <c r="AJ239" s="179">
        <f>AH239-AI239</f>
        <v>3.2971118274590374</v>
      </c>
      <c r="AK239" s="58">
        <v>1.630544354707824E-2</v>
      </c>
      <c r="AL239" s="58">
        <f t="shared" si="173"/>
        <v>6.4243447575488263E-2</v>
      </c>
      <c r="AM239" s="58">
        <f t="shared" si="174"/>
        <v>6.0607026014611571E-5</v>
      </c>
      <c r="AN239" s="58">
        <v>17.941257142857143</v>
      </c>
      <c r="AO239" s="58">
        <v>16.160003862127983</v>
      </c>
      <c r="AP239" s="58">
        <v>1.7812532807291632</v>
      </c>
      <c r="AQ239" s="58">
        <v>1.8077818087877737</v>
      </c>
      <c r="AR239" s="58">
        <f t="shared" si="175"/>
        <v>1.91624871731504</v>
      </c>
      <c r="AS239" s="58">
        <f t="shared" si="176"/>
        <v>1.9804921648905283</v>
      </c>
      <c r="AT239" s="58">
        <f t="shared" si="177"/>
        <v>0.96756187743916711</v>
      </c>
      <c r="AU239" s="6">
        <f t="shared" si="178"/>
        <v>96.756187743916712</v>
      </c>
      <c r="AV239" s="6">
        <f t="shared" si="179"/>
        <v>3.2438122560832916</v>
      </c>
      <c r="AW239" s="58">
        <f t="shared" si="180"/>
        <v>0.50266298601282444</v>
      </c>
      <c r="AX239" s="58">
        <f t="shared" si="181"/>
        <v>502.66298601282443</v>
      </c>
      <c r="AY239" s="58">
        <f t="shared" si="182"/>
        <v>0.28292745212721832</v>
      </c>
      <c r="AZ239" s="59">
        <f t="shared" si="183"/>
        <v>2.8292745212721829E-7</v>
      </c>
      <c r="BA239" s="57">
        <f t="shared" si="184"/>
        <v>7.482119275934525E-4</v>
      </c>
      <c r="BB239" s="58">
        <f t="shared" si="185"/>
        <v>282.92745212721832</v>
      </c>
      <c r="BC239" s="58">
        <f t="shared" si="186"/>
        <v>29.827924708794338</v>
      </c>
      <c r="BD239" s="57"/>
      <c r="BE239" s="60">
        <v>274764.74074074073</v>
      </c>
      <c r="BF239" s="60">
        <f t="shared" si="187"/>
        <v>154653.29693121693</v>
      </c>
    </row>
    <row r="240" spans="1:58" x14ac:dyDescent="0.25">
      <c r="A240" s="56" t="s">
        <v>705</v>
      </c>
      <c r="B240" s="56">
        <v>18</v>
      </c>
      <c r="C240" s="56">
        <v>12</v>
      </c>
      <c r="D240" s="56">
        <v>14</v>
      </c>
      <c r="E240" s="56">
        <v>27</v>
      </c>
      <c r="F240" s="41">
        <v>37517</v>
      </c>
      <c r="G240" s="56">
        <f t="shared" si="188"/>
        <v>3548</v>
      </c>
      <c r="H240" s="56">
        <f t="shared" si="189"/>
        <v>3555</v>
      </c>
      <c r="I240" s="41">
        <f t="shared" si="161"/>
        <v>37524</v>
      </c>
      <c r="J240" s="33">
        <f t="shared" si="159"/>
        <v>37524</v>
      </c>
      <c r="K240" s="57">
        <v>1060</v>
      </c>
      <c r="L240" s="56">
        <v>1</v>
      </c>
      <c r="M240" s="56">
        <v>1</v>
      </c>
      <c r="N240" s="58">
        <f t="shared" si="162"/>
        <v>6.6920000000000002</v>
      </c>
      <c r="O240" s="58">
        <v>0.95600000000000007</v>
      </c>
      <c r="P240" s="58">
        <v>2.65757364466595E-2</v>
      </c>
      <c r="Q240" s="58">
        <f t="shared" si="163"/>
        <v>26575.736446659499</v>
      </c>
      <c r="R240" s="58">
        <v>5.1890866440437548E-2</v>
      </c>
      <c r="S240" s="58">
        <f t="shared" si="160"/>
        <v>51890.866440437545</v>
      </c>
      <c r="T240" s="58">
        <v>5.1880478811511629E-2</v>
      </c>
      <c r="U240" s="58">
        <f t="shared" si="164"/>
        <v>51880.478811511632</v>
      </c>
      <c r="V240" s="57">
        <f t="shared" si="165"/>
        <v>5.4268283275639773</v>
      </c>
      <c r="W240" s="58">
        <v>0.78578931363140225</v>
      </c>
      <c r="X240" s="58">
        <f t="shared" si="166"/>
        <v>785789.31363140221</v>
      </c>
      <c r="Y240" s="58">
        <v>2.888895722470082E-2</v>
      </c>
      <c r="Z240" s="58">
        <f t="shared" si="167"/>
        <v>28888.957224700822</v>
      </c>
      <c r="AA240" s="57">
        <f t="shared" si="168"/>
        <v>2214.644703888292</v>
      </c>
      <c r="AB240" s="57">
        <f t="shared" si="169"/>
        <v>518.4565702750956</v>
      </c>
      <c r="AC240" s="57">
        <f t="shared" si="170"/>
        <v>1847.2335835755684</v>
      </c>
      <c r="AD240" s="57">
        <f>Y240/14*1000000</f>
        <v>2063.4969446214873</v>
      </c>
      <c r="AE240" s="155"/>
      <c r="AF240" s="155"/>
      <c r="AG240" s="155"/>
      <c r="AH240" s="169">
        <v>33.407108742960602</v>
      </c>
      <c r="AI240" s="174">
        <v>28.577583118997151</v>
      </c>
      <c r="AJ240" s="179">
        <f t="shared" si="172"/>
        <v>4.8295256239634519</v>
      </c>
      <c r="AK240" s="58">
        <v>0</v>
      </c>
      <c r="AL240" s="58">
        <f t="shared" si="173"/>
        <v>0</v>
      </c>
      <c r="AM240" s="58">
        <f t="shared" si="174"/>
        <v>0</v>
      </c>
      <c r="AN240" s="58">
        <v>10.532371961012883</v>
      </c>
      <c r="AO240" s="58">
        <v>9.2352105567082159</v>
      </c>
      <c r="AP240" s="58">
        <v>1.2971614043046675</v>
      </c>
      <c r="AQ240" s="58">
        <v>0</v>
      </c>
      <c r="AR240" s="58">
        <f t="shared" si="175"/>
        <v>0</v>
      </c>
      <c r="AS240" s="58">
        <f t="shared" si="176"/>
        <v>0</v>
      </c>
      <c r="AT240" s="58">
        <v>0</v>
      </c>
      <c r="AU240" s="6">
        <v>0</v>
      </c>
      <c r="AV240" s="6">
        <v>0</v>
      </c>
      <c r="AW240" s="58">
        <f t="shared" si="180"/>
        <v>0</v>
      </c>
      <c r="AX240" s="58">
        <f t="shared" si="181"/>
        <v>0</v>
      </c>
      <c r="AY240" s="58">
        <f t="shared" si="182"/>
        <v>0</v>
      </c>
      <c r="AZ240" s="59">
        <f t="shared" si="183"/>
        <v>0</v>
      </c>
      <c r="BA240" s="57">
        <f t="shared" si="184"/>
        <v>0</v>
      </c>
      <c r="BB240" s="58">
        <f t="shared" si="185"/>
        <v>0</v>
      </c>
      <c r="BC240" s="58" t="e">
        <f t="shared" si="186"/>
        <v>#DIV/0!</v>
      </c>
      <c r="BD240" s="57"/>
      <c r="BE240" s="60">
        <v>1060211.5384615385</v>
      </c>
      <c r="BF240" s="60">
        <f t="shared" si="187"/>
        <v>1013562.2307692309</v>
      </c>
    </row>
    <row r="241" spans="1:58" ht="13.8" thickBot="1" x14ac:dyDescent="0.3">
      <c r="A241" s="63" t="s">
        <v>706</v>
      </c>
      <c r="B241" s="63">
        <v>18</v>
      </c>
      <c r="C241" s="63">
        <v>13</v>
      </c>
      <c r="D241" s="63">
        <v>13</v>
      </c>
      <c r="E241" s="63">
        <v>13</v>
      </c>
      <c r="F241" s="42">
        <v>37531</v>
      </c>
      <c r="G241" s="63">
        <f t="shared" si="188"/>
        <v>3562</v>
      </c>
      <c r="H241" s="63">
        <f t="shared" si="189"/>
        <v>3568.5</v>
      </c>
      <c r="I241" s="42">
        <f t="shared" si="161"/>
        <v>37537.5</v>
      </c>
      <c r="J241" s="34">
        <f t="shared" si="159"/>
        <v>37537.5</v>
      </c>
      <c r="K241" s="62">
        <v>1060</v>
      </c>
      <c r="L241" s="63">
        <v>1</v>
      </c>
      <c r="M241" s="63">
        <v>1</v>
      </c>
      <c r="N241" s="71">
        <f t="shared" si="162"/>
        <v>14.935999999999996</v>
      </c>
      <c r="O241" s="71">
        <v>2.2978461538461534</v>
      </c>
      <c r="P241" s="71">
        <v>8.7042081491081974E-2</v>
      </c>
      <c r="Q241" s="71">
        <f t="shared" si="163"/>
        <v>87042.081491081975</v>
      </c>
      <c r="R241" s="71">
        <v>0.16377972490479739</v>
      </c>
      <c r="S241" s="71">
        <f t="shared" si="160"/>
        <v>163779.72490479739</v>
      </c>
      <c r="T241" s="71">
        <v>0.19368930204077148</v>
      </c>
      <c r="U241" s="71">
        <f t="shared" si="164"/>
        <v>193689.30204077146</v>
      </c>
      <c r="V241" s="62">
        <f t="shared" si="165"/>
        <v>8.4291675365895475</v>
      </c>
      <c r="W241" s="71">
        <v>1.7227719231728797</v>
      </c>
      <c r="X241" s="71">
        <f t="shared" si="166"/>
        <v>1722771.9231728797</v>
      </c>
      <c r="Y241" s="71">
        <v>1.0482633965794503E-2</v>
      </c>
      <c r="Z241" s="71">
        <f t="shared" si="167"/>
        <v>10482.633965794503</v>
      </c>
      <c r="AA241" s="62">
        <f t="shared" si="168"/>
        <v>7253.5067909234976</v>
      </c>
      <c r="AB241" s="62">
        <f t="shared" si="169"/>
        <v>1636.3703341166242</v>
      </c>
      <c r="AC241" s="62">
        <f t="shared" si="170"/>
        <v>6896.4163728889098</v>
      </c>
      <c r="AD241" s="62">
        <f t="shared" si="171"/>
        <v>748.75956898532161</v>
      </c>
      <c r="AE241" s="156"/>
      <c r="AF241" s="156"/>
      <c r="AG241" s="156"/>
      <c r="AH241" s="192">
        <v>137.60994117817401</v>
      </c>
      <c r="AI241" s="193">
        <v>120.92187439003024</v>
      </c>
      <c r="AJ241" s="167">
        <f t="shared" si="172"/>
        <v>16.688066788143772</v>
      </c>
      <c r="AK241" s="71">
        <v>1.0409668244627348</v>
      </c>
      <c r="AL241" s="71">
        <f t="shared" si="173"/>
        <v>15.547880490175404</v>
      </c>
      <c r="AM241" s="71">
        <f t="shared" si="174"/>
        <v>1.4667811783184343E-2</v>
      </c>
      <c r="AN241" s="71">
        <v>21.408255958678485</v>
      </c>
      <c r="AO241" s="71">
        <v>19.665244918490306</v>
      </c>
      <c r="AP241" s="71">
        <v>1.7430110401881811</v>
      </c>
      <c r="AQ241" s="71">
        <v>1.3049497453876955</v>
      </c>
      <c r="AR241" s="71">
        <f t="shared" si="175"/>
        <v>1.3832467301109572</v>
      </c>
      <c r="AS241" s="71">
        <f t="shared" si="176"/>
        <v>16.93112722028636</v>
      </c>
      <c r="AT241" s="71">
        <f t="shared" si="177"/>
        <v>8.1698442880613009E-2</v>
      </c>
      <c r="AU241" s="15">
        <f t="shared" si="178"/>
        <v>8.1698442880613005</v>
      </c>
      <c r="AV241" s="15">
        <f>(AL241/AS241)*100</f>
        <v>91.830155711938716</v>
      </c>
      <c r="AW241" s="71">
        <f t="shared" si="180"/>
        <v>1.1335784159270463</v>
      </c>
      <c r="AX241" s="71">
        <f t="shared" si="181"/>
        <v>1133.5784159270463</v>
      </c>
      <c r="AY241" s="71">
        <f t="shared" si="182"/>
        <v>2.6047888031209787</v>
      </c>
      <c r="AZ241" s="106">
        <f t="shared" si="183"/>
        <v>2.6047888031209785E-6</v>
      </c>
      <c r="BA241" s="62">
        <f t="shared" si="184"/>
        <v>1.3448284317595775E-3</v>
      </c>
      <c r="BB241" s="71">
        <f t="shared" si="185"/>
        <v>2604.7888031209786</v>
      </c>
      <c r="BC241" s="71">
        <f t="shared" si="186"/>
        <v>8.8966900085514625E-2</v>
      </c>
      <c r="BD241" s="62"/>
      <c r="BE241" s="74">
        <v>855187.53191489354</v>
      </c>
      <c r="BF241" s="74">
        <f t="shared" si="187"/>
        <v>1965089.3810278226</v>
      </c>
    </row>
    <row r="242" spans="1:58" x14ac:dyDescent="0.25">
      <c r="A242" s="114" t="s">
        <v>707</v>
      </c>
      <c r="B242" s="56">
        <v>19</v>
      </c>
      <c r="C242" s="56">
        <v>1</v>
      </c>
      <c r="D242" s="56">
        <v>14</v>
      </c>
      <c r="E242" s="56">
        <v>181</v>
      </c>
      <c r="F242" s="41">
        <v>37545</v>
      </c>
      <c r="G242" s="57">
        <f t="shared" si="188"/>
        <v>3576</v>
      </c>
      <c r="H242" s="57">
        <f t="shared" si="189"/>
        <v>3583</v>
      </c>
      <c r="I242" s="41">
        <f t="shared" si="161"/>
        <v>37552</v>
      </c>
      <c r="J242" s="33">
        <f t="shared" si="159"/>
        <v>37552</v>
      </c>
      <c r="K242" s="57">
        <v>1060</v>
      </c>
      <c r="L242" s="56">
        <v>1</v>
      </c>
      <c r="M242" s="56">
        <v>0</v>
      </c>
      <c r="N242" s="58">
        <f t="shared" si="162"/>
        <v>9.5719999999999938</v>
      </c>
      <c r="O242" s="58">
        <v>1.3674285714285705</v>
      </c>
      <c r="P242" s="115"/>
      <c r="Q242" s="115"/>
      <c r="R242" s="58">
        <v>0.12764265648103951</v>
      </c>
      <c r="S242" s="58">
        <f t="shared" si="160"/>
        <v>127642.65648103951</v>
      </c>
      <c r="T242" s="115"/>
      <c r="U242" s="115"/>
      <c r="V242" s="115"/>
      <c r="W242" s="115"/>
      <c r="X242" s="115"/>
      <c r="Y242" s="115"/>
      <c r="Z242" s="115"/>
      <c r="AA242" s="116"/>
      <c r="AB242" s="57">
        <f t="shared" si="169"/>
        <v>1275.314490574614</v>
      </c>
      <c r="AC242" s="116"/>
      <c r="AD242" s="116"/>
      <c r="AE242" s="160"/>
      <c r="AF242" s="160"/>
      <c r="AG242" s="160"/>
      <c r="AH242" s="169">
        <v>95.195059198196518</v>
      </c>
      <c r="AI242" s="174">
        <v>82.835619660938974</v>
      </c>
      <c r="AJ242" s="179">
        <f t="shared" si="172"/>
        <v>12.359439537257543</v>
      </c>
      <c r="AK242" s="115"/>
      <c r="AL242" s="115"/>
      <c r="AM242" s="115"/>
      <c r="AN242" s="115"/>
      <c r="AO242" s="115"/>
      <c r="AP242" s="115"/>
      <c r="AQ242" s="100"/>
      <c r="AR242" s="99"/>
      <c r="AS242" s="100"/>
      <c r="AT242" s="100"/>
      <c r="AU242" s="13"/>
      <c r="AV242" s="100"/>
      <c r="AW242" s="100"/>
      <c r="AX242" s="100"/>
      <c r="AY242" s="100"/>
      <c r="AZ242" s="100"/>
      <c r="BA242" s="100"/>
      <c r="BB242" s="100"/>
      <c r="BC242" s="100"/>
      <c r="BD242" s="101">
        <v>1</v>
      </c>
      <c r="BE242" s="60">
        <v>606470.11764705868</v>
      </c>
      <c r="BF242" s="60">
        <f t="shared" si="187"/>
        <v>829304.56658823462</v>
      </c>
    </row>
    <row r="243" spans="1:58" x14ac:dyDescent="0.25">
      <c r="A243" s="114" t="s">
        <v>708</v>
      </c>
      <c r="B243" s="56">
        <v>19</v>
      </c>
      <c r="C243" s="56">
        <v>2</v>
      </c>
      <c r="D243" s="56">
        <v>14</v>
      </c>
      <c r="E243" s="56">
        <v>168</v>
      </c>
      <c r="F243" s="41">
        <v>37559</v>
      </c>
      <c r="G243" s="57">
        <f t="shared" si="188"/>
        <v>3590</v>
      </c>
      <c r="H243" s="57">
        <f t="shared" si="189"/>
        <v>3597</v>
      </c>
      <c r="I243" s="41">
        <f t="shared" si="161"/>
        <v>37566</v>
      </c>
      <c r="J243" s="33">
        <f t="shared" si="159"/>
        <v>37566</v>
      </c>
      <c r="K243" s="57">
        <v>1060</v>
      </c>
      <c r="L243" s="56">
        <v>1</v>
      </c>
      <c r="M243" s="56">
        <v>0</v>
      </c>
      <c r="N243" s="58">
        <f t="shared" si="162"/>
        <v>15.517999999999999</v>
      </c>
      <c r="O243" s="58">
        <v>2.2168571428571426</v>
      </c>
      <c r="P243" s="115"/>
      <c r="Q243" s="115"/>
      <c r="R243" s="58">
        <v>0.20883626645485287</v>
      </c>
      <c r="S243" s="58">
        <f t="shared" si="160"/>
        <v>208836.26645485288</v>
      </c>
      <c r="T243" s="115"/>
      <c r="U243" s="115"/>
      <c r="V243" s="115"/>
      <c r="W243" s="115"/>
      <c r="X243" s="115"/>
      <c r="Y243" s="115"/>
      <c r="Z243" s="115"/>
      <c r="AA243" s="116"/>
      <c r="AB243" s="57">
        <f t="shared" si="169"/>
        <v>2086.5431988791061</v>
      </c>
      <c r="AC243" s="116"/>
      <c r="AD243" s="116"/>
      <c r="AE243" s="160"/>
      <c r="AF243" s="160"/>
      <c r="AG243" s="160"/>
      <c r="AH243" s="169">
        <v>134.95525740175347</v>
      </c>
      <c r="AI243" s="174">
        <v>116.78446558956951</v>
      </c>
      <c r="AJ243" s="179">
        <f t="shared" si="172"/>
        <v>18.170791812183964</v>
      </c>
      <c r="AK243" s="115"/>
      <c r="AL243" s="115"/>
      <c r="AM243" s="115"/>
      <c r="AN243" s="115"/>
      <c r="AO243" s="115"/>
      <c r="AP243" s="115"/>
      <c r="AQ243" s="100"/>
      <c r="AR243" s="99"/>
      <c r="AS243" s="100"/>
      <c r="AT243" s="100"/>
      <c r="AU243" s="13"/>
      <c r="AV243" s="100"/>
      <c r="AW243" s="100"/>
      <c r="AX243" s="100"/>
      <c r="AY243" s="100"/>
      <c r="AZ243" s="100"/>
      <c r="BA243" s="100"/>
      <c r="BB243" s="100"/>
      <c r="BC243" s="100"/>
      <c r="BD243" s="101">
        <v>1</v>
      </c>
      <c r="BE243" s="60">
        <v>824413.54166666686</v>
      </c>
      <c r="BF243" s="60">
        <f t="shared" si="187"/>
        <v>1827607.0485119049</v>
      </c>
    </row>
    <row r="244" spans="1:58" x14ac:dyDescent="0.25">
      <c r="A244" s="75" t="s">
        <v>709</v>
      </c>
      <c r="B244" s="75">
        <v>19</v>
      </c>
      <c r="C244" s="75">
        <v>3</v>
      </c>
      <c r="D244" s="75">
        <v>14</v>
      </c>
      <c r="E244" s="56">
        <v>154</v>
      </c>
      <c r="F244" s="76">
        <v>37573</v>
      </c>
      <c r="G244" s="77">
        <f t="shared" si="188"/>
        <v>3604</v>
      </c>
      <c r="H244" s="77">
        <f t="shared" si="189"/>
        <v>3611</v>
      </c>
      <c r="I244" s="76">
        <f t="shared" si="161"/>
        <v>37580</v>
      </c>
      <c r="J244" s="35">
        <f t="shared" si="159"/>
        <v>37580</v>
      </c>
      <c r="K244" s="77">
        <v>1060</v>
      </c>
      <c r="L244" s="401"/>
      <c r="M244" s="401"/>
      <c r="N244" s="75"/>
      <c r="O244" s="75"/>
      <c r="P244" s="75"/>
      <c r="Q244" s="77"/>
      <c r="R244" s="75"/>
      <c r="S244" s="77"/>
      <c r="T244" s="75"/>
      <c r="U244" s="77"/>
      <c r="V244" s="77"/>
      <c r="W244" s="75"/>
      <c r="X244" s="77"/>
      <c r="Y244" s="75"/>
      <c r="Z244" s="77"/>
      <c r="AA244" s="75"/>
      <c r="AB244" s="75"/>
      <c r="AC244" s="75"/>
      <c r="AD244" s="75"/>
      <c r="AE244" s="157"/>
      <c r="AF244" s="157"/>
      <c r="AG244" s="157"/>
      <c r="AH244" s="157"/>
      <c r="AI244" s="181"/>
      <c r="AJ244" s="182"/>
      <c r="AK244" s="75"/>
      <c r="AL244" s="75"/>
      <c r="AM244" s="77"/>
      <c r="AN244" s="77"/>
      <c r="AO244" s="77"/>
      <c r="AP244" s="77"/>
      <c r="AQ244" s="78"/>
      <c r="AR244" s="75"/>
      <c r="AS244" s="78"/>
      <c r="AT244" s="77"/>
      <c r="AU244" s="9"/>
      <c r="AV244" s="77"/>
      <c r="AW244" s="78"/>
      <c r="AX244" s="78"/>
      <c r="AY244" s="78"/>
      <c r="AZ244" s="77"/>
      <c r="BA244" s="77"/>
      <c r="BB244" s="78"/>
      <c r="BC244" s="77"/>
      <c r="BD244" s="77"/>
      <c r="BE244" s="79"/>
      <c r="BF244" s="79"/>
    </row>
    <row r="245" spans="1:58" x14ac:dyDescent="0.25">
      <c r="A245" s="75" t="s">
        <v>710</v>
      </c>
      <c r="B245" s="75">
        <v>19</v>
      </c>
      <c r="C245" s="75">
        <v>4</v>
      </c>
      <c r="D245" s="75">
        <v>14</v>
      </c>
      <c r="E245" s="56">
        <v>140</v>
      </c>
      <c r="F245" s="76">
        <v>37587</v>
      </c>
      <c r="G245" s="77">
        <f t="shared" si="188"/>
        <v>3618</v>
      </c>
      <c r="H245" s="77">
        <f t="shared" si="189"/>
        <v>3625</v>
      </c>
      <c r="I245" s="76">
        <f t="shared" si="161"/>
        <v>37594</v>
      </c>
      <c r="J245" s="35">
        <f t="shared" si="159"/>
        <v>37594</v>
      </c>
      <c r="K245" s="77">
        <v>1060</v>
      </c>
      <c r="L245" s="401"/>
      <c r="M245" s="401"/>
      <c r="N245" s="75"/>
      <c r="O245" s="75"/>
      <c r="P245" s="75"/>
      <c r="Q245" s="77"/>
      <c r="R245" s="75"/>
      <c r="S245" s="77"/>
      <c r="T245" s="75"/>
      <c r="U245" s="77"/>
      <c r="V245" s="77"/>
      <c r="W245" s="75"/>
      <c r="X245" s="77"/>
      <c r="Y245" s="75"/>
      <c r="Z245" s="77"/>
      <c r="AA245" s="75"/>
      <c r="AB245" s="75"/>
      <c r="AC245" s="75"/>
      <c r="AD245" s="75"/>
      <c r="AE245" s="157"/>
      <c r="AF245" s="157"/>
      <c r="AG245" s="157"/>
      <c r="AH245" s="157"/>
      <c r="AI245" s="181"/>
      <c r="AJ245" s="182"/>
      <c r="AK245" s="75"/>
      <c r="AL245" s="75"/>
      <c r="AM245" s="77"/>
      <c r="AN245" s="77"/>
      <c r="AO245" s="77"/>
      <c r="AP245" s="77"/>
      <c r="AQ245" s="78"/>
      <c r="AR245" s="75"/>
      <c r="AS245" s="78"/>
      <c r="AT245" s="77"/>
      <c r="AU245" s="9"/>
      <c r="AV245" s="77"/>
      <c r="AW245" s="78"/>
      <c r="AX245" s="78"/>
      <c r="AY245" s="78"/>
      <c r="AZ245" s="77"/>
      <c r="BA245" s="77"/>
      <c r="BB245" s="78"/>
      <c r="BC245" s="77"/>
      <c r="BD245" s="77"/>
      <c r="BE245" s="79"/>
      <c r="BF245" s="79"/>
    </row>
    <row r="246" spans="1:58" x14ac:dyDescent="0.25">
      <c r="A246" s="75" t="s">
        <v>711</v>
      </c>
      <c r="B246" s="75">
        <v>19</v>
      </c>
      <c r="C246" s="75">
        <v>5</v>
      </c>
      <c r="D246" s="75">
        <v>14</v>
      </c>
      <c r="E246" s="56">
        <v>126</v>
      </c>
      <c r="F246" s="76">
        <v>37601</v>
      </c>
      <c r="G246" s="77">
        <f t="shared" si="188"/>
        <v>3632</v>
      </c>
      <c r="H246" s="77">
        <f t="shared" si="189"/>
        <v>3639</v>
      </c>
      <c r="I246" s="76">
        <f t="shared" si="161"/>
        <v>37608</v>
      </c>
      <c r="J246" s="35">
        <f t="shared" si="159"/>
        <v>37608</v>
      </c>
      <c r="K246" s="77">
        <v>1060</v>
      </c>
      <c r="L246" s="401"/>
      <c r="M246" s="401"/>
      <c r="N246" s="75"/>
      <c r="O246" s="75"/>
      <c r="P246" s="75"/>
      <c r="Q246" s="77"/>
      <c r="R246" s="75"/>
      <c r="S246" s="77"/>
      <c r="T246" s="75"/>
      <c r="U246" s="77"/>
      <c r="V246" s="77"/>
      <c r="W246" s="75"/>
      <c r="X246" s="77"/>
      <c r="Y246" s="75"/>
      <c r="Z246" s="77"/>
      <c r="AA246" s="75"/>
      <c r="AB246" s="75"/>
      <c r="AC246" s="75"/>
      <c r="AD246" s="75"/>
      <c r="AE246" s="157"/>
      <c r="AF246" s="157"/>
      <c r="AG246" s="157"/>
      <c r="AH246" s="157"/>
      <c r="AI246" s="181"/>
      <c r="AJ246" s="182"/>
      <c r="AK246" s="75"/>
      <c r="AL246" s="75"/>
      <c r="AM246" s="77"/>
      <c r="AN246" s="77"/>
      <c r="AO246" s="77"/>
      <c r="AP246" s="77"/>
      <c r="AQ246" s="78"/>
      <c r="AR246" s="75"/>
      <c r="AS246" s="78"/>
      <c r="AT246" s="77"/>
      <c r="AU246" s="9"/>
      <c r="AV246" s="77"/>
      <c r="AW246" s="78"/>
      <c r="AX246" s="78"/>
      <c r="AY246" s="78"/>
      <c r="AZ246" s="77"/>
      <c r="BA246" s="77"/>
      <c r="BB246" s="78"/>
      <c r="BC246" s="77"/>
      <c r="BD246" s="77"/>
      <c r="BE246" s="79"/>
      <c r="BF246" s="79"/>
    </row>
    <row r="247" spans="1:58" x14ac:dyDescent="0.25">
      <c r="A247" s="75" t="s">
        <v>712</v>
      </c>
      <c r="B247" s="75">
        <v>19</v>
      </c>
      <c r="C247" s="75">
        <v>6</v>
      </c>
      <c r="D247" s="75">
        <v>14</v>
      </c>
      <c r="E247" s="56">
        <v>112</v>
      </c>
      <c r="F247" s="76">
        <v>37615</v>
      </c>
      <c r="G247" s="77">
        <f t="shared" si="188"/>
        <v>3646</v>
      </c>
      <c r="H247" s="77">
        <f t="shared" si="189"/>
        <v>3653</v>
      </c>
      <c r="I247" s="76">
        <f t="shared" si="161"/>
        <v>37622</v>
      </c>
      <c r="J247" s="35">
        <f t="shared" si="159"/>
        <v>37622</v>
      </c>
      <c r="K247" s="77">
        <v>1060</v>
      </c>
      <c r="L247" s="401"/>
      <c r="M247" s="401"/>
      <c r="N247" s="75"/>
      <c r="O247" s="75"/>
      <c r="P247" s="75"/>
      <c r="Q247" s="77"/>
      <c r="R247" s="75"/>
      <c r="S247" s="77"/>
      <c r="T247" s="75"/>
      <c r="U247" s="77"/>
      <c r="V247" s="77"/>
      <c r="W247" s="75"/>
      <c r="X247" s="77"/>
      <c r="Y247" s="75"/>
      <c r="Z247" s="77"/>
      <c r="AA247" s="75"/>
      <c r="AB247" s="75"/>
      <c r="AC247" s="75"/>
      <c r="AD247" s="75"/>
      <c r="AE247" s="157"/>
      <c r="AF247" s="157"/>
      <c r="AG247" s="157"/>
      <c r="AH247" s="157"/>
      <c r="AI247" s="181"/>
      <c r="AJ247" s="182"/>
      <c r="AK247" s="75"/>
      <c r="AL247" s="75"/>
      <c r="AM247" s="77"/>
      <c r="AN247" s="77"/>
      <c r="AO247" s="77"/>
      <c r="AP247" s="77"/>
      <c r="AQ247" s="78"/>
      <c r="AR247" s="75"/>
      <c r="AS247" s="78"/>
      <c r="AT247" s="77"/>
      <c r="AU247" s="9"/>
      <c r="AV247" s="77"/>
      <c r="AW247" s="78"/>
      <c r="AX247" s="78"/>
      <c r="AY247" s="78"/>
      <c r="AZ247" s="77"/>
      <c r="BA247" s="77"/>
      <c r="BB247" s="78"/>
      <c r="BC247" s="77"/>
      <c r="BD247" s="77"/>
      <c r="BE247" s="79"/>
      <c r="BF247" s="79"/>
    </row>
    <row r="248" spans="1:58" x14ac:dyDescent="0.25">
      <c r="A248" s="75" t="s">
        <v>713</v>
      </c>
      <c r="B248" s="75">
        <v>19</v>
      </c>
      <c r="C248" s="75">
        <v>7</v>
      </c>
      <c r="D248" s="75">
        <v>14</v>
      </c>
      <c r="E248" s="56">
        <v>98</v>
      </c>
      <c r="F248" s="76">
        <v>37629</v>
      </c>
      <c r="G248" s="77">
        <f t="shared" si="188"/>
        <v>3660</v>
      </c>
      <c r="H248" s="77">
        <f t="shared" si="189"/>
        <v>3667</v>
      </c>
      <c r="I248" s="76">
        <f t="shared" ref="I248:I279" si="190">F248+(D248/2)</f>
        <v>37636</v>
      </c>
      <c r="J248" s="35">
        <f t="shared" si="159"/>
        <v>37636</v>
      </c>
      <c r="K248" s="77">
        <v>1060</v>
      </c>
      <c r="L248" s="401"/>
      <c r="M248" s="401"/>
      <c r="N248" s="75"/>
      <c r="O248" s="75"/>
      <c r="P248" s="75"/>
      <c r="Q248" s="77"/>
      <c r="R248" s="75"/>
      <c r="S248" s="77"/>
      <c r="T248" s="75"/>
      <c r="U248" s="77"/>
      <c r="V248" s="77"/>
      <c r="W248" s="75"/>
      <c r="X248" s="77"/>
      <c r="Y248" s="75"/>
      <c r="Z248" s="77"/>
      <c r="AA248" s="75"/>
      <c r="AB248" s="75"/>
      <c r="AC248" s="75"/>
      <c r="AD248" s="75"/>
      <c r="AE248" s="157"/>
      <c r="AF248" s="157"/>
      <c r="AG248" s="157"/>
      <c r="AH248" s="157"/>
      <c r="AI248" s="181"/>
      <c r="AJ248" s="182"/>
      <c r="AK248" s="75"/>
      <c r="AL248" s="75"/>
      <c r="AM248" s="77"/>
      <c r="AN248" s="77"/>
      <c r="AO248" s="77"/>
      <c r="AP248" s="77"/>
      <c r="AQ248" s="78"/>
      <c r="AR248" s="75"/>
      <c r="AS248" s="78"/>
      <c r="AT248" s="77"/>
      <c r="AU248" s="9"/>
      <c r="AV248" s="77"/>
      <c r="AW248" s="78"/>
      <c r="AX248" s="78"/>
      <c r="AY248" s="78"/>
      <c r="AZ248" s="77"/>
      <c r="BA248" s="77"/>
      <c r="BB248" s="78"/>
      <c r="BC248" s="77"/>
      <c r="BD248" s="77"/>
      <c r="BE248" s="79"/>
      <c r="BF248" s="79"/>
    </row>
    <row r="249" spans="1:58" x14ac:dyDescent="0.25">
      <c r="A249" s="75" t="s">
        <v>714</v>
      </c>
      <c r="B249" s="75">
        <v>19</v>
      </c>
      <c r="C249" s="75">
        <v>8</v>
      </c>
      <c r="D249" s="75">
        <v>14</v>
      </c>
      <c r="E249" s="56">
        <v>84</v>
      </c>
      <c r="F249" s="76">
        <v>37643</v>
      </c>
      <c r="G249" s="77">
        <f t="shared" si="188"/>
        <v>3674</v>
      </c>
      <c r="H249" s="77">
        <f t="shared" si="189"/>
        <v>3681</v>
      </c>
      <c r="I249" s="76">
        <f t="shared" si="190"/>
        <v>37650</v>
      </c>
      <c r="J249" s="35">
        <f t="shared" si="159"/>
        <v>37650</v>
      </c>
      <c r="K249" s="77">
        <v>1060</v>
      </c>
      <c r="L249" s="401"/>
      <c r="M249" s="401"/>
      <c r="N249" s="75"/>
      <c r="O249" s="75"/>
      <c r="P249" s="75"/>
      <c r="Q249" s="77"/>
      <c r="R249" s="75"/>
      <c r="S249" s="77"/>
      <c r="T249" s="75"/>
      <c r="U249" s="77"/>
      <c r="V249" s="77"/>
      <c r="W249" s="75"/>
      <c r="X249" s="77"/>
      <c r="Y249" s="75"/>
      <c r="Z249" s="77"/>
      <c r="AA249" s="75"/>
      <c r="AB249" s="75"/>
      <c r="AC249" s="75"/>
      <c r="AD249" s="75"/>
      <c r="AE249" s="157"/>
      <c r="AF249" s="157"/>
      <c r="AG249" s="157"/>
      <c r="AH249" s="157"/>
      <c r="AI249" s="181"/>
      <c r="AJ249" s="182"/>
      <c r="AK249" s="75"/>
      <c r="AL249" s="75"/>
      <c r="AM249" s="77"/>
      <c r="AN249" s="77"/>
      <c r="AO249" s="77"/>
      <c r="AP249" s="77"/>
      <c r="AQ249" s="78"/>
      <c r="AR249" s="75"/>
      <c r="AS249" s="78"/>
      <c r="AT249" s="77"/>
      <c r="AU249" s="9"/>
      <c r="AV249" s="77"/>
      <c r="AW249" s="78"/>
      <c r="AX249" s="78"/>
      <c r="AY249" s="78"/>
      <c r="AZ249" s="77"/>
      <c r="BA249" s="77"/>
      <c r="BB249" s="78"/>
      <c r="BC249" s="77"/>
      <c r="BD249" s="77"/>
      <c r="BE249" s="79"/>
      <c r="BF249" s="79"/>
    </row>
    <row r="250" spans="1:58" x14ac:dyDescent="0.25">
      <c r="A250" s="75" t="s">
        <v>715</v>
      </c>
      <c r="B250" s="75">
        <v>19</v>
      </c>
      <c r="C250" s="75">
        <v>9</v>
      </c>
      <c r="D250" s="75">
        <v>14</v>
      </c>
      <c r="E250" s="56">
        <v>70</v>
      </c>
      <c r="F250" s="76">
        <v>37657</v>
      </c>
      <c r="G250" s="77">
        <f t="shared" si="188"/>
        <v>3688</v>
      </c>
      <c r="H250" s="77">
        <f t="shared" si="189"/>
        <v>3695</v>
      </c>
      <c r="I250" s="76">
        <f t="shared" si="190"/>
        <v>37664</v>
      </c>
      <c r="J250" s="35">
        <f t="shared" si="159"/>
        <v>37664</v>
      </c>
      <c r="K250" s="77">
        <v>1060</v>
      </c>
      <c r="L250" s="401"/>
      <c r="M250" s="401"/>
      <c r="N250" s="75"/>
      <c r="O250" s="75"/>
      <c r="P250" s="75"/>
      <c r="Q250" s="77"/>
      <c r="R250" s="75"/>
      <c r="S250" s="77"/>
      <c r="T250" s="75"/>
      <c r="U250" s="77"/>
      <c r="V250" s="77"/>
      <c r="W250" s="75"/>
      <c r="X250" s="77"/>
      <c r="Y250" s="75"/>
      <c r="Z250" s="77"/>
      <c r="AA250" s="75"/>
      <c r="AB250" s="75"/>
      <c r="AC250" s="75"/>
      <c r="AD250" s="75"/>
      <c r="AE250" s="157"/>
      <c r="AF250" s="157"/>
      <c r="AG250" s="157"/>
      <c r="AH250" s="157"/>
      <c r="AI250" s="181"/>
      <c r="AJ250" s="182"/>
      <c r="AK250" s="75"/>
      <c r="AL250" s="75"/>
      <c r="AM250" s="77"/>
      <c r="AN250" s="77"/>
      <c r="AO250" s="77"/>
      <c r="AP250" s="77"/>
      <c r="AQ250" s="78"/>
      <c r="AR250" s="75"/>
      <c r="AS250" s="78"/>
      <c r="AT250" s="77"/>
      <c r="AU250" s="9"/>
      <c r="AV250" s="77"/>
      <c r="AW250" s="78"/>
      <c r="AX250" s="78"/>
      <c r="AY250" s="78"/>
      <c r="AZ250" s="77"/>
      <c r="BA250" s="77"/>
      <c r="BB250" s="78"/>
      <c r="BC250" s="77"/>
      <c r="BD250" s="77"/>
      <c r="BE250" s="79"/>
      <c r="BF250" s="79"/>
    </row>
    <row r="251" spans="1:58" x14ac:dyDescent="0.25">
      <c r="A251" s="75" t="s">
        <v>716</v>
      </c>
      <c r="B251" s="75">
        <v>19</v>
      </c>
      <c r="C251" s="75">
        <v>10</v>
      </c>
      <c r="D251" s="75">
        <v>14</v>
      </c>
      <c r="E251" s="56">
        <v>56</v>
      </c>
      <c r="F251" s="76">
        <v>37671</v>
      </c>
      <c r="G251" s="77">
        <f t="shared" si="188"/>
        <v>3702</v>
      </c>
      <c r="H251" s="77">
        <f t="shared" si="189"/>
        <v>3709</v>
      </c>
      <c r="I251" s="76">
        <f t="shared" si="190"/>
        <v>37678</v>
      </c>
      <c r="J251" s="35">
        <f t="shared" si="159"/>
        <v>37678</v>
      </c>
      <c r="K251" s="77">
        <v>1060</v>
      </c>
      <c r="L251" s="401"/>
      <c r="M251" s="401"/>
      <c r="N251" s="75"/>
      <c r="O251" s="75"/>
      <c r="P251" s="75"/>
      <c r="Q251" s="77"/>
      <c r="R251" s="75"/>
      <c r="S251" s="77"/>
      <c r="T251" s="75"/>
      <c r="U251" s="77"/>
      <c r="V251" s="77"/>
      <c r="W251" s="75"/>
      <c r="X251" s="77"/>
      <c r="Y251" s="75"/>
      <c r="Z251" s="77"/>
      <c r="AA251" s="75"/>
      <c r="AB251" s="75"/>
      <c r="AC251" s="75"/>
      <c r="AD251" s="75"/>
      <c r="AE251" s="157"/>
      <c r="AF251" s="157"/>
      <c r="AG251" s="157"/>
      <c r="AH251" s="157"/>
      <c r="AI251" s="181"/>
      <c r="AJ251" s="182"/>
      <c r="AK251" s="75"/>
      <c r="AL251" s="75"/>
      <c r="AM251" s="77"/>
      <c r="AN251" s="77"/>
      <c r="AO251" s="77"/>
      <c r="AP251" s="77"/>
      <c r="AQ251" s="78"/>
      <c r="AR251" s="75"/>
      <c r="AS251" s="78"/>
      <c r="AT251" s="77"/>
      <c r="AU251" s="9"/>
      <c r="AV251" s="77"/>
      <c r="AW251" s="78"/>
      <c r="AX251" s="78"/>
      <c r="AY251" s="78"/>
      <c r="AZ251" s="77"/>
      <c r="BA251" s="77"/>
      <c r="BB251" s="78"/>
      <c r="BC251" s="77"/>
      <c r="BD251" s="77"/>
      <c r="BE251" s="79"/>
      <c r="BF251" s="79"/>
    </row>
    <row r="252" spans="1:58" x14ac:dyDescent="0.25">
      <c r="A252" s="75" t="s">
        <v>717</v>
      </c>
      <c r="B252" s="75">
        <v>19</v>
      </c>
      <c r="C252" s="75">
        <v>11</v>
      </c>
      <c r="D252" s="75">
        <v>14</v>
      </c>
      <c r="E252" s="56">
        <v>42</v>
      </c>
      <c r="F252" s="76">
        <v>37685</v>
      </c>
      <c r="G252" s="77">
        <f t="shared" si="188"/>
        <v>3716</v>
      </c>
      <c r="H252" s="77">
        <f t="shared" si="189"/>
        <v>3723</v>
      </c>
      <c r="I252" s="76">
        <f t="shared" si="190"/>
        <v>37692</v>
      </c>
      <c r="J252" s="35">
        <f t="shared" si="159"/>
        <v>37692</v>
      </c>
      <c r="K252" s="77">
        <v>1060</v>
      </c>
      <c r="L252" s="401"/>
      <c r="M252" s="401"/>
      <c r="N252" s="75"/>
      <c r="O252" s="75"/>
      <c r="P252" s="75"/>
      <c r="Q252" s="77"/>
      <c r="R252" s="75"/>
      <c r="S252" s="77"/>
      <c r="T252" s="75"/>
      <c r="U252" s="77"/>
      <c r="V252" s="77"/>
      <c r="W252" s="75"/>
      <c r="X252" s="77"/>
      <c r="Y252" s="75"/>
      <c r="Z252" s="77"/>
      <c r="AA252" s="75"/>
      <c r="AB252" s="75"/>
      <c r="AC252" s="75"/>
      <c r="AD252" s="75"/>
      <c r="AE252" s="157"/>
      <c r="AF252" s="157"/>
      <c r="AG252" s="157"/>
      <c r="AH252" s="157"/>
      <c r="AI252" s="181"/>
      <c r="AJ252" s="182"/>
      <c r="AK252" s="75"/>
      <c r="AL252" s="75"/>
      <c r="AM252" s="77"/>
      <c r="AN252" s="77"/>
      <c r="AO252" s="77"/>
      <c r="AP252" s="77"/>
      <c r="AQ252" s="78"/>
      <c r="AR252" s="75"/>
      <c r="AS252" s="78"/>
      <c r="AT252" s="77"/>
      <c r="AU252" s="9"/>
      <c r="AV252" s="77"/>
      <c r="AW252" s="78"/>
      <c r="AX252" s="78"/>
      <c r="AY252" s="78"/>
      <c r="AZ252" s="77"/>
      <c r="BA252" s="77"/>
      <c r="BB252" s="78"/>
      <c r="BC252" s="77"/>
      <c r="BD252" s="77"/>
      <c r="BE252" s="79"/>
      <c r="BF252" s="79"/>
    </row>
    <row r="253" spans="1:58" x14ac:dyDescent="0.25">
      <c r="A253" s="75" t="s">
        <v>718</v>
      </c>
      <c r="B253" s="75">
        <v>19</v>
      </c>
      <c r="C253" s="75">
        <v>12</v>
      </c>
      <c r="D253" s="75">
        <v>14</v>
      </c>
      <c r="E253" s="56">
        <v>28</v>
      </c>
      <c r="F253" s="76">
        <v>37699</v>
      </c>
      <c r="G253" s="77">
        <f t="shared" si="188"/>
        <v>3730</v>
      </c>
      <c r="H253" s="77">
        <f t="shared" si="189"/>
        <v>3737</v>
      </c>
      <c r="I253" s="76">
        <f t="shared" si="190"/>
        <v>37706</v>
      </c>
      <c r="J253" s="35">
        <f t="shared" si="159"/>
        <v>37706</v>
      </c>
      <c r="K253" s="77">
        <v>1060</v>
      </c>
      <c r="L253" s="401"/>
      <c r="M253" s="401"/>
      <c r="N253" s="75"/>
      <c r="O253" s="75"/>
      <c r="P253" s="75"/>
      <c r="Q253" s="77"/>
      <c r="R253" s="75"/>
      <c r="S253" s="77"/>
      <c r="T253" s="75"/>
      <c r="U253" s="77"/>
      <c r="V253" s="77"/>
      <c r="W253" s="75"/>
      <c r="X253" s="77"/>
      <c r="Y253" s="75"/>
      <c r="Z253" s="77"/>
      <c r="AA253" s="75"/>
      <c r="AB253" s="75"/>
      <c r="AC253" s="75"/>
      <c r="AD253" s="75"/>
      <c r="AE253" s="157"/>
      <c r="AF253" s="157"/>
      <c r="AG253" s="157"/>
      <c r="AH253" s="157"/>
      <c r="AI253" s="181"/>
      <c r="AJ253" s="182"/>
      <c r="AK253" s="75"/>
      <c r="AL253" s="75"/>
      <c r="AM253" s="77"/>
      <c r="AN253" s="77"/>
      <c r="AO253" s="77"/>
      <c r="AP253" s="77"/>
      <c r="AQ253" s="78"/>
      <c r="AR253" s="75"/>
      <c r="AS253" s="78"/>
      <c r="AT253" s="77"/>
      <c r="AU253" s="9"/>
      <c r="AV253" s="77"/>
      <c r="AW253" s="78"/>
      <c r="AX253" s="78"/>
      <c r="AY253" s="78"/>
      <c r="AZ253" s="77"/>
      <c r="BA253" s="77"/>
      <c r="BB253" s="78"/>
      <c r="BC253" s="77"/>
      <c r="BD253" s="77"/>
      <c r="BE253" s="79"/>
      <c r="BF253" s="79"/>
    </row>
    <row r="254" spans="1:58" ht="13.8" thickBot="1" x14ac:dyDescent="0.3">
      <c r="A254" s="75" t="s">
        <v>719</v>
      </c>
      <c r="B254" s="75">
        <v>19</v>
      </c>
      <c r="C254" s="75">
        <v>13</v>
      </c>
      <c r="D254" s="75">
        <v>13</v>
      </c>
      <c r="E254" s="56">
        <v>14</v>
      </c>
      <c r="F254" s="76">
        <v>37713</v>
      </c>
      <c r="G254" s="77">
        <f t="shared" si="188"/>
        <v>3744</v>
      </c>
      <c r="H254" s="77">
        <f t="shared" si="189"/>
        <v>3750.5</v>
      </c>
      <c r="I254" s="76">
        <f t="shared" si="190"/>
        <v>37719.5</v>
      </c>
      <c r="J254" s="36">
        <f t="shared" si="159"/>
        <v>37719.5</v>
      </c>
      <c r="K254" s="77">
        <v>1060</v>
      </c>
      <c r="L254" s="401"/>
      <c r="M254" s="776"/>
      <c r="N254" s="75"/>
      <c r="O254" s="75"/>
      <c r="P254" s="75"/>
      <c r="Q254" s="77"/>
      <c r="R254" s="75"/>
      <c r="S254" s="77"/>
      <c r="T254" s="75"/>
      <c r="U254" s="77"/>
      <c r="V254" s="77"/>
      <c r="W254" s="75"/>
      <c r="X254" s="77"/>
      <c r="Y254" s="75"/>
      <c r="Z254" s="77"/>
      <c r="AA254" s="75"/>
      <c r="AB254" s="75"/>
      <c r="AC254" s="75"/>
      <c r="AD254" s="75"/>
      <c r="AE254" s="157"/>
      <c r="AF254" s="157"/>
      <c r="AG254" s="157"/>
      <c r="AH254" s="157"/>
      <c r="AI254" s="181"/>
      <c r="AJ254" s="182"/>
      <c r="AK254" s="75"/>
      <c r="AL254" s="75"/>
      <c r="AM254" s="77"/>
      <c r="AN254" s="77"/>
      <c r="AO254" s="77"/>
      <c r="AP254" s="77"/>
      <c r="AQ254" s="78"/>
      <c r="AR254" s="75"/>
      <c r="AS254" s="78"/>
      <c r="AT254" s="77"/>
      <c r="AU254" s="9"/>
      <c r="AV254" s="77"/>
      <c r="AW254" s="78"/>
      <c r="AX254" s="78"/>
      <c r="AY254" s="78"/>
      <c r="AZ254" s="77"/>
      <c r="BA254" s="77"/>
      <c r="BB254" s="78"/>
      <c r="BC254" s="77"/>
      <c r="BD254" s="77"/>
      <c r="BE254" s="79"/>
      <c r="BF254" s="79"/>
    </row>
    <row r="255" spans="1:58" x14ac:dyDescent="0.25">
      <c r="A255" s="64" t="s">
        <v>720</v>
      </c>
      <c r="B255" s="64">
        <v>20</v>
      </c>
      <c r="C255" s="64">
        <v>1</v>
      </c>
      <c r="D255" s="64">
        <v>7</v>
      </c>
      <c r="E255" s="64">
        <v>130</v>
      </c>
      <c r="F255" s="40">
        <v>37778</v>
      </c>
      <c r="G255" s="65">
        <f t="shared" si="188"/>
        <v>3809</v>
      </c>
      <c r="H255" s="65">
        <f t="shared" si="189"/>
        <v>3812.5</v>
      </c>
      <c r="I255" s="40">
        <f t="shared" si="190"/>
        <v>37781.5</v>
      </c>
      <c r="J255" s="33">
        <f t="shared" si="159"/>
        <v>37781.5</v>
      </c>
      <c r="K255" s="65">
        <v>1060</v>
      </c>
      <c r="L255" s="65">
        <v>1</v>
      </c>
      <c r="M255" s="56">
        <v>0</v>
      </c>
      <c r="N255" s="66">
        <f t="shared" ref="N255:N283" si="191">O255*0.5*D255</f>
        <v>5.9159999999999986</v>
      </c>
      <c r="O255" s="66">
        <v>1.6902857142857139</v>
      </c>
      <c r="P255" s="66">
        <v>6.9738701549129894E-2</v>
      </c>
      <c r="Q255" s="66">
        <f t="shared" ref="Q255:Q264" si="192">P255*1000000</f>
        <v>69738.701549129895</v>
      </c>
      <c r="R255" s="66">
        <v>0.13664930748010229</v>
      </c>
      <c r="S255" s="66">
        <f t="shared" si="160"/>
        <v>136649.30748010229</v>
      </c>
      <c r="T255" s="66">
        <v>0.34652574437436906</v>
      </c>
      <c r="U255" s="66">
        <f t="shared" ref="U255:U264" si="193">T255*1000000</f>
        <v>346525.74437436904</v>
      </c>
      <c r="V255" s="65">
        <f t="shared" ref="V255:V264" si="194">(T255/O255)*100</f>
        <v>20.501015978875795</v>
      </c>
      <c r="W255" s="66">
        <v>1.0327639085584179</v>
      </c>
      <c r="X255" s="66">
        <f t="shared" ref="X255:X264" si="195">W255*1000000</f>
        <v>1032763.9085584179</v>
      </c>
      <c r="Y255" s="66">
        <v>1.0270548572453827E-2</v>
      </c>
      <c r="Z255" s="66">
        <f t="shared" ref="Z255:Z264" si="196">Y255*1000000</f>
        <v>10270.548572453827</v>
      </c>
      <c r="AA255" s="65">
        <f t="shared" ref="AA255:AA298" si="197">P255/12*1000000</f>
        <v>5811.5584624274907</v>
      </c>
      <c r="AB255" s="65">
        <f t="shared" ref="AB255:AB298" si="198">R255/100.0872*1000000</f>
        <v>1365.3025309939962</v>
      </c>
      <c r="AC255" s="65">
        <f t="shared" ref="AC255:AC298" si="199">T255/28.0855*1000000</f>
        <v>12338.243733398696</v>
      </c>
      <c r="AD255" s="65">
        <f t="shared" ref="AD255:AD283" si="200">Y255/14*1000000</f>
        <v>733.61061231813039</v>
      </c>
      <c r="AE255" s="154"/>
      <c r="AF255" s="154"/>
      <c r="AG255" s="154"/>
      <c r="AH255" s="168">
        <v>88.010210731932531</v>
      </c>
      <c r="AI255" s="183">
        <v>72.34283322655746</v>
      </c>
      <c r="AJ255" s="179">
        <f t="shared" ref="AJ255:AJ278" si="201">AH255-AI255</f>
        <v>15.667377505375072</v>
      </c>
      <c r="AK255" s="96"/>
      <c r="AL255" s="96"/>
      <c r="AM255" s="96"/>
      <c r="AN255" s="96"/>
      <c r="AO255" s="96"/>
      <c r="AP255" s="96"/>
      <c r="AQ255" s="96"/>
      <c r="AR255" s="95"/>
      <c r="AS255" s="96"/>
      <c r="AT255" s="96"/>
      <c r="AU255" s="12"/>
      <c r="AV255" s="96"/>
      <c r="AW255" s="96"/>
      <c r="AX255" s="96"/>
      <c r="AY255" s="96"/>
      <c r="AZ255" s="96"/>
      <c r="BA255" s="96"/>
      <c r="BB255" s="96"/>
      <c r="BC255" s="96"/>
      <c r="BD255" s="97">
        <v>1</v>
      </c>
      <c r="BE255" s="68">
        <v>6315682.5762711875</v>
      </c>
      <c r="BF255" s="68">
        <f t="shared" ref="BF255:BF283" si="202">BE255*O255</f>
        <v>10675308.034634382</v>
      </c>
    </row>
    <row r="256" spans="1:58" x14ac:dyDescent="0.25">
      <c r="A256" s="56" t="s">
        <v>721</v>
      </c>
      <c r="B256" s="56">
        <v>20</v>
      </c>
      <c r="C256" s="56">
        <v>2</v>
      </c>
      <c r="D256" s="56">
        <v>7</v>
      </c>
      <c r="E256" s="56">
        <v>119</v>
      </c>
      <c r="F256" s="41">
        <v>37785</v>
      </c>
      <c r="G256" s="57">
        <f t="shared" si="188"/>
        <v>3816</v>
      </c>
      <c r="H256" s="57">
        <f t="shared" si="189"/>
        <v>3819.5</v>
      </c>
      <c r="I256" s="41">
        <f t="shared" si="190"/>
        <v>37788.5</v>
      </c>
      <c r="J256" s="33">
        <f t="shared" si="159"/>
        <v>37788.5</v>
      </c>
      <c r="K256" s="57">
        <v>1060</v>
      </c>
      <c r="L256" s="57">
        <v>1</v>
      </c>
      <c r="M256" s="56">
        <v>0</v>
      </c>
      <c r="N256" s="58">
        <f t="shared" si="191"/>
        <v>8.7060000000000013</v>
      </c>
      <c r="O256" s="58">
        <v>2.487428571428572</v>
      </c>
      <c r="P256" s="58">
        <v>9.8361451549517989E-2</v>
      </c>
      <c r="Q256" s="58">
        <f t="shared" si="192"/>
        <v>98361.451549517995</v>
      </c>
      <c r="R256" s="58">
        <v>0.31522851855033429</v>
      </c>
      <c r="S256" s="58">
        <f t="shared" si="160"/>
        <v>315228.51855033427</v>
      </c>
      <c r="T256" s="58">
        <v>0.41712175835890852</v>
      </c>
      <c r="U256" s="58">
        <f t="shared" si="193"/>
        <v>417121.75835890853</v>
      </c>
      <c r="V256" s="57">
        <f t="shared" si="194"/>
        <v>16.76919543138272</v>
      </c>
      <c r="W256" s="58">
        <v>1.509174665645534</v>
      </c>
      <c r="X256" s="58">
        <f t="shared" si="195"/>
        <v>1509174.6656455339</v>
      </c>
      <c r="Y256" s="58">
        <v>1.5077713408601621E-2</v>
      </c>
      <c r="Z256" s="58">
        <f t="shared" si="196"/>
        <v>15077.713408601621</v>
      </c>
      <c r="AA256" s="57">
        <f t="shared" si="197"/>
        <v>8196.7876291265002</v>
      </c>
      <c r="AB256" s="57">
        <f t="shared" si="198"/>
        <v>3149.5387876804857</v>
      </c>
      <c r="AC256" s="57">
        <f t="shared" si="199"/>
        <v>14851.854457243366</v>
      </c>
      <c r="AD256" s="57">
        <f t="shared" si="200"/>
        <v>1076.97952918583</v>
      </c>
      <c r="AE256" s="155"/>
      <c r="AF256" s="155"/>
      <c r="AG256" s="155"/>
      <c r="AH256" s="169">
        <v>132.55330346070991</v>
      </c>
      <c r="AI256" s="174">
        <v>111.54093887828398</v>
      </c>
      <c r="AJ256" s="179">
        <f t="shared" si="201"/>
        <v>21.012364582425931</v>
      </c>
      <c r="AK256" s="100"/>
      <c r="AL256" s="100"/>
      <c r="AM256" s="100"/>
      <c r="AN256" s="100"/>
      <c r="AO256" s="100"/>
      <c r="AP256" s="100"/>
      <c r="AQ256" s="100"/>
      <c r="AR256" s="99"/>
      <c r="AS256" s="100"/>
      <c r="AT256" s="100"/>
      <c r="AU256" s="13"/>
      <c r="AV256" s="100"/>
      <c r="AW256" s="100"/>
      <c r="AX256" s="100"/>
      <c r="AY256" s="100"/>
      <c r="AZ256" s="100"/>
      <c r="BA256" s="100"/>
      <c r="BB256" s="100"/>
      <c r="BC256" s="100"/>
      <c r="BD256" s="101">
        <v>1</v>
      </c>
      <c r="BE256" s="60">
        <v>3620951.333333333</v>
      </c>
      <c r="BF256" s="60">
        <f t="shared" si="202"/>
        <v>9006857.8022857159</v>
      </c>
    </row>
    <row r="257" spans="1:58" x14ac:dyDescent="0.25">
      <c r="A257" s="56" t="s">
        <v>722</v>
      </c>
      <c r="B257" s="56">
        <v>20</v>
      </c>
      <c r="C257" s="56">
        <v>3</v>
      </c>
      <c r="D257" s="56">
        <v>7</v>
      </c>
      <c r="E257" s="56">
        <v>105</v>
      </c>
      <c r="F257" s="41">
        <v>37792</v>
      </c>
      <c r="G257" s="57">
        <f t="shared" si="188"/>
        <v>3823</v>
      </c>
      <c r="H257" s="57">
        <f t="shared" si="189"/>
        <v>3826.5</v>
      </c>
      <c r="I257" s="41">
        <f t="shared" si="190"/>
        <v>37795.5</v>
      </c>
      <c r="J257" s="33">
        <f t="shared" si="159"/>
        <v>37795.5</v>
      </c>
      <c r="K257" s="57">
        <v>1060</v>
      </c>
      <c r="L257" s="57">
        <v>1</v>
      </c>
      <c r="M257" s="56">
        <v>0</v>
      </c>
      <c r="N257" s="58">
        <f t="shared" si="191"/>
        <v>15.766999999999999</v>
      </c>
      <c r="O257" s="58">
        <v>4.5048571428571424</v>
      </c>
      <c r="P257" s="58">
        <v>0.14960810870846322</v>
      </c>
      <c r="Q257" s="58">
        <f t="shared" si="192"/>
        <v>149608.10870846323</v>
      </c>
      <c r="R257" s="58">
        <v>0.63652798359734797</v>
      </c>
      <c r="S257" s="58">
        <f t="shared" si="160"/>
        <v>636527.98359734798</v>
      </c>
      <c r="T257" s="58">
        <v>0.53416736906220397</v>
      </c>
      <c r="U257" s="58">
        <f t="shared" si="193"/>
        <v>534167.36906220391</v>
      </c>
      <c r="V257" s="57">
        <f t="shared" si="194"/>
        <v>11.857587313488388</v>
      </c>
      <c r="W257" s="58">
        <v>2.9601415184264321</v>
      </c>
      <c r="X257" s="58">
        <f t="shared" si="195"/>
        <v>2960141.5184264323</v>
      </c>
      <c r="Y257" s="58">
        <v>2.5836223146442818E-2</v>
      </c>
      <c r="Z257" s="58">
        <f t="shared" si="196"/>
        <v>25836.223146442819</v>
      </c>
      <c r="AA257" s="57">
        <f t="shared" si="197"/>
        <v>12467.342392371935</v>
      </c>
      <c r="AB257" s="57">
        <f t="shared" si="198"/>
        <v>6359.7341477966011</v>
      </c>
      <c r="AC257" s="57">
        <f t="shared" si="199"/>
        <v>19019.329157828914</v>
      </c>
      <c r="AD257" s="57">
        <f t="shared" si="200"/>
        <v>1845.4445104602014</v>
      </c>
      <c r="AE257" s="155"/>
      <c r="AF257" s="155"/>
      <c r="AG257" s="155"/>
      <c r="AH257" s="169">
        <v>224.81047162307485</v>
      </c>
      <c r="AI257" s="174">
        <v>193.32219220003577</v>
      </c>
      <c r="AJ257" s="179">
        <f t="shared" si="201"/>
        <v>31.488279423039074</v>
      </c>
      <c r="AK257" s="100"/>
      <c r="AL257" s="100"/>
      <c r="AM257" s="100"/>
      <c r="AN257" s="100"/>
      <c r="AO257" s="100"/>
      <c r="AP257" s="100"/>
      <c r="AQ257" s="100"/>
      <c r="AR257" s="99"/>
      <c r="AS257" s="100"/>
      <c r="AT257" s="100"/>
      <c r="AU257" s="13"/>
      <c r="AV257" s="100"/>
      <c r="AW257" s="100"/>
      <c r="AX257" s="100"/>
      <c r="AY257" s="100"/>
      <c r="AZ257" s="100"/>
      <c r="BA257" s="100"/>
      <c r="BB257" s="100"/>
      <c r="BC257" s="100"/>
      <c r="BD257" s="101">
        <v>1</v>
      </c>
      <c r="BE257" s="60">
        <v>2762777.1052631577</v>
      </c>
      <c r="BF257" s="60">
        <f t="shared" si="202"/>
        <v>12445916.176766915</v>
      </c>
    </row>
    <row r="258" spans="1:58" x14ac:dyDescent="0.25">
      <c r="A258" s="56" t="s">
        <v>723</v>
      </c>
      <c r="B258" s="56">
        <v>20</v>
      </c>
      <c r="C258" s="56">
        <v>4</v>
      </c>
      <c r="D258" s="56">
        <v>7</v>
      </c>
      <c r="E258" s="56">
        <v>91</v>
      </c>
      <c r="F258" s="41">
        <v>37799</v>
      </c>
      <c r="G258" s="57">
        <f t="shared" si="188"/>
        <v>3830</v>
      </c>
      <c r="H258" s="57">
        <f t="shared" si="189"/>
        <v>3833.5</v>
      </c>
      <c r="I258" s="41">
        <f t="shared" si="190"/>
        <v>37802.5</v>
      </c>
      <c r="J258" s="33">
        <f t="shared" si="159"/>
        <v>37802.5</v>
      </c>
      <c r="K258" s="57">
        <v>1060</v>
      </c>
      <c r="L258" s="57">
        <v>1</v>
      </c>
      <c r="M258" s="56">
        <v>0</v>
      </c>
      <c r="N258" s="58">
        <f t="shared" si="191"/>
        <v>12.748000000000003</v>
      </c>
      <c r="O258" s="58">
        <v>3.6422857142857152</v>
      </c>
      <c r="P258" s="58">
        <v>0.14334788924830022</v>
      </c>
      <c r="Q258" s="58">
        <f t="shared" si="192"/>
        <v>143347.88924830023</v>
      </c>
      <c r="R258" s="58">
        <v>0.48407931259654924</v>
      </c>
      <c r="S258" s="58">
        <f t="shared" si="160"/>
        <v>484079.31259654922</v>
      </c>
      <c r="T258" s="58">
        <v>0.57098399240099884</v>
      </c>
      <c r="U258" s="58">
        <f t="shared" si="193"/>
        <v>570983.99240099883</v>
      </c>
      <c r="V258" s="57">
        <f t="shared" si="194"/>
        <v>15.676529443077309</v>
      </c>
      <c r="W258" s="58">
        <v>2.2288526861674169</v>
      </c>
      <c r="X258" s="58">
        <f t="shared" si="195"/>
        <v>2228852.6861674171</v>
      </c>
      <c r="Y258" s="58">
        <v>2.014466952518193E-2</v>
      </c>
      <c r="Z258" s="58">
        <f t="shared" si="196"/>
        <v>20144.669525181929</v>
      </c>
      <c r="AA258" s="57">
        <f t="shared" si="197"/>
        <v>11945.657437358352</v>
      </c>
      <c r="AB258" s="57">
        <f t="shared" si="198"/>
        <v>4836.5756320143755</v>
      </c>
      <c r="AC258" s="57">
        <f t="shared" si="199"/>
        <v>20330.205707607089</v>
      </c>
      <c r="AD258" s="57">
        <f t="shared" si="200"/>
        <v>1438.9049660844237</v>
      </c>
      <c r="AE258" s="155"/>
      <c r="AF258" s="155"/>
      <c r="AG258" s="155"/>
      <c r="AH258" s="169">
        <v>180.91343825868952</v>
      </c>
      <c r="AI258" s="174">
        <v>150.93634184705226</v>
      </c>
      <c r="AJ258" s="179">
        <f t="shared" si="201"/>
        <v>29.977096411637262</v>
      </c>
      <c r="AK258" s="100"/>
      <c r="AL258" s="100"/>
      <c r="AM258" s="100"/>
      <c r="AN258" s="100"/>
      <c r="AO258" s="100"/>
      <c r="AP258" s="100"/>
      <c r="AQ258" s="100"/>
      <c r="AR258" s="99"/>
      <c r="AS258" s="100"/>
      <c r="AT258" s="100"/>
      <c r="AU258" s="13"/>
      <c r="AV258" s="100"/>
      <c r="AW258" s="100"/>
      <c r="AX258" s="100"/>
      <c r="AY258" s="100"/>
      <c r="AZ258" s="100"/>
      <c r="BA258" s="100"/>
      <c r="BB258" s="100"/>
      <c r="BC258" s="100"/>
      <c r="BD258" s="101">
        <v>1</v>
      </c>
      <c r="BE258" s="60">
        <v>7144163.793103449</v>
      </c>
      <c r="BF258" s="60">
        <f t="shared" si="202"/>
        <v>26021085.72413794</v>
      </c>
    </row>
    <row r="259" spans="1:58" x14ac:dyDescent="0.25">
      <c r="A259" s="56" t="s">
        <v>724</v>
      </c>
      <c r="B259" s="56">
        <v>20</v>
      </c>
      <c r="C259" s="56">
        <v>5</v>
      </c>
      <c r="D259" s="56">
        <v>7</v>
      </c>
      <c r="E259" s="56">
        <v>77</v>
      </c>
      <c r="F259" s="41">
        <v>37806</v>
      </c>
      <c r="G259" s="57">
        <f t="shared" si="188"/>
        <v>3837</v>
      </c>
      <c r="H259" s="57">
        <f t="shared" si="189"/>
        <v>3840.5</v>
      </c>
      <c r="I259" s="41">
        <f t="shared" si="190"/>
        <v>37809.5</v>
      </c>
      <c r="J259" s="33">
        <f t="shared" si="159"/>
        <v>37809.5</v>
      </c>
      <c r="K259" s="57">
        <v>1060</v>
      </c>
      <c r="L259" s="57">
        <v>1</v>
      </c>
      <c r="M259" s="56">
        <v>0</v>
      </c>
      <c r="N259" s="58">
        <f t="shared" si="191"/>
        <v>9.0920000000000059</v>
      </c>
      <c r="O259" s="58">
        <v>2.5977142857142872</v>
      </c>
      <c r="P259" s="58">
        <v>0.11333412225811564</v>
      </c>
      <c r="Q259" s="58">
        <f t="shared" si="192"/>
        <v>113334.12225811563</v>
      </c>
      <c r="R259" s="58">
        <v>0.29314328515478294</v>
      </c>
      <c r="S259" s="58">
        <f t="shared" si="160"/>
        <v>293143.28515478293</v>
      </c>
      <c r="T259" s="58">
        <v>0.54805889491892923</v>
      </c>
      <c r="U259" s="58">
        <f t="shared" si="193"/>
        <v>548058.8949189292</v>
      </c>
      <c r="V259" s="57">
        <f t="shared" si="194"/>
        <v>21.097735726091631</v>
      </c>
      <c r="W259" s="58">
        <v>1.4731767999952856</v>
      </c>
      <c r="X259" s="58">
        <f t="shared" si="195"/>
        <v>1473176.7999952857</v>
      </c>
      <c r="Y259" s="58">
        <v>1.6284819300794361E-2</v>
      </c>
      <c r="Z259" s="58">
        <f t="shared" si="196"/>
        <v>16284.819300794361</v>
      </c>
      <c r="AA259" s="57">
        <f t="shared" si="197"/>
        <v>9444.5101881763021</v>
      </c>
      <c r="AB259" s="57">
        <f t="shared" si="198"/>
        <v>2928.8788691739096</v>
      </c>
      <c r="AC259" s="57">
        <f t="shared" si="199"/>
        <v>19513.944737281847</v>
      </c>
      <c r="AD259" s="57">
        <f t="shared" si="200"/>
        <v>1163.2013786281684</v>
      </c>
      <c r="AE259" s="155"/>
      <c r="AF259" s="155"/>
      <c r="AG259" s="155"/>
      <c r="AH259" s="169">
        <v>139.91702786224781</v>
      </c>
      <c r="AI259" s="174">
        <v>112.20356715141173</v>
      </c>
      <c r="AJ259" s="179">
        <f t="shared" si="201"/>
        <v>27.713460710836074</v>
      </c>
      <c r="AK259" s="100"/>
      <c r="AL259" s="100"/>
      <c r="AM259" s="100"/>
      <c r="AN259" s="100"/>
      <c r="AO259" s="100"/>
      <c r="AP259" s="100"/>
      <c r="AQ259" s="100"/>
      <c r="AR259" s="99"/>
      <c r="AS259" s="100"/>
      <c r="AT259" s="100"/>
      <c r="AU259" s="13"/>
      <c r="AV259" s="100"/>
      <c r="AW259" s="100"/>
      <c r="AX259" s="100"/>
      <c r="AY259" s="100"/>
      <c r="AZ259" s="100"/>
      <c r="BA259" s="100"/>
      <c r="BB259" s="100"/>
      <c r="BC259" s="100"/>
      <c r="BD259" s="101">
        <v>1</v>
      </c>
      <c r="BE259" s="60">
        <v>924149.95640802081</v>
      </c>
      <c r="BF259" s="60">
        <f t="shared" si="202"/>
        <v>2400677.5439033513</v>
      </c>
    </row>
    <row r="260" spans="1:58" x14ac:dyDescent="0.25">
      <c r="A260" s="56" t="s">
        <v>725</v>
      </c>
      <c r="B260" s="56">
        <v>20</v>
      </c>
      <c r="C260" s="56">
        <v>6</v>
      </c>
      <c r="D260" s="56">
        <v>7</v>
      </c>
      <c r="E260" s="56">
        <v>63</v>
      </c>
      <c r="F260" s="41">
        <v>37813</v>
      </c>
      <c r="G260" s="57">
        <f t="shared" si="188"/>
        <v>3844</v>
      </c>
      <c r="H260" s="57">
        <f t="shared" si="189"/>
        <v>3847.5</v>
      </c>
      <c r="I260" s="41">
        <f t="shared" si="190"/>
        <v>37816.5</v>
      </c>
      <c r="J260" s="33">
        <f t="shared" si="159"/>
        <v>37816.5</v>
      </c>
      <c r="K260" s="57">
        <v>1060</v>
      </c>
      <c r="L260" s="57">
        <v>1</v>
      </c>
      <c r="M260" s="56">
        <v>0</v>
      </c>
      <c r="N260" s="58">
        <f t="shared" si="191"/>
        <v>15.376999999999999</v>
      </c>
      <c r="O260" s="58">
        <v>4.3934285714285712</v>
      </c>
      <c r="P260" s="58">
        <v>0.17530572738405051</v>
      </c>
      <c r="Q260" s="58">
        <f t="shared" si="192"/>
        <v>175305.72738405052</v>
      </c>
      <c r="R260" s="58">
        <v>0.39254603179627151</v>
      </c>
      <c r="S260" s="58">
        <f t="shared" si="160"/>
        <v>392546.03179627151</v>
      </c>
      <c r="T260" s="58">
        <v>0.82576044958043116</v>
      </c>
      <c r="U260" s="58">
        <f t="shared" si="193"/>
        <v>825760.4495804311</v>
      </c>
      <c r="V260" s="57">
        <f t="shared" si="194"/>
        <v>18.795353928149243</v>
      </c>
      <c r="W260" s="58">
        <v>2.7368577715917422</v>
      </c>
      <c r="X260" s="58">
        <f t="shared" si="195"/>
        <v>2736857.7715917421</v>
      </c>
      <c r="Y260" s="58">
        <v>2.3274915960889611E-2</v>
      </c>
      <c r="Z260" s="58">
        <f t="shared" si="196"/>
        <v>23274.915960889612</v>
      </c>
      <c r="AA260" s="57">
        <f t="shared" si="197"/>
        <v>14608.810615337543</v>
      </c>
      <c r="AB260" s="57">
        <f t="shared" si="198"/>
        <v>3922.0402988221422</v>
      </c>
      <c r="AC260" s="57">
        <f t="shared" si="199"/>
        <v>29401.66454506529</v>
      </c>
      <c r="AD260" s="57">
        <f t="shared" si="200"/>
        <v>1662.4939972064008</v>
      </c>
      <c r="AE260" s="155"/>
      <c r="AF260" s="155"/>
      <c r="AG260" s="155"/>
      <c r="AH260" s="169">
        <v>221.5223527433549</v>
      </c>
      <c r="AI260" s="174">
        <v>184.67475250483716</v>
      </c>
      <c r="AJ260" s="179">
        <f t="shared" si="201"/>
        <v>36.847600238517742</v>
      </c>
      <c r="AK260" s="100"/>
      <c r="AL260" s="100"/>
      <c r="AM260" s="100"/>
      <c r="AN260" s="100"/>
      <c r="AO260" s="100"/>
      <c r="AP260" s="100"/>
      <c r="AQ260" s="100"/>
      <c r="AR260" s="99"/>
      <c r="AS260" s="100"/>
      <c r="AT260" s="100"/>
      <c r="AU260" s="13"/>
      <c r="AV260" s="100"/>
      <c r="AW260" s="100"/>
      <c r="AX260" s="100"/>
      <c r="AY260" s="100"/>
      <c r="AZ260" s="100"/>
      <c r="BA260" s="100"/>
      <c r="BB260" s="100"/>
      <c r="BC260" s="100"/>
      <c r="BD260" s="101">
        <v>1</v>
      </c>
      <c r="BE260" s="60">
        <v>1258864.1063829788</v>
      </c>
      <c r="BF260" s="60">
        <f t="shared" si="202"/>
        <v>5530729.5325288754</v>
      </c>
    </row>
    <row r="261" spans="1:58" x14ac:dyDescent="0.25">
      <c r="A261" s="56" t="s">
        <v>726</v>
      </c>
      <c r="B261" s="56">
        <v>20</v>
      </c>
      <c r="C261" s="56">
        <v>7</v>
      </c>
      <c r="D261" s="56">
        <v>7</v>
      </c>
      <c r="E261" s="56">
        <v>49</v>
      </c>
      <c r="F261" s="41">
        <v>37820</v>
      </c>
      <c r="G261" s="57">
        <f t="shared" si="188"/>
        <v>3851</v>
      </c>
      <c r="H261" s="57">
        <f t="shared" si="189"/>
        <v>3854.5</v>
      </c>
      <c r="I261" s="41">
        <f t="shared" si="190"/>
        <v>37823.5</v>
      </c>
      <c r="J261" s="33">
        <f t="shared" si="159"/>
        <v>37823.5</v>
      </c>
      <c r="K261" s="57">
        <v>1060</v>
      </c>
      <c r="L261" s="57">
        <v>1</v>
      </c>
      <c r="M261" s="56">
        <v>0</v>
      </c>
      <c r="N261" s="58">
        <f t="shared" si="191"/>
        <v>13.068</v>
      </c>
      <c r="O261" s="58">
        <v>3.7337142857142855</v>
      </c>
      <c r="P261" s="58">
        <v>0.16394739728505506</v>
      </c>
      <c r="Q261" s="58">
        <f t="shared" si="192"/>
        <v>163947.39728505505</v>
      </c>
      <c r="R261" s="58">
        <v>0.35219802758521529</v>
      </c>
      <c r="S261" s="58">
        <f t="shared" si="160"/>
        <v>352198.02758521528</v>
      </c>
      <c r="T261" s="58">
        <v>0.68903680139651879</v>
      </c>
      <c r="U261" s="58">
        <f t="shared" si="193"/>
        <v>689036.80139651883</v>
      </c>
      <c r="V261" s="57">
        <f t="shared" si="194"/>
        <v>18.454459786408144</v>
      </c>
      <c r="W261" s="58">
        <v>2.2826109635199137</v>
      </c>
      <c r="X261" s="58">
        <f t="shared" si="195"/>
        <v>2282610.9635199136</v>
      </c>
      <c r="Y261" s="58">
        <v>2.2739593685452295E-2</v>
      </c>
      <c r="Z261" s="58">
        <f t="shared" si="196"/>
        <v>22739.593685452295</v>
      </c>
      <c r="AA261" s="57">
        <f t="shared" si="197"/>
        <v>13662.28310708792</v>
      </c>
      <c r="AB261" s="57">
        <f t="shared" si="198"/>
        <v>3518.9117847758284</v>
      </c>
      <c r="AC261" s="57">
        <f t="shared" si="199"/>
        <v>24533.54226901849</v>
      </c>
      <c r="AD261" s="57">
        <f t="shared" si="200"/>
        <v>1624.256691818021</v>
      </c>
      <c r="AE261" s="155"/>
      <c r="AF261" s="155"/>
      <c r="AG261" s="155"/>
      <c r="AH261" s="169">
        <v>204.87293314796887</v>
      </c>
      <c r="AI261" s="174">
        <v>168.92550439724604</v>
      </c>
      <c r="AJ261" s="179">
        <f t="shared" si="201"/>
        <v>35.947428750722821</v>
      </c>
      <c r="AK261" s="100"/>
      <c r="AL261" s="100"/>
      <c r="AM261" s="100"/>
      <c r="AN261" s="100"/>
      <c r="AO261" s="100"/>
      <c r="AP261" s="100"/>
      <c r="AQ261" s="100"/>
      <c r="AR261" s="99"/>
      <c r="AS261" s="100"/>
      <c r="AT261" s="100"/>
      <c r="AU261" s="13"/>
      <c r="AV261" s="100"/>
      <c r="AW261" s="100"/>
      <c r="AX261" s="100"/>
      <c r="AY261" s="100"/>
      <c r="AZ261" s="100"/>
      <c r="BA261" s="100"/>
      <c r="BB261" s="100"/>
      <c r="BC261" s="100"/>
      <c r="BD261" s="101">
        <v>1</v>
      </c>
      <c r="BE261" s="60">
        <v>2250892.086956522</v>
      </c>
      <c r="BF261" s="60">
        <f t="shared" si="202"/>
        <v>8404187.9406708088</v>
      </c>
    </row>
    <row r="262" spans="1:58" x14ac:dyDescent="0.25">
      <c r="A262" s="56" t="s">
        <v>727</v>
      </c>
      <c r="B262" s="56">
        <v>20</v>
      </c>
      <c r="C262" s="56">
        <v>8</v>
      </c>
      <c r="D262" s="56">
        <v>14</v>
      </c>
      <c r="E262" s="56">
        <v>42</v>
      </c>
      <c r="F262" s="41">
        <v>37827</v>
      </c>
      <c r="G262" s="57">
        <f t="shared" si="188"/>
        <v>3858</v>
      </c>
      <c r="H262" s="57">
        <f t="shared" si="189"/>
        <v>3865</v>
      </c>
      <c r="I262" s="41">
        <f t="shared" si="190"/>
        <v>37834</v>
      </c>
      <c r="J262" s="33">
        <f t="shared" si="159"/>
        <v>37834</v>
      </c>
      <c r="K262" s="57">
        <v>1060</v>
      </c>
      <c r="L262" s="57">
        <v>1</v>
      </c>
      <c r="M262" s="56">
        <v>0</v>
      </c>
      <c r="N262" s="58">
        <f t="shared" si="191"/>
        <v>19.708000000000006</v>
      </c>
      <c r="O262" s="58">
        <v>2.8154285714285723</v>
      </c>
      <c r="P262" s="58">
        <v>0.1622228694977931</v>
      </c>
      <c r="Q262" s="58">
        <f t="shared" si="192"/>
        <v>162222.86949779312</v>
      </c>
      <c r="R262" s="58">
        <v>0.28783669254323779</v>
      </c>
      <c r="S262" s="58">
        <f t="shared" si="160"/>
        <v>287836.69254323782</v>
      </c>
      <c r="T262" s="58">
        <v>0.45040052721044688</v>
      </c>
      <c r="U262" s="58">
        <f t="shared" si="193"/>
        <v>450400.52721044689</v>
      </c>
      <c r="V262" s="57">
        <f t="shared" si="194"/>
        <v>15.997583166597968</v>
      </c>
      <c r="W262" s="58">
        <v>1.6716341779304047</v>
      </c>
      <c r="X262" s="58">
        <f t="shared" si="195"/>
        <v>1671634.1779304047</v>
      </c>
      <c r="Y262" s="58">
        <v>2.0803966363183855E-2</v>
      </c>
      <c r="Z262" s="58">
        <f t="shared" si="196"/>
        <v>20803.966363183856</v>
      </c>
      <c r="AA262" s="57">
        <f t="shared" si="197"/>
        <v>13518.572458149425</v>
      </c>
      <c r="AB262" s="57">
        <f t="shared" si="198"/>
        <v>2875.8591762307051</v>
      </c>
      <c r="AC262" s="57">
        <f t="shared" si="199"/>
        <v>16036.763711183597</v>
      </c>
      <c r="AD262" s="57">
        <f t="shared" si="200"/>
        <v>1485.9975973702753</v>
      </c>
      <c r="AE262" s="155"/>
      <c r="AF262" s="155"/>
      <c r="AG262" s="155"/>
      <c r="AH262" s="169">
        <v>140.80015720056832</v>
      </c>
      <c r="AI262" s="174">
        <v>107.99949533010631</v>
      </c>
      <c r="AJ262" s="179">
        <f t="shared" si="201"/>
        <v>32.800661870462008</v>
      </c>
      <c r="AK262" s="100"/>
      <c r="AL262" s="100"/>
      <c r="AM262" s="100"/>
      <c r="AN262" s="100"/>
      <c r="AO262" s="100"/>
      <c r="AP262" s="100"/>
      <c r="AQ262" s="100"/>
      <c r="AR262" s="99"/>
      <c r="AS262" s="100"/>
      <c r="AT262" s="100"/>
      <c r="AU262" s="13"/>
      <c r="AV262" s="100"/>
      <c r="AW262" s="100"/>
      <c r="AX262" s="100"/>
      <c r="AY262" s="100"/>
      <c r="AZ262" s="100"/>
      <c r="BA262" s="100"/>
      <c r="BB262" s="100"/>
      <c r="BC262" s="100"/>
      <c r="BD262" s="101">
        <v>1</v>
      </c>
      <c r="BE262" s="60">
        <v>605745</v>
      </c>
      <c r="BF262" s="60">
        <f t="shared" si="202"/>
        <v>1705431.7800000005</v>
      </c>
    </row>
    <row r="263" spans="1:58" x14ac:dyDescent="0.25">
      <c r="A263" s="56" t="s">
        <v>728</v>
      </c>
      <c r="B263" s="56">
        <v>20</v>
      </c>
      <c r="C263" s="56">
        <v>9</v>
      </c>
      <c r="D263" s="56">
        <v>14</v>
      </c>
      <c r="E263" s="56">
        <v>35</v>
      </c>
      <c r="F263" s="41">
        <v>37841</v>
      </c>
      <c r="G263" s="57">
        <f t="shared" si="188"/>
        <v>3872</v>
      </c>
      <c r="H263" s="57">
        <f t="shared" si="189"/>
        <v>3879</v>
      </c>
      <c r="I263" s="41">
        <f t="shared" si="190"/>
        <v>37848</v>
      </c>
      <c r="J263" s="33">
        <f t="shared" si="159"/>
        <v>37848</v>
      </c>
      <c r="K263" s="57">
        <v>1060</v>
      </c>
      <c r="L263" s="57">
        <v>1</v>
      </c>
      <c r="M263" s="56">
        <v>0</v>
      </c>
      <c r="N263" s="58">
        <f t="shared" si="191"/>
        <v>16.136000000000006</v>
      </c>
      <c r="O263" s="58">
        <v>2.305142857142858</v>
      </c>
      <c r="P263" s="58">
        <v>0.12358020759382712</v>
      </c>
      <c r="Q263" s="58">
        <f t="shared" si="192"/>
        <v>123580.20759382713</v>
      </c>
      <c r="R263" s="58">
        <v>0.24806862482679573</v>
      </c>
      <c r="S263" s="58">
        <f t="shared" si="160"/>
        <v>248068.62482679574</v>
      </c>
      <c r="T263" s="58">
        <v>0.2902785103692449</v>
      </c>
      <c r="U263" s="58">
        <f t="shared" si="193"/>
        <v>290278.5103692449</v>
      </c>
      <c r="V263" s="57">
        <f t="shared" si="194"/>
        <v>12.592647326380227</v>
      </c>
      <c r="W263" s="58">
        <v>1.4578452029622495</v>
      </c>
      <c r="X263" s="58">
        <f t="shared" si="195"/>
        <v>1457845.2029622495</v>
      </c>
      <c r="Y263" s="58">
        <v>1.5026762559875157E-2</v>
      </c>
      <c r="Z263" s="58">
        <f t="shared" si="196"/>
        <v>15026.762559875158</v>
      </c>
      <c r="AA263" s="57">
        <f t="shared" si="197"/>
        <v>10298.350632818927</v>
      </c>
      <c r="AB263" s="57">
        <f t="shared" si="198"/>
        <v>2478.5249744902017</v>
      </c>
      <c r="AC263" s="57">
        <f t="shared" si="199"/>
        <v>10335.529378834091</v>
      </c>
      <c r="AD263" s="57">
        <f t="shared" si="200"/>
        <v>1073.3401828482256</v>
      </c>
      <c r="AE263" s="155"/>
      <c r="AF263" s="155"/>
      <c r="AG263" s="155"/>
      <c r="AH263" s="169">
        <v>129.22063852191047</v>
      </c>
      <c r="AI263" s="174">
        <v>102.1232569922218</v>
      </c>
      <c r="AJ263" s="179">
        <f t="shared" si="201"/>
        <v>27.097381529688676</v>
      </c>
      <c r="AK263" s="100"/>
      <c r="AL263" s="100"/>
      <c r="AM263" s="100"/>
      <c r="AN263" s="100"/>
      <c r="AO263" s="100"/>
      <c r="AP263" s="100"/>
      <c r="AQ263" s="100"/>
      <c r="AR263" s="99"/>
      <c r="AS263" s="100"/>
      <c r="AT263" s="100"/>
      <c r="AU263" s="13"/>
      <c r="AV263" s="100"/>
      <c r="AW263" s="100"/>
      <c r="AX263" s="100"/>
      <c r="AY263" s="100"/>
      <c r="AZ263" s="100"/>
      <c r="BA263" s="100"/>
      <c r="BB263" s="100"/>
      <c r="BC263" s="100"/>
      <c r="BD263" s="101">
        <v>1</v>
      </c>
      <c r="BE263" s="60">
        <v>1557372.4137931035</v>
      </c>
      <c r="BF263" s="60">
        <f t="shared" si="202"/>
        <v>3589965.895566504</v>
      </c>
    </row>
    <row r="264" spans="1:58" x14ac:dyDescent="0.25">
      <c r="A264" s="56" t="s">
        <v>729</v>
      </c>
      <c r="B264" s="56">
        <v>20</v>
      </c>
      <c r="C264" s="56">
        <v>10</v>
      </c>
      <c r="D264" s="56">
        <v>14</v>
      </c>
      <c r="E264" s="56">
        <v>28</v>
      </c>
      <c r="F264" s="41">
        <v>37855</v>
      </c>
      <c r="G264" s="57">
        <f t="shared" si="188"/>
        <v>3886</v>
      </c>
      <c r="H264" s="57">
        <f t="shared" si="189"/>
        <v>3893</v>
      </c>
      <c r="I264" s="41">
        <f t="shared" si="190"/>
        <v>37862</v>
      </c>
      <c r="J264" s="33">
        <f t="shared" si="159"/>
        <v>37862</v>
      </c>
      <c r="K264" s="57">
        <v>1060</v>
      </c>
      <c r="L264" s="57">
        <v>1</v>
      </c>
      <c r="M264" s="56">
        <v>0</v>
      </c>
      <c r="N264" s="58">
        <f t="shared" si="191"/>
        <v>24.311999999999994</v>
      </c>
      <c r="O264" s="58">
        <v>3.4731428571428564</v>
      </c>
      <c r="P264" s="58">
        <v>0.17109886442177932</v>
      </c>
      <c r="Q264" s="58">
        <f t="shared" si="192"/>
        <v>171098.86442177932</v>
      </c>
      <c r="R264" s="58">
        <v>0.47357656335009124</v>
      </c>
      <c r="S264" s="58">
        <f t="shared" si="160"/>
        <v>473576.56335009122</v>
      </c>
      <c r="T264" s="58">
        <v>0.62886532588709343</v>
      </c>
      <c r="U264" s="58">
        <f t="shared" si="193"/>
        <v>628865.32588709344</v>
      </c>
      <c r="V264" s="57">
        <f t="shared" si="194"/>
        <v>18.106520570951197</v>
      </c>
      <c r="W264" s="58">
        <v>1.9429538068512233</v>
      </c>
      <c r="X264" s="58">
        <f t="shared" si="195"/>
        <v>1942953.8068512233</v>
      </c>
      <c r="Y264" s="58">
        <v>2.2823230068941033E-2</v>
      </c>
      <c r="Z264" s="58">
        <f t="shared" si="196"/>
        <v>22823.230068941033</v>
      </c>
      <c r="AA264" s="57">
        <f t="shared" si="197"/>
        <v>14258.238701814944</v>
      </c>
      <c r="AB264" s="57">
        <f t="shared" si="198"/>
        <v>4731.6396437315789</v>
      </c>
      <c r="AC264" s="57">
        <f t="shared" si="199"/>
        <v>22391.10309188348</v>
      </c>
      <c r="AD264" s="57">
        <f t="shared" si="200"/>
        <v>1630.2307192100739</v>
      </c>
      <c r="AE264" s="155"/>
      <c r="AF264" s="155"/>
      <c r="AG264" s="155"/>
      <c r="AH264" s="169">
        <v>193.95380025939821</v>
      </c>
      <c r="AI264" s="174">
        <v>158.3196644412912</v>
      </c>
      <c r="AJ264" s="179">
        <f t="shared" si="201"/>
        <v>35.634135818107012</v>
      </c>
      <c r="AK264" s="100"/>
      <c r="AL264" s="100"/>
      <c r="AM264" s="100"/>
      <c r="AN264" s="100"/>
      <c r="AO264" s="100"/>
      <c r="AP264" s="100"/>
      <c r="AQ264" s="100"/>
      <c r="AR264" s="99"/>
      <c r="AS264" s="100"/>
      <c r="AT264" s="100"/>
      <c r="AU264" s="13"/>
      <c r="AV264" s="100"/>
      <c r="AW264" s="100"/>
      <c r="AX264" s="100"/>
      <c r="AY264" s="100"/>
      <c r="AZ264" s="100"/>
      <c r="BA264" s="100"/>
      <c r="BB264" s="100"/>
      <c r="BC264" s="100"/>
      <c r="BD264" s="101">
        <v>1</v>
      </c>
      <c r="BE264" s="60">
        <v>4363320.3</v>
      </c>
      <c r="BF264" s="60">
        <f t="shared" si="202"/>
        <v>15154434.733371425</v>
      </c>
    </row>
    <row r="265" spans="1:58" x14ac:dyDescent="0.25">
      <c r="A265" s="56" t="s">
        <v>730</v>
      </c>
      <c r="B265" s="56">
        <v>20</v>
      </c>
      <c r="C265" s="56">
        <v>11</v>
      </c>
      <c r="D265" s="56">
        <v>14</v>
      </c>
      <c r="E265" s="56">
        <v>21</v>
      </c>
      <c r="F265" s="41">
        <v>37869</v>
      </c>
      <c r="G265" s="57">
        <f t="shared" si="188"/>
        <v>3900</v>
      </c>
      <c r="H265" s="57">
        <f t="shared" si="189"/>
        <v>3907</v>
      </c>
      <c r="I265" s="41">
        <f t="shared" si="190"/>
        <v>37876</v>
      </c>
      <c r="J265" s="33">
        <f t="shared" ref="J265:J328" si="203">I265</f>
        <v>37876</v>
      </c>
      <c r="K265" s="57">
        <v>1060</v>
      </c>
      <c r="L265" s="57">
        <v>1</v>
      </c>
      <c r="M265" s="56">
        <v>0</v>
      </c>
      <c r="N265" s="58">
        <f t="shared" si="191"/>
        <v>18.64</v>
      </c>
      <c r="O265" s="58">
        <v>2.6628571428571428</v>
      </c>
      <c r="P265" s="58">
        <v>0.1574909552747159</v>
      </c>
      <c r="Q265" s="58">
        <f t="shared" ref="Q265:Q328" si="204">P265*1000000</f>
        <v>157490.9552747159</v>
      </c>
      <c r="R265" s="58">
        <v>0.21934933746689153</v>
      </c>
      <c r="S265" s="58">
        <f t="shared" ref="S265:S328" si="205">R265*1000000</f>
        <v>219349.33746689153</v>
      </c>
      <c r="T265" s="58">
        <v>0.44186431942561349</v>
      </c>
      <c r="U265" s="58">
        <f t="shared" ref="U265:U328" si="206">T265*1000000</f>
        <v>441864.3194256135</v>
      </c>
      <c r="V265" s="57">
        <f t="shared" ref="V265:V328" si="207">(T265/O265)*100</f>
        <v>16.593617145811663</v>
      </c>
      <c r="W265" s="58">
        <v>1.6079160977778482</v>
      </c>
      <c r="X265" s="58">
        <f t="shared" ref="X265:X328" si="208">W265*1000000</f>
        <v>1607916.0977778481</v>
      </c>
      <c r="Y265" s="58">
        <v>2.0168703671001497E-2</v>
      </c>
      <c r="Z265" s="58">
        <f t="shared" ref="Z265:Z328" si="209">Y265*1000000</f>
        <v>20168.703671001498</v>
      </c>
      <c r="AA265" s="57">
        <f t="shared" si="197"/>
        <v>13124.246272892991</v>
      </c>
      <c r="AB265" s="57">
        <f t="shared" si="198"/>
        <v>2191.582314890331</v>
      </c>
      <c r="AC265" s="57">
        <f t="shared" si="199"/>
        <v>15732.827239166598</v>
      </c>
      <c r="AD265" s="57">
        <f t="shared" si="200"/>
        <v>1440.6216907858211</v>
      </c>
      <c r="AE265" s="155"/>
      <c r="AF265" s="155"/>
      <c r="AG265" s="155"/>
      <c r="AH265" s="169">
        <v>158.07093666925792</v>
      </c>
      <c r="AI265" s="174">
        <v>124.91518275155597</v>
      </c>
      <c r="AJ265" s="179">
        <f t="shared" si="201"/>
        <v>33.155753917701944</v>
      </c>
      <c r="AK265" s="100"/>
      <c r="AL265" s="100"/>
      <c r="AM265" s="100"/>
      <c r="AN265" s="100"/>
      <c r="AO265" s="100"/>
      <c r="AP265" s="100"/>
      <c r="AQ265" s="100"/>
      <c r="AR265" s="99"/>
      <c r="AS265" s="100"/>
      <c r="AT265" s="100"/>
      <c r="AU265" s="13"/>
      <c r="AV265" s="100"/>
      <c r="AW265" s="100"/>
      <c r="AX265" s="100"/>
      <c r="AY265" s="100"/>
      <c r="AZ265" s="100"/>
      <c r="BA265" s="100"/>
      <c r="BB265" s="100"/>
      <c r="BC265" s="100"/>
      <c r="BD265" s="101">
        <v>1</v>
      </c>
      <c r="BE265" s="60">
        <v>1594911.032786885</v>
      </c>
      <c r="BF265" s="60">
        <f t="shared" si="202"/>
        <v>4247020.2358782198</v>
      </c>
    </row>
    <row r="266" spans="1:58" x14ac:dyDescent="0.25">
      <c r="A266" s="56" t="s">
        <v>731</v>
      </c>
      <c r="B266" s="56">
        <v>20</v>
      </c>
      <c r="C266" s="56">
        <v>12</v>
      </c>
      <c r="D266" s="56">
        <v>14</v>
      </c>
      <c r="E266" s="56">
        <v>14</v>
      </c>
      <c r="F266" s="41">
        <v>37883</v>
      </c>
      <c r="G266" s="57">
        <f t="shared" si="188"/>
        <v>3914</v>
      </c>
      <c r="H266" s="57">
        <f t="shared" si="189"/>
        <v>3921</v>
      </c>
      <c r="I266" s="41">
        <f t="shared" si="190"/>
        <v>37890</v>
      </c>
      <c r="J266" s="33">
        <f t="shared" si="203"/>
        <v>37890</v>
      </c>
      <c r="K266" s="57">
        <v>1060</v>
      </c>
      <c r="L266" s="57">
        <v>1</v>
      </c>
      <c r="M266" s="56">
        <v>0</v>
      </c>
      <c r="N266" s="58">
        <f t="shared" si="191"/>
        <v>17.896000000000001</v>
      </c>
      <c r="O266" s="58">
        <v>2.5565714285714285</v>
      </c>
      <c r="P266" s="58">
        <v>0.13422649958932362</v>
      </c>
      <c r="Q266" s="58">
        <f t="shared" si="204"/>
        <v>134226.49958932362</v>
      </c>
      <c r="R266" s="58">
        <v>0.22933931103230418</v>
      </c>
      <c r="S266" s="58">
        <f t="shared" si="205"/>
        <v>229339.31103230419</v>
      </c>
      <c r="T266" s="58">
        <v>0.31533551415119432</v>
      </c>
      <c r="U266" s="58">
        <f t="shared" si="206"/>
        <v>315335.51415119431</v>
      </c>
      <c r="V266" s="57">
        <f t="shared" si="207"/>
        <v>12.334312690312697</v>
      </c>
      <c r="W266" s="58">
        <v>1.6763303544146209</v>
      </c>
      <c r="X266" s="58">
        <f t="shared" si="208"/>
        <v>1676330.3544146209</v>
      </c>
      <c r="Y266" s="58">
        <v>1.6261106338719317E-2</v>
      </c>
      <c r="Z266" s="58">
        <f t="shared" si="209"/>
        <v>16261.106338719317</v>
      </c>
      <c r="AA266" s="57">
        <f t="shared" si="197"/>
        <v>11185.541632443634</v>
      </c>
      <c r="AB266" s="57">
        <f t="shared" si="198"/>
        <v>2291.3950138709465</v>
      </c>
      <c r="AC266" s="57">
        <f t="shared" si="199"/>
        <v>11227.698070221088</v>
      </c>
      <c r="AD266" s="57">
        <f t="shared" si="200"/>
        <v>1161.5075956228084</v>
      </c>
      <c r="AE266" s="155"/>
      <c r="AF266" s="155"/>
      <c r="AG266" s="155"/>
      <c r="AH266" s="169">
        <v>237.08463807811253</v>
      </c>
      <c r="AI266" s="174">
        <v>212.69948693637448</v>
      </c>
      <c r="AJ266" s="179">
        <f t="shared" si="201"/>
        <v>24.385151141738049</v>
      </c>
      <c r="AK266" s="100"/>
      <c r="AL266" s="100"/>
      <c r="AM266" s="100"/>
      <c r="AN266" s="100"/>
      <c r="AO266" s="100"/>
      <c r="AP266" s="100"/>
      <c r="AQ266" s="100"/>
      <c r="AR266" s="99"/>
      <c r="AS266" s="100"/>
      <c r="AT266" s="100"/>
      <c r="AU266" s="13"/>
      <c r="AV266" s="100"/>
      <c r="AW266" s="100"/>
      <c r="AX266" s="100"/>
      <c r="AY266" s="100"/>
      <c r="AZ266" s="100"/>
      <c r="BA266" s="100"/>
      <c r="BB266" s="100"/>
      <c r="BC266" s="100"/>
      <c r="BD266" s="101">
        <v>1</v>
      </c>
      <c r="BE266" s="60">
        <v>3057228.0555555555</v>
      </c>
      <c r="BF266" s="60">
        <f t="shared" si="202"/>
        <v>7816021.8974603172</v>
      </c>
    </row>
    <row r="267" spans="1:58" ht="13.8" thickBot="1" x14ac:dyDescent="0.3">
      <c r="A267" s="63" t="s">
        <v>732</v>
      </c>
      <c r="B267" s="63">
        <v>20</v>
      </c>
      <c r="C267" s="63">
        <v>13</v>
      </c>
      <c r="D267" s="63">
        <v>11</v>
      </c>
      <c r="E267" s="63">
        <v>7</v>
      </c>
      <c r="F267" s="42">
        <v>37897</v>
      </c>
      <c r="G267" s="62">
        <f t="shared" si="188"/>
        <v>3928</v>
      </c>
      <c r="H267" s="63">
        <f t="shared" si="189"/>
        <v>3933.5</v>
      </c>
      <c r="I267" s="42">
        <f t="shared" si="190"/>
        <v>37902.5</v>
      </c>
      <c r="J267" s="34">
        <f t="shared" si="203"/>
        <v>37902.5</v>
      </c>
      <c r="K267" s="62">
        <v>1060</v>
      </c>
      <c r="L267" s="62">
        <v>1</v>
      </c>
      <c r="M267" s="56">
        <v>0</v>
      </c>
      <c r="N267" s="71">
        <f t="shared" si="191"/>
        <v>15.183999999999999</v>
      </c>
      <c r="O267" s="71">
        <v>2.7607272727272725</v>
      </c>
      <c r="P267" s="71">
        <v>0.11000434236485791</v>
      </c>
      <c r="Q267" s="71">
        <f t="shared" si="204"/>
        <v>110004.34236485792</v>
      </c>
      <c r="R267" s="71">
        <v>0.2505825072674378</v>
      </c>
      <c r="S267" s="71">
        <f t="shared" si="205"/>
        <v>250582.50726743782</v>
      </c>
      <c r="T267" s="71">
        <v>0.21422015418214957</v>
      </c>
      <c r="U267" s="71">
        <f t="shared" si="206"/>
        <v>214220.15418214956</v>
      </c>
      <c r="V267" s="62">
        <f t="shared" si="207"/>
        <v>7.7595551106547864</v>
      </c>
      <c r="W267" s="71">
        <v>2.0209137553655401</v>
      </c>
      <c r="X267" s="71">
        <f t="shared" si="208"/>
        <v>2020913.75536554</v>
      </c>
      <c r="Y267" s="71">
        <v>1.3577750896003701E-2</v>
      </c>
      <c r="Z267" s="71">
        <f t="shared" si="209"/>
        <v>13577.750896003701</v>
      </c>
      <c r="AA267" s="62">
        <f t="shared" si="197"/>
        <v>9167.0285304048266</v>
      </c>
      <c r="AB267" s="62">
        <f t="shared" si="198"/>
        <v>2503.6418969402462</v>
      </c>
      <c r="AC267" s="62">
        <f t="shared" si="199"/>
        <v>7627.4288932776544</v>
      </c>
      <c r="AD267" s="62">
        <f t="shared" si="200"/>
        <v>969.83934971455005</v>
      </c>
      <c r="AE267" s="156"/>
      <c r="AF267" s="156"/>
      <c r="AG267" s="156"/>
      <c r="AH267" s="192">
        <v>164.41994574222346</v>
      </c>
      <c r="AI267" s="193">
        <v>142.69647705218247</v>
      </c>
      <c r="AJ267" s="167">
        <f t="shared" si="201"/>
        <v>21.723468690040988</v>
      </c>
      <c r="AK267" s="72"/>
      <c r="AL267" s="72"/>
      <c r="AM267" s="72"/>
      <c r="AN267" s="72"/>
      <c r="AO267" s="72"/>
      <c r="AP267" s="72"/>
      <c r="AQ267" s="72"/>
      <c r="AR267" s="70"/>
      <c r="AS267" s="72"/>
      <c r="AT267" s="72"/>
      <c r="AU267" s="8"/>
      <c r="AV267" s="72"/>
      <c r="AW267" s="72"/>
      <c r="AX267" s="72"/>
      <c r="AY267" s="72"/>
      <c r="AZ267" s="72"/>
      <c r="BA267" s="72"/>
      <c r="BB267" s="72"/>
      <c r="BC267" s="72"/>
      <c r="BD267" s="73">
        <v>1</v>
      </c>
      <c r="BE267" s="74">
        <v>325887.69230769231</v>
      </c>
      <c r="BF267" s="74">
        <f t="shared" si="202"/>
        <v>899687.03999999992</v>
      </c>
    </row>
    <row r="268" spans="1:58" x14ac:dyDescent="0.25">
      <c r="A268" s="64" t="s">
        <v>733</v>
      </c>
      <c r="B268" s="64">
        <v>21</v>
      </c>
      <c r="C268" s="64">
        <v>1</v>
      </c>
      <c r="D268" s="64">
        <v>17</v>
      </c>
      <c r="E268" s="64">
        <v>221</v>
      </c>
      <c r="F268" s="40">
        <v>37909</v>
      </c>
      <c r="G268" s="65">
        <f t="shared" si="188"/>
        <v>3940</v>
      </c>
      <c r="H268" s="65">
        <f t="shared" si="189"/>
        <v>3948.5</v>
      </c>
      <c r="I268" s="40">
        <f t="shared" si="190"/>
        <v>37917.5</v>
      </c>
      <c r="J268" s="33">
        <f t="shared" si="203"/>
        <v>37917.5</v>
      </c>
      <c r="K268" s="65">
        <v>1060</v>
      </c>
      <c r="L268" s="65">
        <v>1</v>
      </c>
      <c r="M268" s="65">
        <v>1</v>
      </c>
      <c r="N268" s="66">
        <f t="shared" si="191"/>
        <v>22.552</v>
      </c>
      <c r="O268" s="66">
        <v>2.6531764705882352</v>
      </c>
      <c r="P268" s="66">
        <v>0.13031642442649716</v>
      </c>
      <c r="Q268" s="66">
        <f t="shared" si="204"/>
        <v>130316.42442649716</v>
      </c>
      <c r="R268" s="66">
        <v>0.19493939629993903</v>
      </c>
      <c r="S268" s="66">
        <f t="shared" si="205"/>
        <v>194939.39629993902</v>
      </c>
      <c r="T268" s="66">
        <v>0.59823458632561088</v>
      </c>
      <c r="U268" s="66">
        <f t="shared" si="206"/>
        <v>598234.58632561087</v>
      </c>
      <c r="V268" s="65">
        <f t="shared" si="207"/>
        <v>22.547862645298387</v>
      </c>
      <c r="W268" s="66">
        <v>1.5342114268964426</v>
      </c>
      <c r="X268" s="66">
        <f t="shared" si="208"/>
        <v>1534211.4268964427</v>
      </c>
      <c r="Y268" s="66">
        <v>1.5181472580269657E-2</v>
      </c>
      <c r="Z268" s="66">
        <f t="shared" si="209"/>
        <v>15181.472580269658</v>
      </c>
      <c r="AA268" s="65">
        <f t="shared" si="197"/>
        <v>10859.70203554143</v>
      </c>
      <c r="AB268" s="65">
        <f t="shared" si="198"/>
        <v>1947.6955724602051</v>
      </c>
      <c r="AC268" s="65">
        <f t="shared" si="199"/>
        <v>21300.478407919065</v>
      </c>
      <c r="AD268" s="65">
        <f t="shared" si="200"/>
        <v>1084.3908985906896</v>
      </c>
      <c r="AE268" s="154"/>
      <c r="AF268" s="154"/>
      <c r="AG268" s="154"/>
      <c r="AH268" s="168">
        <v>141.03566386588091</v>
      </c>
      <c r="AI268" s="183">
        <v>117.19656015377703</v>
      </c>
      <c r="AJ268" s="179">
        <f t="shared" si="201"/>
        <v>23.839103712103878</v>
      </c>
      <c r="AK268" s="66">
        <v>0</v>
      </c>
      <c r="AL268" s="66">
        <f t="shared" ref="AL268:AL279" si="210">AK268*N268</f>
        <v>0</v>
      </c>
      <c r="AM268" s="66">
        <f t="shared" ref="AM268:AM279" si="211">AL268/K268</f>
        <v>0</v>
      </c>
      <c r="AN268" s="66">
        <v>13.373458823529411</v>
      </c>
      <c r="AO268" s="66">
        <v>8.937670588235294</v>
      </c>
      <c r="AP268" s="66">
        <v>4.4357882352941163</v>
      </c>
      <c r="AQ268" s="66">
        <v>0.56568442467987667</v>
      </c>
      <c r="AR268" s="66">
        <f t="shared" ref="AR268:AR283" si="212">(AQ268*K268)/1000</f>
        <v>0.59962549016066935</v>
      </c>
      <c r="AS268" s="66">
        <f t="shared" ref="AS268:AS283" si="213">SUM(AL268,AR268)</f>
        <v>0.59962549016066935</v>
      </c>
      <c r="AT268" s="66">
        <f>AR268/AS268</f>
        <v>1</v>
      </c>
      <c r="AU268" s="7">
        <f t="shared" ref="AU268:AU279" si="214">AR268/AS268*100</f>
        <v>100</v>
      </c>
      <c r="AV268" s="7">
        <f>(AL268/AS268)*100</f>
        <v>0</v>
      </c>
      <c r="AW268" s="66">
        <f t="shared" ref="AW268:AW279" si="215">AS268/N268</f>
        <v>2.6588572639263452E-2</v>
      </c>
      <c r="AX268" s="66">
        <f t="shared" ref="AX268:AX279" si="216">AW268*1000</f>
        <v>26.588572639263454</v>
      </c>
      <c r="AY268" s="66">
        <f t="shared" ref="AY268:AY279" si="217">AW268*O268</f>
        <v>7.054417531301993E-2</v>
      </c>
      <c r="AZ268" s="67">
        <f t="shared" ref="AZ268:AZ328" si="218">AY268*0.000001</f>
        <v>7.0544175313019926E-8</v>
      </c>
      <c r="BA268" s="65">
        <f t="shared" ref="BA268:BA330" si="219">(AZ268/T268)*100</f>
        <v>1.1792058989151071E-5</v>
      </c>
      <c r="BB268" s="66">
        <f t="shared" ref="BB268:BB331" si="220">AY268*1000</f>
        <v>70.544175313019934</v>
      </c>
      <c r="BC268" s="66" t="e">
        <f t="shared" ref="BC268:BC328" si="221">AR268/AL268</f>
        <v>#DIV/0!</v>
      </c>
      <c r="BD268" s="65"/>
      <c r="BE268" s="68">
        <v>552233.91044776118</v>
      </c>
      <c r="BF268" s="68">
        <f t="shared" si="202"/>
        <v>1465174.0174609306</v>
      </c>
    </row>
    <row r="269" spans="1:58" x14ac:dyDescent="0.25">
      <c r="A269" s="56" t="s">
        <v>734</v>
      </c>
      <c r="B269" s="56">
        <v>21</v>
      </c>
      <c r="C269" s="56">
        <v>2</v>
      </c>
      <c r="D269" s="56">
        <v>17</v>
      </c>
      <c r="E269" s="56">
        <v>204</v>
      </c>
      <c r="F269" s="41">
        <v>37926</v>
      </c>
      <c r="G269" s="57">
        <f t="shared" si="188"/>
        <v>3957</v>
      </c>
      <c r="H269" s="57">
        <f t="shared" si="189"/>
        <v>3965.5</v>
      </c>
      <c r="I269" s="41">
        <f t="shared" si="190"/>
        <v>37934.5</v>
      </c>
      <c r="J269" s="33">
        <f t="shared" si="203"/>
        <v>37934.5</v>
      </c>
      <c r="K269" s="57">
        <v>1060</v>
      </c>
      <c r="L269" s="57">
        <v>1</v>
      </c>
      <c r="M269" s="57">
        <v>1</v>
      </c>
      <c r="N269" s="58">
        <f t="shared" si="191"/>
        <v>19.927999999999997</v>
      </c>
      <c r="O269" s="58">
        <v>2.3444705882352936</v>
      </c>
      <c r="P269" s="58">
        <v>9.3874197396907763E-2</v>
      </c>
      <c r="Q269" s="58">
        <f t="shared" si="204"/>
        <v>93874.197396907766</v>
      </c>
      <c r="R269" s="58">
        <v>0.18740383144903691</v>
      </c>
      <c r="S269" s="58">
        <f t="shared" si="205"/>
        <v>187403.83144903692</v>
      </c>
      <c r="T269" s="58">
        <v>0.31041728624462561</v>
      </c>
      <c r="U269" s="58">
        <f t="shared" si="206"/>
        <v>310417.28624462563</v>
      </c>
      <c r="V269" s="57">
        <f t="shared" si="207"/>
        <v>13.24040010577739</v>
      </c>
      <c r="W269" s="58">
        <v>1.6119639770493617</v>
      </c>
      <c r="X269" s="58">
        <f t="shared" si="208"/>
        <v>1611963.9770493617</v>
      </c>
      <c r="Y269" s="58">
        <v>1.1368989020483659E-2</v>
      </c>
      <c r="Z269" s="58">
        <f t="shared" si="209"/>
        <v>11368.989020483659</v>
      </c>
      <c r="AA269" s="57">
        <f t="shared" si="197"/>
        <v>7822.8497830756478</v>
      </c>
      <c r="AB269" s="57">
        <f t="shared" si="198"/>
        <v>1872.4055768273759</v>
      </c>
      <c r="AC269" s="57">
        <f t="shared" si="199"/>
        <v>11052.581803586392</v>
      </c>
      <c r="AD269" s="57">
        <f t="shared" si="200"/>
        <v>812.07064432026129</v>
      </c>
      <c r="AE269" s="155"/>
      <c r="AF269" s="155"/>
      <c r="AG269" s="155"/>
      <c r="AH269" s="169">
        <v>127.69017424567119</v>
      </c>
      <c r="AI269" s="174">
        <v>109.16478446196025</v>
      </c>
      <c r="AJ269" s="179">
        <f t="shared" si="201"/>
        <v>18.525389783710935</v>
      </c>
      <c r="AK269" s="58">
        <v>0</v>
      </c>
      <c r="AL269" s="58">
        <f t="shared" si="210"/>
        <v>0</v>
      </c>
      <c r="AM269" s="58">
        <f t="shared" si="211"/>
        <v>0</v>
      </c>
      <c r="AN269" s="58">
        <v>15.515905882352939</v>
      </c>
      <c r="AO269" s="58">
        <v>11.051435294117647</v>
      </c>
      <c r="AP269" s="58">
        <v>4.4644705882352937</v>
      </c>
      <c r="AQ269" s="58">
        <v>0.37024599489317739</v>
      </c>
      <c r="AR269" s="58">
        <f t="shared" si="212"/>
        <v>0.39246075458676805</v>
      </c>
      <c r="AS269" s="58">
        <f t="shared" si="213"/>
        <v>0.39246075458676805</v>
      </c>
      <c r="AT269" s="58">
        <f>AR269/AS269</f>
        <v>1</v>
      </c>
      <c r="AU269" s="6">
        <f t="shared" si="214"/>
        <v>100</v>
      </c>
      <c r="AV269" s="6">
        <f>(AL269/AS269)*100</f>
        <v>0</v>
      </c>
      <c r="AW269" s="58">
        <f t="shared" si="215"/>
        <v>1.9693935898573267E-2</v>
      </c>
      <c r="AX269" s="58">
        <f t="shared" si="216"/>
        <v>19.693935898573265</v>
      </c>
      <c r="AY269" s="58">
        <f t="shared" si="217"/>
        <v>4.6171853480796235E-2</v>
      </c>
      <c r="AZ269" s="59">
        <f t="shared" si="218"/>
        <v>4.6171853480796231E-8</v>
      </c>
      <c r="BA269" s="57">
        <f t="shared" si="219"/>
        <v>1.4874124453368977E-5</v>
      </c>
      <c r="BB269" s="58">
        <f t="shared" si="220"/>
        <v>46.171853480796237</v>
      </c>
      <c r="BC269" s="58" t="e">
        <f t="shared" si="221"/>
        <v>#DIV/0!</v>
      </c>
      <c r="BD269" s="57"/>
      <c r="BE269" s="60">
        <v>376093.72549019603</v>
      </c>
      <c r="BF269" s="60">
        <f t="shared" si="202"/>
        <v>881740.67783160298</v>
      </c>
    </row>
    <row r="270" spans="1:58" x14ac:dyDescent="0.25">
      <c r="A270" s="56" t="s">
        <v>735</v>
      </c>
      <c r="B270" s="56">
        <v>21</v>
      </c>
      <c r="C270" s="56">
        <v>3</v>
      </c>
      <c r="D270" s="56">
        <v>17</v>
      </c>
      <c r="E270" s="56">
        <v>187</v>
      </c>
      <c r="F270" s="41">
        <v>37943</v>
      </c>
      <c r="G270" s="57">
        <f t="shared" si="188"/>
        <v>3974</v>
      </c>
      <c r="H270" s="57">
        <f t="shared" si="189"/>
        <v>3982.5</v>
      </c>
      <c r="I270" s="41">
        <f t="shared" si="190"/>
        <v>37951.5</v>
      </c>
      <c r="J270" s="33">
        <f t="shared" si="203"/>
        <v>37951.5</v>
      </c>
      <c r="K270" s="57">
        <v>1060</v>
      </c>
      <c r="L270" s="57">
        <v>1</v>
      </c>
      <c r="M270" s="57">
        <v>1</v>
      </c>
      <c r="N270" s="58">
        <f t="shared" si="191"/>
        <v>19.190666666666669</v>
      </c>
      <c r="O270" s="58">
        <v>2.2577254901960786</v>
      </c>
      <c r="P270" s="58">
        <v>9.0853472529186158E-2</v>
      </c>
      <c r="Q270" s="58">
        <f t="shared" si="204"/>
        <v>90853.472529186154</v>
      </c>
      <c r="R270" s="58">
        <v>0.20574742530401824</v>
      </c>
      <c r="S270" s="58">
        <f t="shared" si="205"/>
        <v>205747.42530401825</v>
      </c>
      <c r="T270" s="58">
        <v>0.65891990918726395</v>
      </c>
      <c r="U270" s="58">
        <f t="shared" si="206"/>
        <v>658919.90918726393</v>
      </c>
      <c r="V270" s="57">
        <f t="shared" si="207"/>
        <v>29.185120691091555</v>
      </c>
      <c r="W270" s="58">
        <v>1.1659244743818309</v>
      </c>
      <c r="X270" s="58">
        <f t="shared" si="208"/>
        <v>1165924.4743818308</v>
      </c>
      <c r="Y270" s="58">
        <v>1.083158125599833E-2</v>
      </c>
      <c r="Z270" s="58">
        <f t="shared" si="209"/>
        <v>10831.58125599833</v>
      </c>
      <c r="AA270" s="57">
        <f t="shared" si="197"/>
        <v>7571.1227107655131</v>
      </c>
      <c r="AB270" s="57">
        <f t="shared" si="198"/>
        <v>2055.6816985990044</v>
      </c>
      <c r="AC270" s="57">
        <f t="shared" si="199"/>
        <v>23461.213408601019</v>
      </c>
      <c r="AD270" s="57">
        <f t="shared" si="200"/>
        <v>773.6843754284522</v>
      </c>
      <c r="AE270" s="155"/>
      <c r="AF270" s="155"/>
      <c r="AG270" s="155"/>
      <c r="AH270" s="169">
        <v>126.10818723436242</v>
      </c>
      <c r="AI270" s="174">
        <v>109.19318162565747</v>
      </c>
      <c r="AJ270" s="179">
        <f t="shared" si="201"/>
        <v>16.915005608704945</v>
      </c>
      <c r="AK270" s="58">
        <v>0</v>
      </c>
      <c r="AL270" s="58">
        <f t="shared" si="210"/>
        <v>0</v>
      </c>
      <c r="AM270" s="58">
        <f t="shared" si="211"/>
        <v>0</v>
      </c>
      <c r="AN270" s="58">
        <v>16.31776470588235</v>
      </c>
      <c r="AO270" s="58">
        <v>11.756023529411763</v>
      </c>
      <c r="AP270" s="58">
        <v>4.561741176470588</v>
      </c>
      <c r="AQ270" s="58">
        <v>0.37417925026764126</v>
      </c>
      <c r="AR270" s="58">
        <f t="shared" si="212"/>
        <v>0.39663000528369974</v>
      </c>
      <c r="AS270" s="58">
        <f t="shared" si="213"/>
        <v>0.39663000528369974</v>
      </c>
      <c r="AT270" s="58">
        <f>AR270/AS270</f>
        <v>1</v>
      </c>
      <c r="AU270" s="6">
        <f t="shared" si="214"/>
        <v>100</v>
      </c>
      <c r="AV270" s="6">
        <f>(AL270/AS270)*100</f>
        <v>0</v>
      </c>
      <c r="AW270" s="58">
        <f t="shared" si="215"/>
        <v>2.0667859651412129E-2</v>
      </c>
      <c r="AX270" s="58">
        <f t="shared" si="216"/>
        <v>20.66785965141213</v>
      </c>
      <c r="AY270" s="58">
        <f t="shared" si="217"/>
        <v>4.6662353562788202E-2</v>
      </c>
      <c r="AZ270" s="59">
        <f t="shared" si="218"/>
        <v>4.66623535627882E-8</v>
      </c>
      <c r="BA270" s="57">
        <f t="shared" si="219"/>
        <v>7.0816426870973237E-6</v>
      </c>
      <c r="BB270" s="58">
        <f t="shared" si="220"/>
        <v>46.662353562788205</v>
      </c>
      <c r="BC270" s="58" t="e">
        <f t="shared" si="221"/>
        <v>#DIV/0!</v>
      </c>
      <c r="BD270" s="57"/>
      <c r="BE270" s="60">
        <v>596030.62500000012</v>
      </c>
      <c r="BF270" s="60">
        <f t="shared" si="202"/>
        <v>1345673.5350000004</v>
      </c>
    </row>
    <row r="271" spans="1:58" x14ac:dyDescent="0.25">
      <c r="A271" s="56" t="s">
        <v>736</v>
      </c>
      <c r="B271" s="56">
        <v>21</v>
      </c>
      <c r="C271" s="56">
        <v>4</v>
      </c>
      <c r="D271" s="56">
        <v>17</v>
      </c>
      <c r="E271" s="56">
        <v>170</v>
      </c>
      <c r="F271" s="41">
        <v>37960</v>
      </c>
      <c r="G271" s="57">
        <f t="shared" si="188"/>
        <v>3991</v>
      </c>
      <c r="H271" s="57">
        <f t="shared" si="189"/>
        <v>3999.5</v>
      </c>
      <c r="I271" s="41">
        <f t="shared" si="190"/>
        <v>37968.5</v>
      </c>
      <c r="J271" s="33">
        <f t="shared" si="203"/>
        <v>37968.5</v>
      </c>
      <c r="K271" s="57">
        <v>1060</v>
      </c>
      <c r="L271" s="57">
        <v>1</v>
      </c>
      <c r="M271" s="57">
        <v>1</v>
      </c>
      <c r="N271" s="58">
        <f t="shared" si="191"/>
        <v>22.555999999999997</v>
      </c>
      <c r="O271" s="58">
        <v>2.653647058823529</v>
      </c>
      <c r="P271" s="58">
        <v>0.10458342614555421</v>
      </c>
      <c r="Q271" s="58">
        <f t="shared" si="204"/>
        <v>104583.42614555421</v>
      </c>
      <c r="R271" s="58">
        <v>0.30789679724784552</v>
      </c>
      <c r="S271" s="58">
        <f t="shared" si="205"/>
        <v>307896.7972478455</v>
      </c>
      <c r="T271" s="58">
        <v>0.61041214903407903</v>
      </c>
      <c r="U271" s="58">
        <f t="shared" si="206"/>
        <v>610412.14903407905</v>
      </c>
      <c r="V271" s="57">
        <f t="shared" si="207"/>
        <v>23.002763197329635</v>
      </c>
      <c r="W271" s="58">
        <v>1.4738795471777189</v>
      </c>
      <c r="X271" s="58">
        <f t="shared" si="208"/>
        <v>1473879.547177719</v>
      </c>
      <c r="Y271" s="58">
        <v>1.3304418175816091E-2</v>
      </c>
      <c r="Z271" s="58">
        <f t="shared" si="209"/>
        <v>13304.41817581609</v>
      </c>
      <c r="AA271" s="57">
        <f t="shared" si="197"/>
        <v>8715.2855121295179</v>
      </c>
      <c r="AB271" s="57">
        <f t="shared" si="198"/>
        <v>3076.2854515646909</v>
      </c>
      <c r="AC271" s="57">
        <f t="shared" si="199"/>
        <v>21734.067366935928</v>
      </c>
      <c r="AD271" s="57">
        <f t="shared" si="200"/>
        <v>950.31558398686366</v>
      </c>
      <c r="AE271" s="155"/>
      <c r="AF271" s="155"/>
      <c r="AG271" s="155"/>
      <c r="AH271" s="169">
        <v>148.53673155217135</v>
      </c>
      <c r="AI271" s="174">
        <v>124.99863837077208</v>
      </c>
      <c r="AJ271" s="179">
        <f t="shared" si="201"/>
        <v>23.538093181399262</v>
      </c>
      <c r="AK271" s="58">
        <v>0</v>
      </c>
      <c r="AL271" s="58">
        <f t="shared" si="210"/>
        <v>0</v>
      </c>
      <c r="AM271" s="58">
        <f t="shared" si="211"/>
        <v>0</v>
      </c>
      <c r="AN271" s="58">
        <v>16.139435294117643</v>
      </c>
      <c r="AO271" s="58">
        <v>9.143435294117646</v>
      </c>
      <c r="AP271" s="58">
        <v>6.9959999999999987</v>
      </c>
      <c r="AQ271" s="58">
        <v>0</v>
      </c>
      <c r="AR271" s="58">
        <f t="shared" si="212"/>
        <v>0</v>
      </c>
      <c r="AS271" s="58">
        <f t="shared" si="213"/>
        <v>0</v>
      </c>
      <c r="AT271" s="58">
        <v>0</v>
      </c>
      <c r="AU271" s="6">
        <v>0</v>
      </c>
      <c r="AV271" s="6">
        <v>0</v>
      </c>
      <c r="AW271" s="58">
        <f t="shared" si="215"/>
        <v>0</v>
      </c>
      <c r="AX271" s="58">
        <f t="shared" si="216"/>
        <v>0</v>
      </c>
      <c r="AY271" s="58">
        <f t="shared" si="217"/>
        <v>0</v>
      </c>
      <c r="AZ271" s="59">
        <f t="shared" si="218"/>
        <v>0</v>
      </c>
      <c r="BA271" s="57">
        <f t="shared" si="219"/>
        <v>0</v>
      </c>
      <c r="BB271" s="58">
        <f t="shared" si="220"/>
        <v>0</v>
      </c>
      <c r="BC271" s="58" t="e">
        <f t="shared" si="221"/>
        <v>#DIV/0!</v>
      </c>
      <c r="BD271" s="57"/>
      <c r="BE271" s="60">
        <v>277275.63636363635</v>
      </c>
      <c r="BF271" s="60">
        <f t="shared" si="202"/>
        <v>735791.67691978591</v>
      </c>
    </row>
    <row r="272" spans="1:58" x14ac:dyDescent="0.25">
      <c r="A272" s="56" t="s">
        <v>737</v>
      </c>
      <c r="B272" s="56">
        <v>21</v>
      </c>
      <c r="C272" s="56">
        <v>5</v>
      </c>
      <c r="D272" s="56">
        <v>17</v>
      </c>
      <c r="E272" s="56">
        <v>153</v>
      </c>
      <c r="F272" s="41">
        <v>37977</v>
      </c>
      <c r="G272" s="57">
        <f t="shared" si="188"/>
        <v>4008</v>
      </c>
      <c r="H272" s="57">
        <f t="shared" si="189"/>
        <v>4016.5</v>
      </c>
      <c r="I272" s="41">
        <f t="shared" si="190"/>
        <v>37985.5</v>
      </c>
      <c r="J272" s="33">
        <f t="shared" si="203"/>
        <v>37985.5</v>
      </c>
      <c r="K272" s="57">
        <v>1060</v>
      </c>
      <c r="L272" s="57">
        <v>1</v>
      </c>
      <c r="M272" s="57">
        <v>1</v>
      </c>
      <c r="N272" s="58">
        <f t="shared" si="191"/>
        <v>18.229538461538464</v>
      </c>
      <c r="O272" s="58">
        <v>2.1446515837104076</v>
      </c>
      <c r="P272" s="58">
        <v>0.10027508912613273</v>
      </c>
      <c r="Q272" s="58">
        <f t="shared" si="204"/>
        <v>100275.08912613273</v>
      </c>
      <c r="R272" s="58">
        <v>0.25962953797701738</v>
      </c>
      <c r="S272" s="58">
        <f t="shared" si="205"/>
        <v>259629.53797701737</v>
      </c>
      <c r="T272" s="58">
        <v>0.30754610522647374</v>
      </c>
      <c r="U272" s="58">
        <f t="shared" si="206"/>
        <v>307546.10522647377</v>
      </c>
      <c r="V272" s="57">
        <f t="shared" si="207"/>
        <v>14.34014305924676</v>
      </c>
      <c r="W272" s="58">
        <v>1.3267882176915848</v>
      </c>
      <c r="X272" s="58">
        <f t="shared" si="208"/>
        <v>1326788.2176915847</v>
      </c>
      <c r="Y272" s="58">
        <v>1.1974283182477093E-2</v>
      </c>
      <c r="Z272" s="58">
        <f t="shared" si="209"/>
        <v>11974.283182477093</v>
      </c>
      <c r="AA272" s="57">
        <f t="shared" si="197"/>
        <v>8356.2574271777285</v>
      </c>
      <c r="AB272" s="57">
        <f t="shared" si="198"/>
        <v>2594.0333826604938</v>
      </c>
      <c r="AC272" s="57">
        <f t="shared" si="199"/>
        <v>10950.351791012221</v>
      </c>
      <c r="AD272" s="57">
        <f t="shared" si="200"/>
        <v>855.30594160550663</v>
      </c>
      <c r="AE272" s="155"/>
      <c r="AF272" s="155"/>
      <c r="AG272" s="155"/>
      <c r="AH272" s="169">
        <v>117.46480046273435</v>
      </c>
      <c r="AI272" s="174">
        <v>93.846027387656235</v>
      </c>
      <c r="AJ272" s="179">
        <f t="shared" si="201"/>
        <v>23.61877307507811</v>
      </c>
      <c r="AK272" s="58">
        <v>6.0499999999999998E-2</v>
      </c>
      <c r="AL272" s="58">
        <f t="shared" si="210"/>
        <v>1.102887076923077</v>
      </c>
      <c r="AM272" s="58">
        <f t="shared" si="211"/>
        <v>1.0404595065312047E-3</v>
      </c>
      <c r="AN272" s="58">
        <v>13.225058823529411</v>
      </c>
      <c r="AO272" s="58">
        <v>9.2456941176470604</v>
      </c>
      <c r="AP272" s="58">
        <v>3.9793647058823525</v>
      </c>
      <c r="AQ272" s="58">
        <v>10.446641386544208</v>
      </c>
      <c r="AR272" s="58">
        <f t="shared" si="212"/>
        <v>11.073439869736859</v>
      </c>
      <c r="AS272" s="58">
        <f t="shared" si="213"/>
        <v>12.176326946659936</v>
      </c>
      <c r="AT272" s="58">
        <f t="shared" ref="AT272:AT279" si="222">AR272/AS272</f>
        <v>0.90942366431564914</v>
      </c>
      <c r="AU272" s="6">
        <f t="shared" si="214"/>
        <v>90.942366431564921</v>
      </c>
      <c r="AV272" s="6">
        <f t="shared" ref="AV272:AV279" si="223">(AL272/AS272)*100</f>
        <v>9.057633568435083</v>
      </c>
      <c r="AW272" s="58">
        <f t="shared" si="215"/>
        <v>0.66794488364859717</v>
      </c>
      <c r="AX272" s="58">
        <f t="shared" si="216"/>
        <v>667.94488364859717</v>
      </c>
      <c r="AY272" s="58">
        <f t="shared" si="217"/>
        <v>1.4325090525482278</v>
      </c>
      <c r="AZ272" s="59">
        <f t="shared" si="218"/>
        <v>1.4325090525482277E-6</v>
      </c>
      <c r="BA272" s="57">
        <f t="shared" si="219"/>
        <v>4.657867643920716E-4</v>
      </c>
      <c r="BB272" s="58">
        <f t="shared" si="220"/>
        <v>1432.5090525482278</v>
      </c>
      <c r="BC272" s="58">
        <f t="shared" si="221"/>
        <v>10.040411299976814</v>
      </c>
      <c r="BD272" s="57"/>
      <c r="BE272" s="60">
        <v>1660643.6</v>
      </c>
      <c r="BF272" s="60">
        <f t="shared" si="202"/>
        <v>3561501.9267185531</v>
      </c>
    </row>
    <row r="273" spans="1:58" x14ac:dyDescent="0.25">
      <c r="A273" s="56" t="s">
        <v>738</v>
      </c>
      <c r="B273" s="56">
        <v>21</v>
      </c>
      <c r="C273" s="56">
        <v>6</v>
      </c>
      <c r="D273" s="56">
        <v>17</v>
      </c>
      <c r="E273" s="56">
        <v>136</v>
      </c>
      <c r="F273" s="41">
        <v>37994</v>
      </c>
      <c r="G273" s="57">
        <f t="shared" si="188"/>
        <v>4025</v>
      </c>
      <c r="H273" s="57">
        <f t="shared" si="189"/>
        <v>4033.5</v>
      </c>
      <c r="I273" s="41">
        <f t="shared" si="190"/>
        <v>38002.5</v>
      </c>
      <c r="J273" s="33">
        <f t="shared" si="203"/>
        <v>38002.5</v>
      </c>
      <c r="K273" s="57">
        <v>1060</v>
      </c>
      <c r="L273" s="57">
        <v>1</v>
      </c>
      <c r="M273" s="57">
        <v>1</v>
      </c>
      <c r="N273" s="58">
        <f t="shared" si="191"/>
        <v>17.420000000000005</v>
      </c>
      <c r="O273" s="58">
        <v>2.0494117647058832</v>
      </c>
      <c r="P273" s="58">
        <v>0.12716617082083528</v>
      </c>
      <c r="Q273" s="58">
        <f t="shared" si="204"/>
        <v>127166.17082083528</v>
      </c>
      <c r="R273" s="58">
        <v>0.1768764014716174</v>
      </c>
      <c r="S273" s="58">
        <f t="shared" si="205"/>
        <v>176876.4014716174</v>
      </c>
      <c r="T273" s="58">
        <v>0.58455033464788708</v>
      </c>
      <c r="U273" s="58">
        <f t="shared" si="206"/>
        <v>584550.33464788704</v>
      </c>
      <c r="V273" s="57">
        <f t="shared" si="207"/>
        <v>28.522834928283803</v>
      </c>
      <c r="W273" s="58">
        <v>0.97006960153429067</v>
      </c>
      <c r="X273" s="58">
        <f t="shared" si="208"/>
        <v>970069.6015342907</v>
      </c>
      <c r="Y273" s="58">
        <v>1.3618731794460244E-2</v>
      </c>
      <c r="Z273" s="58">
        <f t="shared" si="209"/>
        <v>13618.731794460244</v>
      </c>
      <c r="AA273" s="57">
        <f t="shared" si="197"/>
        <v>10597.180901736274</v>
      </c>
      <c r="AB273" s="57">
        <f t="shared" si="198"/>
        <v>1767.2229962634324</v>
      </c>
      <c r="AC273" s="57">
        <f t="shared" si="199"/>
        <v>20813.242942012323</v>
      </c>
      <c r="AD273" s="57">
        <f t="shared" si="200"/>
        <v>972.76655674716028</v>
      </c>
      <c r="AE273" s="155"/>
      <c r="AF273" s="155"/>
      <c r="AG273" s="155"/>
      <c r="AH273" s="169">
        <v>137.77377644309897</v>
      </c>
      <c r="AI273" s="174">
        <v>115.64320575029684</v>
      </c>
      <c r="AJ273" s="179">
        <f t="shared" si="201"/>
        <v>22.130570692802124</v>
      </c>
      <c r="AK273" s="58">
        <v>0.62304000000000004</v>
      </c>
      <c r="AL273" s="58">
        <f t="shared" si="210"/>
        <v>10.853356800000004</v>
      </c>
      <c r="AM273" s="58">
        <f t="shared" si="211"/>
        <v>1.0239015849056607E-2</v>
      </c>
      <c r="AN273" s="58">
        <v>17.79054117647059</v>
      </c>
      <c r="AO273" s="58">
        <v>13.987011764705885</v>
      </c>
      <c r="AP273" s="58">
        <v>3.803529411764706</v>
      </c>
      <c r="AQ273" s="58">
        <v>1262.2495594069599</v>
      </c>
      <c r="AR273" s="58">
        <f t="shared" si="212"/>
        <v>1337.9845329713776</v>
      </c>
      <c r="AS273" s="58">
        <f t="shared" si="213"/>
        <v>1348.8378897713776</v>
      </c>
      <c r="AT273" s="58">
        <f t="shared" si="222"/>
        <v>0.9919535498800085</v>
      </c>
      <c r="AU273" s="6">
        <f t="shared" si="214"/>
        <v>99.195354988000844</v>
      </c>
      <c r="AV273" s="6">
        <f t="shared" si="223"/>
        <v>0.8046450119991515</v>
      </c>
      <c r="AW273" s="58">
        <f t="shared" si="215"/>
        <v>77.430418471376413</v>
      </c>
      <c r="AX273" s="58">
        <f t="shared" si="216"/>
        <v>77430.418471376412</v>
      </c>
      <c r="AY273" s="58">
        <f t="shared" si="217"/>
        <v>158.68681056133855</v>
      </c>
      <c r="AZ273" s="59">
        <f t="shared" si="218"/>
        <v>1.5868681056133854E-4</v>
      </c>
      <c r="BA273" s="57">
        <f t="shared" si="219"/>
        <v>2.7146817161079206E-2</v>
      </c>
      <c r="BB273" s="58">
        <f t="shared" si="220"/>
        <v>158686.81056133856</v>
      </c>
      <c r="BC273" s="58">
        <f t="shared" si="221"/>
        <v>123.27840663741721</v>
      </c>
      <c r="BD273" s="57"/>
      <c r="BE273" s="60">
        <v>1414573.220338983</v>
      </c>
      <c r="BF273" s="60">
        <f t="shared" si="202"/>
        <v>2899042.9998005992</v>
      </c>
    </row>
    <row r="274" spans="1:58" x14ac:dyDescent="0.25">
      <c r="A274" s="56" t="s">
        <v>739</v>
      </c>
      <c r="B274" s="56">
        <v>21</v>
      </c>
      <c r="C274" s="56">
        <v>7</v>
      </c>
      <c r="D274" s="56">
        <v>17</v>
      </c>
      <c r="E274" s="56">
        <v>119</v>
      </c>
      <c r="F274" s="41">
        <v>38011</v>
      </c>
      <c r="G274" s="57">
        <f t="shared" si="188"/>
        <v>4042</v>
      </c>
      <c r="H274" s="57">
        <f t="shared" si="189"/>
        <v>4050.5</v>
      </c>
      <c r="I274" s="41">
        <f t="shared" si="190"/>
        <v>38019.5</v>
      </c>
      <c r="J274" s="33">
        <f t="shared" si="203"/>
        <v>38019.5</v>
      </c>
      <c r="K274" s="57">
        <v>1060</v>
      </c>
      <c r="L274" s="57">
        <v>1</v>
      </c>
      <c r="M274" s="57">
        <v>1</v>
      </c>
      <c r="N274" s="58">
        <f t="shared" si="191"/>
        <v>14.240000000000002</v>
      </c>
      <c r="O274" s="58">
        <v>1.675294117647059</v>
      </c>
      <c r="P274" s="58">
        <v>8.5550488201698777E-2</v>
      </c>
      <c r="Q274" s="58">
        <f t="shared" si="204"/>
        <v>85550.488201698783</v>
      </c>
      <c r="R274" s="58">
        <v>0.16571735713045016</v>
      </c>
      <c r="S274" s="58">
        <f t="shared" si="205"/>
        <v>165717.35713045017</v>
      </c>
      <c r="T274" s="58">
        <v>0.71496483078779716</v>
      </c>
      <c r="U274" s="58">
        <f t="shared" si="206"/>
        <v>714964.83078779711</v>
      </c>
      <c r="V274" s="57">
        <f t="shared" si="207"/>
        <v>42.676973747867095</v>
      </c>
      <c r="W274" s="58">
        <v>0.58073570922456463</v>
      </c>
      <c r="X274" s="58">
        <f t="shared" si="208"/>
        <v>580735.70922456461</v>
      </c>
      <c r="Y274" s="58">
        <v>9.3945510736838343E-3</v>
      </c>
      <c r="Z274" s="58">
        <f t="shared" si="209"/>
        <v>9394.5510736838351</v>
      </c>
      <c r="AA274" s="57">
        <f t="shared" si="197"/>
        <v>7129.2073501415643</v>
      </c>
      <c r="AB274" s="57">
        <f t="shared" si="198"/>
        <v>1655.7297749407535</v>
      </c>
      <c r="AC274" s="57">
        <f t="shared" si="199"/>
        <v>25456.724316383799</v>
      </c>
      <c r="AD274" s="57">
        <f t="shared" si="200"/>
        <v>671.03936240598819</v>
      </c>
      <c r="AE274" s="155"/>
      <c r="AF274" s="155"/>
      <c r="AG274" s="155"/>
      <c r="AH274" s="169">
        <v>87.696648266839404</v>
      </c>
      <c r="AI274" s="174">
        <v>72.91535388701908</v>
      </c>
      <c r="AJ274" s="179">
        <f t="shared" si="201"/>
        <v>14.781294379820324</v>
      </c>
      <c r="AK274" s="58">
        <v>0.89900002115933131</v>
      </c>
      <c r="AL274" s="58">
        <f t="shared" si="210"/>
        <v>12.80176030130888</v>
      </c>
      <c r="AM274" s="58">
        <f t="shared" si="211"/>
        <v>1.2077132359725358E-2</v>
      </c>
      <c r="AN274" s="58">
        <v>16.972470588235293</v>
      </c>
      <c r="AO274" s="58">
        <v>13.047976470588235</v>
      </c>
      <c r="AP274" s="58">
        <v>3.9244941176470589</v>
      </c>
      <c r="AQ274" s="58">
        <v>4189.4088754632403</v>
      </c>
      <c r="AR274" s="58">
        <f t="shared" si="212"/>
        <v>4440.7734079910351</v>
      </c>
      <c r="AS274" s="58">
        <f t="shared" si="213"/>
        <v>4453.5751682923437</v>
      </c>
      <c r="AT274" s="58">
        <f t="shared" si="222"/>
        <v>0.99712550932283528</v>
      </c>
      <c r="AU274" s="6">
        <f t="shared" si="214"/>
        <v>99.712550932283534</v>
      </c>
      <c r="AV274" s="6">
        <f t="shared" si="223"/>
        <v>0.28744906771647738</v>
      </c>
      <c r="AW274" s="58">
        <f t="shared" si="215"/>
        <v>312.75106518906904</v>
      </c>
      <c r="AX274" s="58">
        <f t="shared" si="216"/>
        <v>312751.06518906902</v>
      </c>
      <c r="AY274" s="58">
        <f t="shared" si="217"/>
        <v>523.95001979909921</v>
      </c>
      <c r="AZ274" s="59">
        <f t="shared" si="218"/>
        <v>5.2395001979909923E-4</v>
      </c>
      <c r="BA274" s="57">
        <f t="shared" si="219"/>
        <v>7.3283327687849384E-2</v>
      </c>
      <c r="BB274" s="58">
        <f t="shared" si="220"/>
        <v>523950.01979909919</v>
      </c>
      <c r="BC274" s="58">
        <f t="shared" si="221"/>
        <v>346.88771727252237</v>
      </c>
      <c r="BD274" s="57"/>
      <c r="BE274" s="60">
        <v>4102589.8823529407</v>
      </c>
      <c r="BF274" s="60">
        <f t="shared" si="202"/>
        <v>6873044.6970242215</v>
      </c>
    </row>
    <row r="275" spans="1:58" x14ac:dyDescent="0.25">
      <c r="A275" s="56" t="s">
        <v>740</v>
      </c>
      <c r="B275" s="56">
        <v>21</v>
      </c>
      <c r="C275" s="56">
        <v>8</v>
      </c>
      <c r="D275" s="56">
        <v>17</v>
      </c>
      <c r="E275" s="56">
        <v>102</v>
      </c>
      <c r="F275" s="41">
        <v>38028</v>
      </c>
      <c r="G275" s="57">
        <f t="shared" si="188"/>
        <v>4059</v>
      </c>
      <c r="H275" s="57">
        <f t="shared" si="189"/>
        <v>4067.5</v>
      </c>
      <c r="I275" s="41">
        <f t="shared" si="190"/>
        <v>38036.5</v>
      </c>
      <c r="J275" s="33">
        <f t="shared" si="203"/>
        <v>38036.5</v>
      </c>
      <c r="K275" s="57">
        <v>1060</v>
      </c>
      <c r="L275" s="57">
        <v>1</v>
      </c>
      <c r="M275" s="57">
        <v>1</v>
      </c>
      <c r="N275" s="58">
        <f t="shared" si="191"/>
        <v>10.452</v>
      </c>
      <c r="O275" s="58">
        <v>1.2296470588235293</v>
      </c>
      <c r="P275" s="58">
        <v>9.2414447755196041E-2</v>
      </c>
      <c r="Q275" s="58">
        <f t="shared" si="204"/>
        <v>92414.447755196044</v>
      </c>
      <c r="R275" s="58">
        <v>0.12950838185706678</v>
      </c>
      <c r="S275" s="58">
        <f t="shared" si="205"/>
        <v>129508.38185706678</v>
      </c>
      <c r="T275" s="58">
        <v>5.7737339161921974E-2</v>
      </c>
      <c r="U275" s="58">
        <f t="shared" si="206"/>
        <v>57737.339161921976</v>
      </c>
      <c r="V275" s="57">
        <f t="shared" si="207"/>
        <v>4.6954399433250753</v>
      </c>
      <c r="W275" s="58">
        <v>0.81136521841655052</v>
      </c>
      <c r="X275" s="58">
        <f t="shared" si="208"/>
        <v>811365.21841655055</v>
      </c>
      <c r="Y275" s="58">
        <v>9.5705971861882368E-3</v>
      </c>
      <c r="Z275" s="58">
        <f t="shared" si="209"/>
        <v>9570.5971861882372</v>
      </c>
      <c r="AA275" s="57">
        <f t="shared" si="197"/>
        <v>7701.2039795996698</v>
      </c>
      <c r="AB275" s="57">
        <f t="shared" si="198"/>
        <v>1293.9554893839252</v>
      </c>
      <c r="AC275" s="57">
        <f t="shared" si="199"/>
        <v>2055.7703854986371</v>
      </c>
      <c r="AD275" s="57">
        <f t="shared" si="200"/>
        <v>683.61408472773121</v>
      </c>
      <c r="AE275" s="155"/>
      <c r="AF275" s="155"/>
      <c r="AG275" s="155"/>
      <c r="AH275" s="169">
        <v>71.755149480970715</v>
      </c>
      <c r="AI275" s="174">
        <v>58.576995657064039</v>
      </c>
      <c r="AJ275" s="179">
        <f t="shared" si="201"/>
        <v>13.178153823906676</v>
      </c>
      <c r="AK275" s="58">
        <v>0.85491175406463793</v>
      </c>
      <c r="AL275" s="58">
        <f t="shared" si="210"/>
        <v>8.9355376534835962</v>
      </c>
      <c r="AM275" s="58">
        <f t="shared" si="211"/>
        <v>8.4297525032864112E-3</v>
      </c>
      <c r="AN275" s="58">
        <v>12.155082352941175</v>
      </c>
      <c r="AO275" s="58">
        <v>9.0262117647058808</v>
      </c>
      <c r="AP275" s="58">
        <v>3.1288705882352947</v>
      </c>
      <c r="AQ275" s="58">
        <v>1616.0180165495406</v>
      </c>
      <c r="AR275" s="58">
        <f t="shared" si="212"/>
        <v>1712.9790975425128</v>
      </c>
      <c r="AS275" s="58">
        <f t="shared" si="213"/>
        <v>1721.9146351959964</v>
      </c>
      <c r="AT275" s="58">
        <f t="shared" si="222"/>
        <v>0.99481069649398357</v>
      </c>
      <c r="AU275" s="6">
        <f t="shared" si="214"/>
        <v>99.481069649398364</v>
      </c>
      <c r="AV275" s="6">
        <f t="shared" si="223"/>
        <v>0.5189303506016435</v>
      </c>
      <c r="AW275" s="58">
        <f t="shared" si="215"/>
        <v>164.74498997282782</v>
      </c>
      <c r="AX275" s="58">
        <f t="shared" si="216"/>
        <v>164744.98997282781</v>
      </c>
      <c r="AY275" s="58">
        <f t="shared" si="217"/>
        <v>202.57819237599955</v>
      </c>
      <c r="AZ275" s="59">
        <f t="shared" si="218"/>
        <v>2.0257819237599954E-4</v>
      </c>
      <c r="BA275" s="57">
        <f t="shared" si="219"/>
        <v>0.35086166996348306</v>
      </c>
      <c r="BB275" s="58">
        <f t="shared" si="220"/>
        <v>202578.19237599956</v>
      </c>
      <c r="BC275" s="58">
        <f t="shared" si="221"/>
        <v>191.70408809980148</v>
      </c>
      <c r="BD275" s="57"/>
      <c r="BE275" s="60">
        <v>6671758.5454545459</v>
      </c>
      <c r="BF275" s="60">
        <f t="shared" si="202"/>
        <v>8203908.2725989306</v>
      </c>
    </row>
    <row r="276" spans="1:58" x14ac:dyDescent="0.25">
      <c r="A276" s="56" t="s">
        <v>741</v>
      </c>
      <c r="B276" s="56">
        <v>21</v>
      </c>
      <c r="C276" s="56">
        <v>9</v>
      </c>
      <c r="D276" s="56">
        <v>17</v>
      </c>
      <c r="E276" s="56">
        <v>85</v>
      </c>
      <c r="F276" s="41">
        <v>38045</v>
      </c>
      <c r="G276" s="57">
        <f t="shared" si="188"/>
        <v>4076</v>
      </c>
      <c r="H276" s="57">
        <f t="shared" si="189"/>
        <v>4084.5</v>
      </c>
      <c r="I276" s="41">
        <f t="shared" si="190"/>
        <v>38053.5</v>
      </c>
      <c r="J276" s="33">
        <f t="shared" si="203"/>
        <v>38053.5</v>
      </c>
      <c r="K276" s="57">
        <v>1060</v>
      </c>
      <c r="L276" s="57">
        <v>1</v>
      </c>
      <c r="M276" s="57">
        <v>1</v>
      </c>
      <c r="N276" s="58">
        <f t="shared" si="191"/>
        <v>31.631999999999991</v>
      </c>
      <c r="O276" s="58">
        <v>3.7214117647058811</v>
      </c>
      <c r="P276" s="58">
        <v>0.30416934781134591</v>
      </c>
      <c r="Q276" s="58">
        <f t="shared" si="204"/>
        <v>304169.34781134594</v>
      </c>
      <c r="R276" s="58">
        <v>0.32404390510867648</v>
      </c>
      <c r="S276" s="58">
        <f t="shared" si="205"/>
        <v>324043.90510867647</v>
      </c>
      <c r="T276" s="58">
        <v>6.5363806143549558E-2</v>
      </c>
      <c r="U276" s="58">
        <f t="shared" si="206"/>
        <v>65363.806143549555</v>
      </c>
      <c r="V276" s="57">
        <f t="shared" si="207"/>
        <v>1.756424988050618</v>
      </c>
      <c r="W276" s="58">
        <v>2.5715806839252902</v>
      </c>
      <c r="X276" s="58">
        <f t="shared" si="208"/>
        <v>2571580.6839252901</v>
      </c>
      <c r="Y276" s="58">
        <v>2.4132395223233183E-2</v>
      </c>
      <c r="Z276" s="58">
        <f t="shared" si="209"/>
        <v>24132.395223233183</v>
      </c>
      <c r="AA276" s="57">
        <f t="shared" si="197"/>
        <v>25347.44565094549</v>
      </c>
      <c r="AB276" s="57">
        <f t="shared" si="198"/>
        <v>3237.6158500655079</v>
      </c>
      <c r="AC276" s="57">
        <f t="shared" si="199"/>
        <v>2327.3150253173189</v>
      </c>
      <c r="AD276" s="57">
        <f t="shared" si="200"/>
        <v>1723.7425159452273</v>
      </c>
      <c r="AE276" s="155"/>
      <c r="AF276" s="155"/>
      <c r="AG276" s="155"/>
      <c r="AH276" s="169">
        <v>242.59207977491528</v>
      </c>
      <c r="AI276" s="174">
        <v>203.47882561159651</v>
      </c>
      <c r="AJ276" s="179">
        <f t="shared" si="201"/>
        <v>39.113254163318771</v>
      </c>
      <c r="AK276" s="58">
        <v>0.1447</v>
      </c>
      <c r="AL276" s="58">
        <f t="shared" si="210"/>
        <v>4.577150399999999</v>
      </c>
      <c r="AM276" s="58">
        <f t="shared" si="211"/>
        <v>4.3180664150943389E-3</v>
      </c>
      <c r="AN276" s="58">
        <v>12.095223529411763</v>
      </c>
      <c r="AO276" s="58">
        <v>9.2319764705882363</v>
      </c>
      <c r="AP276" s="58">
        <v>2.8632470588235286</v>
      </c>
      <c r="AQ276" s="58">
        <v>293.50071416167413</v>
      </c>
      <c r="AR276" s="58">
        <f t="shared" si="212"/>
        <v>311.11075701137457</v>
      </c>
      <c r="AS276" s="58">
        <f t="shared" si="213"/>
        <v>315.68790741137457</v>
      </c>
      <c r="AT276" s="58">
        <f t="shared" si="222"/>
        <v>0.9855010271456629</v>
      </c>
      <c r="AU276" s="6">
        <f t="shared" si="214"/>
        <v>98.550102714566293</v>
      </c>
      <c r="AV276" s="6">
        <f t="shared" si="223"/>
        <v>1.4498972854337084</v>
      </c>
      <c r="AW276" s="58">
        <f t="shared" si="215"/>
        <v>9.9800173056200894</v>
      </c>
      <c r="AX276" s="58">
        <f t="shared" si="216"/>
        <v>9980.0173056200892</v>
      </c>
      <c r="AY276" s="58">
        <f t="shared" si="217"/>
        <v>37.139753813102892</v>
      </c>
      <c r="AZ276" s="59">
        <f t="shared" si="218"/>
        <v>3.7139753813102892E-5</v>
      </c>
      <c r="BA276" s="57">
        <f t="shared" si="219"/>
        <v>5.6820059914408826E-2</v>
      </c>
      <c r="BB276" s="58">
        <f t="shared" si="220"/>
        <v>37139.753813102892</v>
      </c>
      <c r="BC276" s="58">
        <f t="shared" si="221"/>
        <v>67.9704029413966</v>
      </c>
      <c r="BD276" s="57"/>
      <c r="BE276" s="60">
        <v>3464012.4827586208</v>
      </c>
      <c r="BF276" s="60">
        <f t="shared" si="202"/>
        <v>12891016.806425959</v>
      </c>
    </row>
    <row r="277" spans="1:58" x14ac:dyDescent="0.25">
      <c r="A277" s="56" t="s">
        <v>742</v>
      </c>
      <c r="B277" s="56">
        <v>21</v>
      </c>
      <c r="C277" s="56">
        <v>10</v>
      </c>
      <c r="D277" s="56">
        <v>17</v>
      </c>
      <c r="E277" s="56">
        <v>68</v>
      </c>
      <c r="F277" s="41">
        <v>38062</v>
      </c>
      <c r="G277" s="57">
        <f t="shared" si="188"/>
        <v>4093</v>
      </c>
      <c r="H277" s="57">
        <f t="shared" si="189"/>
        <v>4101.5</v>
      </c>
      <c r="I277" s="41">
        <f t="shared" si="190"/>
        <v>38070.5</v>
      </c>
      <c r="J277" s="33">
        <f t="shared" si="203"/>
        <v>38070.5</v>
      </c>
      <c r="K277" s="57">
        <v>1060</v>
      </c>
      <c r="L277" s="57">
        <v>1</v>
      </c>
      <c r="M277" s="57">
        <v>1</v>
      </c>
      <c r="N277" s="58">
        <f t="shared" si="191"/>
        <v>16.286000000000001</v>
      </c>
      <c r="O277" s="58">
        <v>1.9160000000000001</v>
      </c>
      <c r="P277" s="58">
        <v>8.9277778126576807E-2</v>
      </c>
      <c r="Q277" s="58">
        <f t="shared" si="204"/>
        <v>89277.778126576814</v>
      </c>
      <c r="R277" s="58">
        <v>0.1860842192185303</v>
      </c>
      <c r="S277" s="58">
        <f t="shared" si="205"/>
        <v>186084.21921853031</v>
      </c>
      <c r="T277" s="58">
        <v>5.168749449259822E-2</v>
      </c>
      <c r="U277" s="58">
        <f t="shared" si="206"/>
        <v>51687.49449259822</v>
      </c>
      <c r="V277" s="57">
        <f t="shared" si="207"/>
        <v>2.6976771655844578</v>
      </c>
      <c r="W277" s="58">
        <v>1.4550338409724295</v>
      </c>
      <c r="X277" s="58">
        <f t="shared" si="208"/>
        <v>1455033.8409724296</v>
      </c>
      <c r="Y277" s="58">
        <v>1.1083707983813806E-2</v>
      </c>
      <c r="Z277" s="58">
        <f t="shared" si="209"/>
        <v>11083.707983813807</v>
      </c>
      <c r="AA277" s="57">
        <f t="shared" si="197"/>
        <v>7439.8148438814005</v>
      </c>
      <c r="AB277" s="57">
        <f t="shared" si="198"/>
        <v>1859.2209515155816</v>
      </c>
      <c r="AC277" s="57">
        <f t="shared" si="199"/>
        <v>1840.3622685228399</v>
      </c>
      <c r="AD277" s="57">
        <f t="shared" si="200"/>
        <v>791.69342741527191</v>
      </c>
      <c r="AE277" s="155"/>
      <c r="AF277" s="155"/>
      <c r="AG277" s="155"/>
      <c r="AH277" s="169">
        <v>114.76525402527677</v>
      </c>
      <c r="AI277" s="174">
        <v>97.632676727607432</v>
      </c>
      <c r="AJ277" s="179">
        <f t="shared" si="201"/>
        <v>17.132577297669343</v>
      </c>
      <c r="AK277" s="58">
        <v>6.0499999999999998E-2</v>
      </c>
      <c r="AL277" s="58">
        <f t="shared" si="210"/>
        <v>0.98530300000000004</v>
      </c>
      <c r="AM277" s="58">
        <f t="shared" si="211"/>
        <v>9.295311320754717E-4</v>
      </c>
      <c r="AN277" s="58">
        <v>12.377058823529412</v>
      </c>
      <c r="AO277" s="58">
        <v>5.4895529411764716</v>
      </c>
      <c r="AP277" s="58">
        <v>6.8875058823529409</v>
      </c>
      <c r="AQ277" s="58">
        <v>59.130806618876008</v>
      </c>
      <c r="AR277" s="58">
        <f t="shared" si="212"/>
        <v>62.67865501600857</v>
      </c>
      <c r="AS277" s="58">
        <f t="shared" si="213"/>
        <v>63.663958016008571</v>
      </c>
      <c r="AT277" s="58">
        <f t="shared" si="222"/>
        <v>0.98452337820792979</v>
      </c>
      <c r="AU277" s="6">
        <f t="shared" si="214"/>
        <v>98.452337820792977</v>
      </c>
      <c r="AV277" s="6">
        <f t="shared" si="223"/>
        <v>1.5476621792070191</v>
      </c>
      <c r="AW277" s="58">
        <f t="shared" si="215"/>
        <v>3.909121823407133</v>
      </c>
      <c r="AX277" s="58">
        <f t="shared" si="216"/>
        <v>3909.121823407133</v>
      </c>
      <c r="AY277" s="58">
        <f t="shared" si="217"/>
        <v>7.4898774136480677</v>
      </c>
      <c r="AZ277" s="59">
        <f t="shared" si="218"/>
        <v>7.4898774136480676E-6</v>
      </c>
      <c r="BA277" s="57">
        <f t="shared" si="219"/>
        <v>1.4490695451915623E-2</v>
      </c>
      <c r="BB277" s="58">
        <f t="shared" si="220"/>
        <v>7489.8774136480679</v>
      </c>
      <c r="BC277" s="58">
        <f t="shared" si="221"/>
        <v>63.61358385796914</v>
      </c>
      <c r="BD277" s="57"/>
      <c r="BE277" s="60">
        <v>1879268.2291666667</v>
      </c>
      <c r="BF277" s="60">
        <f t="shared" si="202"/>
        <v>3600677.927083334</v>
      </c>
    </row>
    <row r="278" spans="1:58" x14ac:dyDescent="0.25">
      <c r="A278" s="56" t="s">
        <v>743</v>
      </c>
      <c r="B278" s="56">
        <v>21</v>
      </c>
      <c r="C278" s="56">
        <v>11</v>
      </c>
      <c r="D278" s="56">
        <v>17</v>
      </c>
      <c r="E278" s="56">
        <v>51</v>
      </c>
      <c r="F278" s="41">
        <v>38079</v>
      </c>
      <c r="G278" s="57">
        <f t="shared" si="188"/>
        <v>4110</v>
      </c>
      <c r="H278" s="57">
        <f t="shared" si="189"/>
        <v>4118.5</v>
      </c>
      <c r="I278" s="41">
        <f t="shared" si="190"/>
        <v>38087.5</v>
      </c>
      <c r="J278" s="33">
        <f t="shared" si="203"/>
        <v>38087.5</v>
      </c>
      <c r="K278" s="57">
        <v>1060</v>
      </c>
      <c r="L278" s="57">
        <v>1</v>
      </c>
      <c r="M278" s="57">
        <v>1</v>
      </c>
      <c r="N278" s="58">
        <f t="shared" si="191"/>
        <v>10.616000000000001</v>
      </c>
      <c r="O278" s="58">
        <v>1.2489411764705884</v>
      </c>
      <c r="P278" s="58">
        <v>7.4597431451252388E-2</v>
      </c>
      <c r="Q278" s="58">
        <f t="shared" si="204"/>
        <v>74597.431451252385</v>
      </c>
      <c r="R278" s="58">
        <v>9.6941527353809925E-2</v>
      </c>
      <c r="S278" s="58">
        <f t="shared" si="205"/>
        <v>96941.527353809928</v>
      </c>
      <c r="T278" s="58">
        <v>3.517207779597871E-2</v>
      </c>
      <c r="U278" s="58">
        <f t="shared" si="206"/>
        <v>35172.077795978708</v>
      </c>
      <c r="V278" s="57">
        <f t="shared" si="207"/>
        <v>2.8161516697985962</v>
      </c>
      <c r="W278" s="58">
        <v>0.93033399269266881</v>
      </c>
      <c r="X278" s="58">
        <f t="shared" si="208"/>
        <v>930333.99269266881</v>
      </c>
      <c r="Y278" s="58">
        <v>8.7169994677935587E-3</v>
      </c>
      <c r="Z278" s="58">
        <f t="shared" si="209"/>
        <v>8716.9994677935592</v>
      </c>
      <c r="AA278" s="57">
        <f t="shared" si="197"/>
        <v>6216.4526209376991</v>
      </c>
      <c r="AB278" s="57">
        <f t="shared" si="198"/>
        <v>968.57067990522194</v>
      </c>
      <c r="AC278" s="57">
        <f t="shared" si="199"/>
        <v>1252.3215821679767</v>
      </c>
      <c r="AD278" s="57">
        <f t="shared" si="200"/>
        <v>622.64281912811134</v>
      </c>
      <c r="AE278" s="155"/>
      <c r="AF278" s="155"/>
      <c r="AG278" s="155"/>
      <c r="AH278" s="169">
        <v>70.519704874283647</v>
      </c>
      <c r="AI278" s="174">
        <v>57.434473020580178</v>
      </c>
      <c r="AJ278" s="179">
        <f t="shared" si="201"/>
        <v>13.085231853703469</v>
      </c>
      <c r="AK278" s="58">
        <v>0.90400000000000003</v>
      </c>
      <c r="AL278" s="58">
        <f t="shared" si="210"/>
        <v>9.5968640000000018</v>
      </c>
      <c r="AM278" s="58">
        <f t="shared" si="211"/>
        <v>9.0536452830188695E-3</v>
      </c>
      <c r="AN278" s="58">
        <v>13.789976470588236</v>
      </c>
      <c r="AO278" s="58">
        <v>10.58129411764706</v>
      </c>
      <c r="AP278" s="58">
        <v>3.2086823529411768</v>
      </c>
      <c r="AQ278" s="58">
        <v>1807.3412611953665</v>
      </c>
      <c r="AR278" s="58">
        <f t="shared" si="212"/>
        <v>1915.7817368670885</v>
      </c>
      <c r="AS278" s="58">
        <f t="shared" si="213"/>
        <v>1925.3786008670886</v>
      </c>
      <c r="AT278" s="58">
        <f t="shared" si="222"/>
        <v>0.99501559641533455</v>
      </c>
      <c r="AU278" s="6">
        <f t="shared" si="214"/>
        <v>99.501559641533461</v>
      </c>
      <c r="AV278" s="6">
        <f t="shared" si="223"/>
        <v>0.49844035846654167</v>
      </c>
      <c r="AW278" s="58">
        <f t="shared" si="215"/>
        <v>181.36573105379506</v>
      </c>
      <c r="AX278" s="58">
        <f t="shared" si="216"/>
        <v>181365.73105379505</v>
      </c>
      <c r="AY278" s="58">
        <f t="shared" si="217"/>
        <v>226.51512951377515</v>
      </c>
      <c r="AZ278" s="59">
        <f t="shared" si="218"/>
        <v>2.2651512951377513E-4</v>
      </c>
      <c r="BA278" s="57">
        <f t="shared" si="219"/>
        <v>0.64401975574975279</v>
      </c>
      <c r="BB278" s="58">
        <f t="shared" si="220"/>
        <v>226515.12951377514</v>
      </c>
      <c r="BC278" s="58">
        <f t="shared" si="221"/>
        <v>199.62580868782638</v>
      </c>
      <c r="BD278" s="57"/>
      <c r="BE278" s="60">
        <v>23213192.701754384</v>
      </c>
      <c r="BF278" s="60">
        <f t="shared" si="202"/>
        <v>28991912.202567596</v>
      </c>
    </row>
    <row r="279" spans="1:58" x14ac:dyDescent="0.25">
      <c r="A279" s="56" t="s">
        <v>744</v>
      </c>
      <c r="B279" s="56">
        <v>21</v>
      </c>
      <c r="C279" s="56">
        <v>12</v>
      </c>
      <c r="D279" s="56">
        <v>17</v>
      </c>
      <c r="E279" s="56">
        <v>34</v>
      </c>
      <c r="F279" s="41">
        <v>38096</v>
      </c>
      <c r="G279" s="57">
        <f t="shared" si="188"/>
        <v>4127</v>
      </c>
      <c r="H279" s="57">
        <f t="shared" si="189"/>
        <v>4135.5</v>
      </c>
      <c r="I279" s="41">
        <f t="shared" si="190"/>
        <v>38104.5</v>
      </c>
      <c r="J279" s="33">
        <f t="shared" si="203"/>
        <v>38104.5</v>
      </c>
      <c r="K279" s="57">
        <v>1060</v>
      </c>
      <c r="L279" s="57">
        <v>1</v>
      </c>
      <c r="M279" s="57">
        <v>1</v>
      </c>
      <c r="N279" s="58">
        <f t="shared" si="191"/>
        <v>0.87000000000000255</v>
      </c>
      <c r="O279" s="58">
        <v>0.10235294117647088</v>
      </c>
      <c r="P279" s="58">
        <v>7.7450050841779182E-3</v>
      </c>
      <c r="Q279" s="58">
        <f t="shared" si="204"/>
        <v>7745.0050841779184</v>
      </c>
      <c r="R279" s="58">
        <v>5.5529576038965255E-3</v>
      </c>
      <c r="S279" s="58">
        <f t="shared" si="205"/>
        <v>5552.9576038965251</v>
      </c>
      <c r="T279" s="115"/>
      <c r="U279" s="58"/>
      <c r="V279" s="57">
        <f t="shared" si="207"/>
        <v>0</v>
      </c>
      <c r="W279" s="58">
        <v>7.7437470862129557E-2</v>
      </c>
      <c r="X279" s="58">
        <f t="shared" si="208"/>
        <v>77437.470862129558</v>
      </c>
      <c r="Y279" s="58">
        <v>1.174199630452111E-3</v>
      </c>
      <c r="Z279" s="58">
        <f t="shared" si="209"/>
        <v>1174.199630452111</v>
      </c>
      <c r="AA279" s="57">
        <f t="shared" si="197"/>
        <v>645.41709034815983</v>
      </c>
      <c r="AB279" s="57">
        <f t="shared" si="198"/>
        <v>55.481196435673347</v>
      </c>
      <c r="AC279" s="116"/>
      <c r="AD279" s="57">
        <f t="shared" si="200"/>
        <v>83.871402175150791</v>
      </c>
      <c r="AE279" s="155"/>
      <c r="AF279" s="155"/>
      <c r="AG279" s="155"/>
      <c r="AH279" s="186"/>
      <c r="AI279" s="187"/>
      <c r="AJ279" s="188"/>
      <c r="AK279" s="58">
        <v>3.7708929110712892E-2</v>
      </c>
      <c r="AL279" s="58">
        <f t="shared" si="210"/>
        <v>3.2806768326320311E-2</v>
      </c>
      <c r="AM279" s="58">
        <f t="shared" si="211"/>
        <v>3.0949781439924824E-5</v>
      </c>
      <c r="AN279" s="90"/>
      <c r="AO279" s="90"/>
      <c r="AP279" s="90"/>
      <c r="AQ279" s="58">
        <v>13.17174311021882</v>
      </c>
      <c r="AR279" s="58">
        <f t="shared" si="212"/>
        <v>13.962047696831949</v>
      </c>
      <c r="AS279" s="58">
        <f t="shared" si="213"/>
        <v>13.994854465158269</v>
      </c>
      <c r="AT279" s="58">
        <f t="shared" si="222"/>
        <v>0.99765579782140668</v>
      </c>
      <c r="AU279" s="6">
        <f t="shared" si="214"/>
        <v>99.765579782140662</v>
      </c>
      <c r="AV279" s="6">
        <f t="shared" si="223"/>
        <v>0.23442021785933087</v>
      </c>
      <c r="AW279" s="58">
        <f t="shared" si="215"/>
        <v>16.086039615124399</v>
      </c>
      <c r="AX279" s="58">
        <f t="shared" si="216"/>
        <v>16086.039615124399</v>
      </c>
      <c r="AY279" s="58">
        <f t="shared" si="217"/>
        <v>1.6464534664892079</v>
      </c>
      <c r="AZ279" s="59">
        <f t="shared" si="218"/>
        <v>1.6464534664892077E-6</v>
      </c>
      <c r="BA279" s="57" t="e">
        <f t="shared" si="219"/>
        <v>#DIV/0!</v>
      </c>
      <c r="BB279" s="58">
        <f t="shared" si="220"/>
        <v>1646.4534664892078</v>
      </c>
      <c r="BC279" s="58">
        <f t="shared" si="221"/>
        <v>425.58436594409807</v>
      </c>
      <c r="BD279" s="57"/>
      <c r="BE279" s="60">
        <v>37449744.347826086</v>
      </c>
      <c r="BF279" s="60">
        <f t="shared" si="202"/>
        <v>3833091.4803069164</v>
      </c>
    </row>
    <row r="280" spans="1:58" ht="13.8" thickBot="1" x14ac:dyDescent="0.3">
      <c r="A280" s="63" t="s">
        <v>745</v>
      </c>
      <c r="B280" s="63">
        <v>21</v>
      </c>
      <c r="C280" s="63">
        <v>13</v>
      </c>
      <c r="D280" s="63">
        <v>17</v>
      </c>
      <c r="E280" s="63">
        <v>17</v>
      </c>
      <c r="F280" s="42">
        <v>38113</v>
      </c>
      <c r="G280" s="62">
        <f t="shared" si="188"/>
        <v>4144</v>
      </c>
      <c r="H280" s="63">
        <f t="shared" si="189"/>
        <v>4152.5</v>
      </c>
      <c r="I280" s="42">
        <f t="shared" ref="I280:I311" si="224">F280+(D280/2)</f>
        <v>38121.5</v>
      </c>
      <c r="J280" s="34">
        <f t="shared" si="203"/>
        <v>38121.5</v>
      </c>
      <c r="K280" s="62">
        <v>1060</v>
      </c>
      <c r="L280" s="62">
        <v>0</v>
      </c>
      <c r="M280" s="62">
        <v>1</v>
      </c>
      <c r="N280" s="71">
        <f t="shared" si="191"/>
        <v>0.6419999999999948</v>
      </c>
      <c r="O280" s="71">
        <v>7.5529411764705276E-2</v>
      </c>
      <c r="P280" s="71">
        <v>4.7962875680691982E-3</v>
      </c>
      <c r="Q280" s="71">
        <f t="shared" si="204"/>
        <v>4796.2875680691986</v>
      </c>
      <c r="R280" s="71">
        <v>3.8454983131711324E-3</v>
      </c>
      <c r="S280" s="71">
        <f t="shared" si="205"/>
        <v>3845.4983131711324</v>
      </c>
      <c r="T280" s="71">
        <v>3.3058415068801762E-3</v>
      </c>
      <c r="U280" s="71">
        <f t="shared" si="206"/>
        <v>3305.841506880176</v>
      </c>
      <c r="V280" s="62">
        <f t="shared" si="207"/>
        <v>4.3768929608226976</v>
      </c>
      <c r="W280" s="71">
        <v>5.6387353024480981E-2</v>
      </c>
      <c r="X280" s="71">
        <f t="shared" si="208"/>
        <v>56387.353024480981</v>
      </c>
      <c r="Y280" s="71">
        <v>7.1188416457027047E-4</v>
      </c>
      <c r="Z280" s="71">
        <f t="shared" si="209"/>
        <v>711.88416457027051</v>
      </c>
      <c r="AA280" s="62">
        <f t="shared" si="197"/>
        <v>399.6906306724332</v>
      </c>
      <c r="AB280" s="62">
        <f t="shared" si="198"/>
        <v>38.421479601498817</v>
      </c>
      <c r="AC280" s="62">
        <f t="shared" si="199"/>
        <v>117.70634337576956</v>
      </c>
      <c r="AD280" s="62">
        <f t="shared" si="200"/>
        <v>50.848868897876464</v>
      </c>
      <c r="AE280" s="156"/>
      <c r="AF280" s="156"/>
      <c r="AG280" s="156"/>
      <c r="AH280" s="196"/>
      <c r="AI280" s="197"/>
      <c r="AJ280" s="198"/>
      <c r="AK280" s="112"/>
      <c r="AL280" s="117"/>
      <c r="AM280" s="117"/>
      <c r="AN280" s="117"/>
      <c r="AO280" s="117"/>
      <c r="AP280" s="117"/>
      <c r="AQ280" s="117">
        <v>4.4569390673866405</v>
      </c>
      <c r="AR280" s="117">
        <f t="shared" si="212"/>
        <v>4.7243554114298387</v>
      </c>
      <c r="AS280" s="117"/>
      <c r="AT280" s="117"/>
      <c r="AU280" s="17"/>
      <c r="AV280" s="117"/>
      <c r="AW280" s="117"/>
      <c r="AX280" s="117"/>
      <c r="AY280" s="117"/>
      <c r="AZ280" s="117"/>
      <c r="BA280" s="117"/>
      <c r="BB280" s="117"/>
      <c r="BC280" s="117"/>
      <c r="BD280" s="118">
        <v>1</v>
      </c>
      <c r="BE280" s="74">
        <v>5834844.8965517255</v>
      </c>
      <c r="BF280" s="74">
        <f t="shared" si="202"/>
        <v>440702.40277484444</v>
      </c>
    </row>
    <row r="281" spans="1:58" x14ac:dyDescent="0.25">
      <c r="A281" s="56" t="s">
        <v>746</v>
      </c>
      <c r="B281" s="56">
        <v>22</v>
      </c>
      <c r="C281" s="56">
        <v>1</v>
      </c>
      <c r="D281" s="56">
        <v>7</v>
      </c>
      <c r="E281" s="56">
        <v>125</v>
      </c>
      <c r="F281" s="41">
        <v>38149</v>
      </c>
      <c r="G281" s="57">
        <f t="shared" si="188"/>
        <v>4180</v>
      </c>
      <c r="H281" s="57">
        <f t="shared" si="189"/>
        <v>4183.5</v>
      </c>
      <c r="I281" s="41">
        <f t="shared" si="224"/>
        <v>38152.5</v>
      </c>
      <c r="J281" s="33">
        <f t="shared" si="203"/>
        <v>38152.5</v>
      </c>
      <c r="K281" s="57">
        <v>1060</v>
      </c>
      <c r="L281" s="57">
        <v>1</v>
      </c>
      <c r="M281" s="57">
        <v>1</v>
      </c>
      <c r="N281" s="58">
        <f t="shared" si="191"/>
        <v>15.533999999999995</v>
      </c>
      <c r="O281" s="58">
        <v>4.4382857142857128</v>
      </c>
      <c r="P281" s="58">
        <v>0.18311713824614326</v>
      </c>
      <c r="Q281" s="58">
        <f t="shared" si="204"/>
        <v>183117.13824614327</v>
      </c>
      <c r="R281" s="58">
        <v>0.3588083743062726</v>
      </c>
      <c r="S281" s="58">
        <f t="shared" si="205"/>
        <v>358808.3743062726</v>
      </c>
      <c r="T281" s="58">
        <v>0.90989366347387557</v>
      </c>
      <c r="U281" s="58">
        <f t="shared" si="206"/>
        <v>909893.66347387561</v>
      </c>
      <c r="V281" s="57">
        <f t="shared" si="207"/>
        <v>20.501015978875792</v>
      </c>
      <c r="W281" s="58">
        <v>2.7117908308902066</v>
      </c>
      <c r="X281" s="58">
        <f t="shared" si="208"/>
        <v>2711790.8308902066</v>
      </c>
      <c r="Y281" s="58">
        <v>2.6968002286088186E-2</v>
      </c>
      <c r="Z281" s="58">
        <f t="shared" si="209"/>
        <v>26968.002286088187</v>
      </c>
      <c r="AA281" s="57">
        <f t="shared" si="197"/>
        <v>15259.761520511938</v>
      </c>
      <c r="AB281" s="57">
        <f t="shared" si="198"/>
        <v>3584.9576599832212</v>
      </c>
      <c r="AC281" s="57">
        <f t="shared" si="199"/>
        <v>32397.274874005288</v>
      </c>
      <c r="AD281" s="57">
        <f t="shared" si="200"/>
        <v>1926.2858775777274</v>
      </c>
      <c r="AE281" s="155"/>
      <c r="AF281" s="155"/>
      <c r="AG281" s="155"/>
      <c r="AH281" s="169">
        <v>225.62482184921677</v>
      </c>
      <c r="AI281" s="174">
        <v>185.20577209979967</v>
      </c>
      <c r="AJ281" s="179">
        <f>AH281-AI281</f>
        <v>40.419049749417098</v>
      </c>
      <c r="AK281" s="58">
        <v>0</v>
      </c>
      <c r="AL281" s="58">
        <f>AK281*N281</f>
        <v>0</v>
      </c>
      <c r="AM281" s="58">
        <f>AL281/K281</f>
        <v>0</v>
      </c>
      <c r="AN281" s="58">
        <v>23.304857142857145</v>
      </c>
      <c r="AO281" s="58">
        <v>15.148914285714287</v>
      </c>
      <c r="AP281" s="58">
        <v>8.1559428571428576</v>
      </c>
      <c r="AQ281" s="58">
        <v>11.631463828141824</v>
      </c>
      <c r="AR281" s="58">
        <f t="shared" si="212"/>
        <v>12.329351657830333</v>
      </c>
      <c r="AS281" s="58">
        <f t="shared" si="213"/>
        <v>12.329351657830333</v>
      </c>
      <c r="AT281" s="58">
        <f>AR281/AS281</f>
        <v>1</v>
      </c>
      <c r="AU281" s="6">
        <f>AR281/AS281*100</f>
        <v>100</v>
      </c>
      <c r="AV281" s="6">
        <f>(AL281/AS281)*100</f>
        <v>0</v>
      </c>
      <c r="AW281" s="58">
        <f>AS281/N281</f>
        <v>0.79370102084655192</v>
      </c>
      <c r="AX281" s="58">
        <f>AW281*1000</f>
        <v>793.70102084655196</v>
      </c>
      <c r="AY281" s="58">
        <f>AW281*O281</f>
        <v>3.5226719022372381</v>
      </c>
      <c r="AZ281" s="59">
        <f t="shared" si="218"/>
        <v>3.5226719022372379E-6</v>
      </c>
      <c r="BA281" s="57">
        <f t="shared" si="219"/>
        <v>3.8715204244725229E-4</v>
      </c>
      <c r="BB281" s="58">
        <f t="shared" si="220"/>
        <v>3522.6719022372381</v>
      </c>
      <c r="BC281" s="58" t="e">
        <f t="shared" si="221"/>
        <v>#DIV/0!</v>
      </c>
      <c r="BD281" s="57"/>
      <c r="BE281" s="60">
        <v>1916508.5388994308</v>
      </c>
      <c r="BF281" s="60">
        <f t="shared" si="202"/>
        <v>8506012.469503928</v>
      </c>
    </row>
    <row r="282" spans="1:58" x14ac:dyDescent="0.25">
      <c r="A282" s="56" t="s">
        <v>747</v>
      </c>
      <c r="B282" s="56">
        <v>22</v>
      </c>
      <c r="C282" s="56">
        <v>2</v>
      </c>
      <c r="D282" s="56">
        <v>7</v>
      </c>
      <c r="E282" s="56">
        <v>112</v>
      </c>
      <c r="F282" s="41">
        <v>38156</v>
      </c>
      <c r="G282" s="57">
        <f t="shared" si="188"/>
        <v>4187</v>
      </c>
      <c r="H282" s="57">
        <f t="shared" si="189"/>
        <v>4190.5</v>
      </c>
      <c r="I282" s="41">
        <f t="shared" si="224"/>
        <v>38159.5</v>
      </c>
      <c r="J282" s="33">
        <f t="shared" si="203"/>
        <v>38159.5</v>
      </c>
      <c r="K282" s="57">
        <v>1060</v>
      </c>
      <c r="L282" s="57">
        <v>1</v>
      </c>
      <c r="M282" s="57">
        <v>1</v>
      </c>
      <c r="N282" s="58">
        <f t="shared" si="191"/>
        <v>15.663999999999989</v>
      </c>
      <c r="O282" s="58">
        <v>4.4754285714285684</v>
      </c>
      <c r="P282" s="58">
        <v>0.17697378555842505</v>
      </c>
      <c r="Q282" s="58">
        <f t="shared" si="204"/>
        <v>176973.78555842506</v>
      </c>
      <c r="R282" s="58">
        <v>0.56716511768578359</v>
      </c>
      <c r="S282" s="58">
        <f t="shared" si="205"/>
        <v>567165.11768578354</v>
      </c>
      <c r="T282" s="58">
        <v>0.75049336353479645</v>
      </c>
      <c r="U282" s="58">
        <f t="shared" si="206"/>
        <v>750493.3635347964</v>
      </c>
      <c r="V282" s="57">
        <f t="shared" si="207"/>
        <v>16.769195431382723</v>
      </c>
      <c r="W282" s="58">
        <v>2.7153356263119259</v>
      </c>
      <c r="X282" s="58">
        <f t="shared" si="208"/>
        <v>2715335.6263119257</v>
      </c>
      <c r="Y282" s="58">
        <v>2.7128107377938845E-2</v>
      </c>
      <c r="Z282" s="58">
        <f t="shared" si="209"/>
        <v>27128.107377938846</v>
      </c>
      <c r="AA282" s="57">
        <f t="shared" si="197"/>
        <v>14747.815463202087</v>
      </c>
      <c r="AB282" s="57">
        <f t="shared" si="198"/>
        <v>5666.709805907085</v>
      </c>
      <c r="AC282" s="57">
        <f t="shared" si="199"/>
        <v>26721.73767726394</v>
      </c>
      <c r="AD282" s="57">
        <f t="shared" si="200"/>
        <v>1937.7219555670604</v>
      </c>
      <c r="AE282" s="155"/>
      <c r="AF282" s="155"/>
      <c r="AG282" s="155"/>
      <c r="AH282" s="169">
        <v>342.36249424231323</v>
      </c>
      <c r="AI282" s="174">
        <v>296.81916132434901</v>
      </c>
      <c r="AJ282" s="179">
        <f>AH282-AI282</f>
        <v>45.543332917964221</v>
      </c>
      <c r="AK282" s="58">
        <v>0</v>
      </c>
      <c r="AL282" s="58">
        <f>AK282*N282</f>
        <v>0</v>
      </c>
      <c r="AM282" s="58">
        <f>AL282/K282</f>
        <v>0</v>
      </c>
      <c r="AN282" s="58">
        <v>38.835371428571428</v>
      </c>
      <c r="AO282" s="58">
        <v>22.741542857142861</v>
      </c>
      <c r="AP282" s="58">
        <v>16.09382857142857</v>
      </c>
      <c r="AQ282" s="58">
        <v>7.3636076079375563</v>
      </c>
      <c r="AR282" s="58">
        <f t="shared" si="212"/>
        <v>7.8054240644138098</v>
      </c>
      <c r="AS282" s="58">
        <f t="shared" si="213"/>
        <v>7.8054240644138098</v>
      </c>
      <c r="AT282" s="58">
        <f>AR282/AS282</f>
        <v>1</v>
      </c>
      <c r="AU282" s="6">
        <f>AR282/AS282*100</f>
        <v>100</v>
      </c>
      <c r="AV282" s="6">
        <f>(AL282/AS282)*100</f>
        <v>0</v>
      </c>
      <c r="AW282" s="58">
        <f>AS282/N282</f>
        <v>0.49830337489873694</v>
      </c>
      <c r="AX282" s="58">
        <f>AW282*1000</f>
        <v>498.30337489873693</v>
      </c>
      <c r="AY282" s="58">
        <f>AW282*O282</f>
        <v>2.2301211612610885</v>
      </c>
      <c r="AZ282" s="59">
        <f t="shared" si="218"/>
        <v>2.2301211612610882E-6</v>
      </c>
      <c r="BA282" s="57">
        <f t="shared" si="219"/>
        <v>2.971540148945886E-4</v>
      </c>
      <c r="BB282" s="58">
        <f t="shared" si="220"/>
        <v>2230.1211612610887</v>
      </c>
      <c r="BC282" s="58" t="e">
        <f t="shared" si="221"/>
        <v>#DIV/0!</v>
      </c>
      <c r="BD282" s="57"/>
      <c r="BE282" s="60">
        <v>969405.84103191074</v>
      </c>
      <c r="BF282" s="60">
        <f t="shared" si="202"/>
        <v>4338506.5982639538</v>
      </c>
    </row>
    <row r="283" spans="1:58" x14ac:dyDescent="0.25">
      <c r="A283" s="56" t="s">
        <v>748</v>
      </c>
      <c r="B283" s="56">
        <v>22</v>
      </c>
      <c r="C283" s="56">
        <v>3</v>
      </c>
      <c r="D283" s="56">
        <v>7</v>
      </c>
      <c r="E283" s="56">
        <v>98</v>
      </c>
      <c r="F283" s="41">
        <v>38163</v>
      </c>
      <c r="G283" s="57">
        <f t="shared" si="188"/>
        <v>4194</v>
      </c>
      <c r="H283" s="57">
        <f t="shared" si="189"/>
        <v>4197.5</v>
      </c>
      <c r="I283" s="41">
        <f t="shared" si="224"/>
        <v>38166.5</v>
      </c>
      <c r="J283" s="33">
        <f t="shared" si="203"/>
        <v>38166.5</v>
      </c>
      <c r="K283" s="57">
        <v>1060</v>
      </c>
      <c r="L283" s="57">
        <v>1</v>
      </c>
      <c r="M283" s="57">
        <v>1</v>
      </c>
      <c r="N283" s="58">
        <f t="shared" si="191"/>
        <v>14.091999999999999</v>
      </c>
      <c r="O283" s="58">
        <v>4.0262857142857138</v>
      </c>
      <c r="P283" s="58">
        <v>0.13371456002534812</v>
      </c>
      <c r="Q283" s="58">
        <f t="shared" si="204"/>
        <v>133714.56002534812</v>
      </c>
      <c r="R283" s="58">
        <v>0.5689067257470557</v>
      </c>
      <c r="S283" s="58">
        <f t="shared" si="205"/>
        <v>568906.72574705572</v>
      </c>
      <c r="T283" s="58">
        <v>0.47742034406193812</v>
      </c>
      <c r="U283" s="58">
        <f t="shared" si="206"/>
        <v>477420.34406193811</v>
      </c>
      <c r="V283" s="57">
        <f t="shared" si="207"/>
        <v>11.857587313488388</v>
      </c>
      <c r="W283" s="58">
        <v>2.6456722444133498</v>
      </c>
      <c r="X283" s="58">
        <f t="shared" si="208"/>
        <v>2645672.2444133498</v>
      </c>
      <c r="Y283" s="58">
        <v>2.3091523852329054E-2</v>
      </c>
      <c r="Z283" s="58">
        <f t="shared" si="209"/>
        <v>23091.523852329054</v>
      </c>
      <c r="AA283" s="57">
        <f t="shared" si="197"/>
        <v>11142.880002112344</v>
      </c>
      <c r="AB283" s="57">
        <f t="shared" si="198"/>
        <v>5684.1107129288839</v>
      </c>
      <c r="AC283" s="57">
        <f t="shared" si="199"/>
        <v>16998.819464205306</v>
      </c>
      <c r="AD283" s="57">
        <f t="shared" si="200"/>
        <v>1649.3945608806466</v>
      </c>
      <c r="AE283" s="155"/>
      <c r="AF283" s="155"/>
      <c r="AG283" s="155"/>
      <c r="AH283" s="169">
        <v>238.29480168292699</v>
      </c>
      <c r="AI283" s="174">
        <v>202.21966241488062</v>
      </c>
      <c r="AJ283" s="179">
        <f>AH283-AI283</f>
        <v>36.075139268046371</v>
      </c>
      <c r="AK283" s="58">
        <v>0</v>
      </c>
      <c r="AL283" s="58">
        <f>AK283*N283</f>
        <v>0</v>
      </c>
      <c r="AM283" s="58">
        <f>AL283/K283</f>
        <v>0</v>
      </c>
      <c r="AN283" s="58">
        <v>30.964114285714281</v>
      </c>
      <c r="AO283" s="58">
        <v>10.872571428571428</v>
      </c>
      <c r="AP283" s="58">
        <v>20.091542857142858</v>
      </c>
      <c r="AQ283" s="58">
        <v>53.662649507635045</v>
      </c>
      <c r="AR283" s="58">
        <f t="shared" si="212"/>
        <v>56.882408478093147</v>
      </c>
      <c r="AS283" s="58">
        <f t="shared" si="213"/>
        <v>56.882408478093147</v>
      </c>
      <c r="AT283" s="58">
        <f>AR283/AS283</f>
        <v>1</v>
      </c>
      <c r="AU283" s="6">
        <f>AR283/AS283*100</f>
        <v>100</v>
      </c>
      <c r="AV283" s="6">
        <f>(AL283/AS283)*100</f>
        <v>0</v>
      </c>
      <c r="AW283" s="58">
        <f>AS283/N283</f>
        <v>4.0365035820389688</v>
      </c>
      <c r="AX283" s="58">
        <f>AW283*1000</f>
        <v>4036.5035820389689</v>
      </c>
      <c r="AY283" s="58">
        <f>AW283*O283</f>
        <v>16.252116708026612</v>
      </c>
      <c r="AZ283" s="59">
        <f t="shared" si="218"/>
        <v>1.6252116708026611E-5</v>
      </c>
      <c r="BA283" s="57">
        <f t="shared" si="219"/>
        <v>3.4041525272576452E-3</v>
      </c>
      <c r="BB283" s="58">
        <f t="shared" si="220"/>
        <v>16252.116708026613</v>
      </c>
      <c r="BC283" s="58" t="e">
        <f t="shared" si="221"/>
        <v>#DIV/0!</v>
      </c>
      <c r="BD283" s="57"/>
      <c r="BE283" s="60">
        <v>747028.86247877765</v>
      </c>
      <c r="BF283" s="60">
        <f t="shared" si="202"/>
        <v>3007751.6371574095</v>
      </c>
    </row>
    <row r="284" spans="1:58" x14ac:dyDescent="0.25">
      <c r="A284" s="75" t="s">
        <v>749</v>
      </c>
      <c r="B284" s="75">
        <v>22</v>
      </c>
      <c r="C284" s="75">
        <v>4</v>
      </c>
      <c r="D284" s="75">
        <v>7</v>
      </c>
      <c r="E284" s="56">
        <v>84</v>
      </c>
      <c r="F284" s="76">
        <v>38170</v>
      </c>
      <c r="G284" s="77">
        <f t="shared" si="188"/>
        <v>4201</v>
      </c>
      <c r="H284" s="77">
        <f t="shared" si="189"/>
        <v>4204.5</v>
      </c>
      <c r="I284" s="76">
        <f t="shared" si="224"/>
        <v>38173.5</v>
      </c>
      <c r="J284" s="35">
        <f t="shared" si="203"/>
        <v>38173.5</v>
      </c>
      <c r="K284" s="77">
        <v>1060</v>
      </c>
      <c r="L284" s="397"/>
      <c r="M284" s="397"/>
      <c r="N284" s="78"/>
      <c r="O284" s="78"/>
      <c r="P284" s="78"/>
      <c r="Q284" s="78"/>
      <c r="R284" s="78"/>
      <c r="S284" s="78"/>
      <c r="T284" s="78"/>
      <c r="U284" s="78"/>
      <c r="V284" s="78"/>
      <c r="W284" s="78"/>
      <c r="X284" s="78"/>
      <c r="Y284" s="78"/>
      <c r="Z284" s="78"/>
      <c r="AA284" s="78"/>
      <c r="AB284" s="78"/>
      <c r="AC284" s="78"/>
      <c r="AD284" s="78"/>
      <c r="AE284" s="157"/>
      <c r="AF284" s="157"/>
      <c r="AG284" s="157"/>
      <c r="AH284" s="157"/>
      <c r="AI284" s="181"/>
      <c r="AJ284" s="182"/>
      <c r="AK284" s="75"/>
      <c r="AL284" s="75"/>
      <c r="AM284" s="78"/>
      <c r="AN284" s="78"/>
      <c r="AO284" s="78"/>
      <c r="AP284" s="78"/>
      <c r="AQ284" s="78"/>
      <c r="AR284" s="75"/>
      <c r="AS284" s="78"/>
      <c r="AT284" s="78"/>
      <c r="AU284" s="9"/>
      <c r="AV284" s="78"/>
      <c r="AW284" s="78"/>
      <c r="AX284" s="78"/>
      <c r="AY284" s="78"/>
      <c r="AZ284" s="78"/>
      <c r="BA284" s="78"/>
      <c r="BB284" s="78"/>
      <c r="BC284" s="78"/>
      <c r="BD284" s="77"/>
      <c r="BE284" s="79"/>
      <c r="BF284" s="79"/>
    </row>
    <row r="285" spans="1:58" x14ac:dyDescent="0.25">
      <c r="A285" s="56" t="s">
        <v>750</v>
      </c>
      <c r="B285" s="56">
        <v>22</v>
      </c>
      <c r="C285" s="56">
        <v>5</v>
      </c>
      <c r="D285" s="56">
        <v>7</v>
      </c>
      <c r="E285" s="56">
        <v>70</v>
      </c>
      <c r="F285" s="41">
        <v>38177</v>
      </c>
      <c r="G285" s="57">
        <f t="shared" si="188"/>
        <v>4208</v>
      </c>
      <c r="H285" s="57">
        <f t="shared" si="189"/>
        <v>4211.5</v>
      </c>
      <c r="I285" s="41">
        <f t="shared" si="224"/>
        <v>38180.5</v>
      </c>
      <c r="J285" s="33">
        <f t="shared" si="203"/>
        <v>38180.5</v>
      </c>
      <c r="K285" s="57">
        <v>1060</v>
      </c>
      <c r="L285" s="57">
        <v>0</v>
      </c>
      <c r="M285" s="57">
        <v>1</v>
      </c>
      <c r="N285" s="58">
        <f t="shared" ref="N285:N298" si="225">O285*0.5*D285</f>
        <v>0.88399999999999823</v>
      </c>
      <c r="O285" s="58">
        <v>0.25257142857142806</v>
      </c>
      <c r="P285" s="58">
        <v>1.1019287733851073E-2</v>
      </c>
      <c r="Q285" s="58">
        <f t="shared" si="204"/>
        <v>11019.287733851073</v>
      </c>
      <c r="R285" s="58">
        <v>2.8501832828511597E-2</v>
      </c>
      <c r="S285" s="58">
        <f t="shared" si="205"/>
        <v>28501.832828511597</v>
      </c>
      <c r="T285" s="58">
        <v>5.3286852519614188E-2</v>
      </c>
      <c r="U285" s="58">
        <f t="shared" si="206"/>
        <v>53286.852519614185</v>
      </c>
      <c r="V285" s="57">
        <f t="shared" si="207"/>
        <v>21.097735726091631</v>
      </c>
      <c r="W285" s="58">
        <v>0.14323452388867461</v>
      </c>
      <c r="X285" s="58">
        <f t="shared" si="208"/>
        <v>143234.52388867462</v>
      </c>
      <c r="Y285" s="58">
        <v>1.5833458273099622E-3</v>
      </c>
      <c r="Z285" s="58">
        <f t="shared" si="209"/>
        <v>1583.3458273099623</v>
      </c>
      <c r="AA285" s="57">
        <f t="shared" si="197"/>
        <v>918.27397782092271</v>
      </c>
      <c r="AB285" s="57">
        <f t="shared" si="198"/>
        <v>284.77000883740976</v>
      </c>
      <c r="AC285" s="57">
        <f t="shared" si="199"/>
        <v>1897.308309256171</v>
      </c>
      <c r="AD285" s="57">
        <f t="shared" ref="AD285:AD298" si="226">Y285/14*1000000</f>
        <v>113.09613052214014</v>
      </c>
      <c r="AE285" s="155"/>
      <c r="AF285" s="155"/>
      <c r="AG285" s="155"/>
      <c r="AH285" s="186"/>
      <c r="AI285" s="187"/>
      <c r="AJ285" s="188"/>
      <c r="AK285" s="90"/>
      <c r="AL285" s="90"/>
      <c r="AM285" s="90"/>
      <c r="AN285" s="90"/>
      <c r="AO285" s="90"/>
      <c r="AP285" s="90"/>
      <c r="AQ285" s="92">
        <v>0.90830636171834112</v>
      </c>
      <c r="AR285" s="92">
        <f t="shared" ref="AR285:AR298" si="227">(AQ285*K285)/1000</f>
        <v>0.96280474342144162</v>
      </c>
      <c r="AS285" s="92"/>
      <c r="AT285" s="90"/>
      <c r="AU285" s="11"/>
      <c r="AV285" s="90"/>
      <c r="AW285" s="92"/>
      <c r="AX285" s="92"/>
      <c r="AY285" s="92"/>
      <c r="AZ285" s="90"/>
      <c r="BA285" s="90"/>
      <c r="BB285" s="92"/>
      <c r="BC285" s="90"/>
      <c r="BD285" s="93">
        <v>1</v>
      </c>
      <c r="BE285" s="60">
        <v>24345.709068776632</v>
      </c>
      <c r="BF285" s="60">
        <f>BE285*O285</f>
        <v>6149.0305190852851</v>
      </c>
    </row>
    <row r="286" spans="1:58" x14ac:dyDescent="0.25">
      <c r="A286" s="56" t="s">
        <v>751</v>
      </c>
      <c r="B286" s="56">
        <v>22</v>
      </c>
      <c r="C286" s="56">
        <v>6</v>
      </c>
      <c r="D286" s="56">
        <v>7</v>
      </c>
      <c r="E286" s="56">
        <v>56</v>
      </c>
      <c r="F286" s="41">
        <v>38184</v>
      </c>
      <c r="G286" s="57">
        <f t="shared" si="188"/>
        <v>4215</v>
      </c>
      <c r="H286" s="57">
        <f t="shared" si="189"/>
        <v>4218.5</v>
      </c>
      <c r="I286" s="41">
        <f t="shared" si="224"/>
        <v>38187.5</v>
      </c>
      <c r="J286" s="33">
        <f t="shared" si="203"/>
        <v>38187.5</v>
      </c>
      <c r="K286" s="57">
        <v>1060</v>
      </c>
      <c r="L286" s="57">
        <v>0</v>
      </c>
      <c r="M286" s="57">
        <v>1</v>
      </c>
      <c r="N286" s="58">
        <f t="shared" si="225"/>
        <v>0.28200000000000203</v>
      </c>
      <c r="O286" s="58">
        <v>8.0571428571429154E-2</v>
      </c>
      <c r="P286" s="58">
        <v>3.2149453809132218E-3</v>
      </c>
      <c r="Q286" s="58">
        <f t="shared" si="204"/>
        <v>3214.9453809132219</v>
      </c>
      <c r="R286" s="58">
        <v>7.198932234281679E-3</v>
      </c>
      <c r="S286" s="58">
        <f t="shared" si="205"/>
        <v>7198.9322342816786</v>
      </c>
      <c r="T286" s="58">
        <v>1.5143685164966073E-2</v>
      </c>
      <c r="U286" s="58">
        <f t="shared" si="206"/>
        <v>15143.685164966073</v>
      </c>
      <c r="V286" s="57">
        <f t="shared" si="207"/>
        <v>18.795353928149243</v>
      </c>
      <c r="W286" s="58">
        <v>5.0191447719898349E-2</v>
      </c>
      <c r="X286" s="58">
        <f t="shared" si="208"/>
        <v>50191.447719898351</v>
      </c>
      <c r="Y286" s="58">
        <v>4.268404956084358E-4</v>
      </c>
      <c r="Z286" s="58">
        <f t="shared" si="209"/>
        <v>426.84049560843579</v>
      </c>
      <c r="AA286" s="57">
        <f t="shared" si="197"/>
        <v>267.91211507610183</v>
      </c>
      <c r="AB286" s="57">
        <f t="shared" si="198"/>
        <v>71.926602345571453</v>
      </c>
      <c r="AC286" s="57">
        <f t="shared" si="199"/>
        <v>539.19941482138734</v>
      </c>
      <c r="AD286" s="57">
        <f t="shared" si="226"/>
        <v>30.488606829173989</v>
      </c>
      <c r="AE286" s="155"/>
      <c r="AF286" s="155"/>
      <c r="AG286" s="155"/>
      <c r="AH286" s="186"/>
      <c r="AI286" s="187"/>
      <c r="AJ286" s="188"/>
      <c r="AK286" s="90"/>
      <c r="AL286" s="90"/>
      <c r="AM286" s="90"/>
      <c r="AN286" s="90"/>
      <c r="AO286" s="90"/>
      <c r="AP286" s="90"/>
      <c r="AQ286" s="92">
        <v>0</v>
      </c>
      <c r="AR286" s="92">
        <f t="shared" si="227"/>
        <v>0</v>
      </c>
      <c r="AS286" s="92"/>
      <c r="AT286" s="90"/>
      <c r="AU286" s="11"/>
      <c r="AV286" s="90"/>
      <c r="AW286" s="92"/>
      <c r="AX286" s="92"/>
      <c r="AY286" s="92"/>
      <c r="AZ286" s="90"/>
      <c r="BA286" s="90"/>
      <c r="BB286" s="92"/>
      <c r="BC286" s="90"/>
      <c r="BD286" s="93">
        <v>1</v>
      </c>
      <c r="BE286" s="91"/>
      <c r="BF286" s="91"/>
    </row>
    <row r="287" spans="1:58" x14ac:dyDescent="0.25">
      <c r="A287" s="56" t="s">
        <v>752</v>
      </c>
      <c r="B287" s="56">
        <v>22</v>
      </c>
      <c r="C287" s="56">
        <v>7</v>
      </c>
      <c r="D287" s="56">
        <v>7</v>
      </c>
      <c r="E287" s="56">
        <v>49</v>
      </c>
      <c r="F287" s="41">
        <v>38191</v>
      </c>
      <c r="G287" s="57">
        <f t="shared" si="188"/>
        <v>4222</v>
      </c>
      <c r="H287" s="57">
        <f t="shared" si="189"/>
        <v>4225.5</v>
      </c>
      <c r="I287" s="41">
        <f t="shared" si="224"/>
        <v>38194.5</v>
      </c>
      <c r="J287" s="33">
        <f t="shared" si="203"/>
        <v>38194.5</v>
      </c>
      <c r="K287" s="57">
        <v>1060</v>
      </c>
      <c r="L287" s="57">
        <v>0</v>
      </c>
      <c r="M287" s="57">
        <v>1</v>
      </c>
      <c r="N287" s="58">
        <f t="shared" si="225"/>
        <v>0.41199999999999448</v>
      </c>
      <c r="O287" s="58">
        <v>0.11771428571428413</v>
      </c>
      <c r="P287" s="58">
        <v>5.1688343802756189E-3</v>
      </c>
      <c r="Q287" s="58">
        <f t="shared" si="204"/>
        <v>5168.834380275619</v>
      </c>
      <c r="R287" s="58">
        <v>1.1103886391575358E-2</v>
      </c>
      <c r="S287" s="58">
        <f t="shared" si="205"/>
        <v>11103.886391575357</v>
      </c>
      <c r="T287" s="58">
        <v>2.1723535520000153E-2</v>
      </c>
      <c r="U287" s="58">
        <f t="shared" si="206"/>
        <v>21723.535520000154</v>
      </c>
      <c r="V287" s="57">
        <f t="shared" si="207"/>
        <v>18.454459786408144</v>
      </c>
      <c r="W287" s="58">
        <v>7.196477785201956E-2</v>
      </c>
      <c r="X287" s="58">
        <f t="shared" si="208"/>
        <v>71964.777852019557</v>
      </c>
      <c r="Y287" s="58">
        <v>7.1692015598455927E-4</v>
      </c>
      <c r="Z287" s="58">
        <f t="shared" si="209"/>
        <v>716.9201559845593</v>
      </c>
      <c r="AA287" s="57">
        <f t="shared" si="197"/>
        <v>430.7361983563016</v>
      </c>
      <c r="AB287" s="57">
        <f t="shared" si="198"/>
        <v>110.94212238503383</v>
      </c>
      <c r="AC287" s="57">
        <f t="shared" si="199"/>
        <v>773.47868188211544</v>
      </c>
      <c r="AD287" s="57">
        <f t="shared" si="226"/>
        <v>51.20858257032566</v>
      </c>
      <c r="AE287" s="155"/>
      <c r="AF287" s="155"/>
      <c r="AG287" s="155"/>
      <c r="AH287" s="186"/>
      <c r="AI287" s="187"/>
      <c r="AJ287" s="188"/>
      <c r="AK287" s="90"/>
      <c r="AL287" s="90"/>
      <c r="AM287" s="90"/>
      <c r="AN287" s="90"/>
      <c r="AO287" s="90"/>
      <c r="AP287" s="90"/>
      <c r="AQ287" s="92">
        <v>0</v>
      </c>
      <c r="AR287" s="92">
        <f t="shared" si="227"/>
        <v>0</v>
      </c>
      <c r="AS287" s="92"/>
      <c r="AT287" s="90"/>
      <c r="AU287" s="11"/>
      <c r="AV287" s="90"/>
      <c r="AW287" s="92"/>
      <c r="AX287" s="92"/>
      <c r="AY287" s="92"/>
      <c r="AZ287" s="90"/>
      <c r="BA287" s="90"/>
      <c r="BB287" s="92"/>
      <c r="BC287" s="90"/>
      <c r="BD287" s="93">
        <v>1</v>
      </c>
      <c r="BE287" s="60">
        <v>0</v>
      </c>
      <c r="BF287" s="60">
        <f>BE287*O287</f>
        <v>0</v>
      </c>
    </row>
    <row r="288" spans="1:58" x14ac:dyDescent="0.25">
      <c r="A288" s="56" t="s">
        <v>753</v>
      </c>
      <c r="B288" s="56">
        <v>22</v>
      </c>
      <c r="C288" s="56">
        <v>8</v>
      </c>
      <c r="D288" s="56">
        <v>7</v>
      </c>
      <c r="E288" s="56">
        <v>42</v>
      </c>
      <c r="F288" s="41">
        <v>38198</v>
      </c>
      <c r="G288" s="57">
        <f t="shared" si="188"/>
        <v>4229</v>
      </c>
      <c r="H288" s="57">
        <f t="shared" si="189"/>
        <v>4232.5</v>
      </c>
      <c r="I288" s="41">
        <f t="shared" si="224"/>
        <v>38201.5</v>
      </c>
      <c r="J288" s="33">
        <f t="shared" si="203"/>
        <v>38201.5</v>
      </c>
      <c r="K288" s="57">
        <v>1060</v>
      </c>
      <c r="L288" s="57">
        <v>0</v>
      </c>
      <c r="M288" s="57">
        <v>1</v>
      </c>
      <c r="N288" s="58">
        <f t="shared" si="225"/>
        <v>0.7679999999999968</v>
      </c>
      <c r="O288" s="58">
        <v>0.2194285714285705</v>
      </c>
      <c r="P288" s="58">
        <v>1.2643308684220065E-2</v>
      </c>
      <c r="Q288" s="58">
        <f t="shared" si="204"/>
        <v>12643.308684220065</v>
      </c>
      <c r="R288" s="58">
        <v>2.2433385414370371E-2</v>
      </c>
      <c r="S288" s="58">
        <f t="shared" si="205"/>
        <v>22433.385414370372</v>
      </c>
      <c r="T288" s="58">
        <v>3.5103268205563393E-2</v>
      </c>
      <c r="U288" s="58">
        <f t="shared" si="206"/>
        <v>35103.268205563392</v>
      </c>
      <c r="V288" s="57">
        <f t="shared" si="207"/>
        <v>15.997583166597968</v>
      </c>
      <c r="W288" s="58">
        <v>0.13028364609808657</v>
      </c>
      <c r="X288" s="58">
        <f t="shared" si="208"/>
        <v>130283.64609808657</v>
      </c>
      <c r="Y288" s="58">
        <v>1.6214173094098974E-3</v>
      </c>
      <c r="Z288" s="58">
        <f t="shared" si="209"/>
        <v>1621.4173094098974</v>
      </c>
      <c r="AA288" s="57">
        <f t="shared" si="197"/>
        <v>1053.6090570183387</v>
      </c>
      <c r="AB288" s="57">
        <f t="shared" si="198"/>
        <v>224.13840545414772</v>
      </c>
      <c r="AC288" s="57">
        <f t="shared" si="199"/>
        <v>1249.8715780585494</v>
      </c>
      <c r="AD288" s="57">
        <f t="shared" si="226"/>
        <v>115.81552210070696</v>
      </c>
      <c r="AE288" s="155"/>
      <c r="AF288" s="155"/>
      <c r="AG288" s="155"/>
      <c r="AH288" s="186"/>
      <c r="AI288" s="187"/>
      <c r="AJ288" s="188"/>
      <c r="AK288" s="90"/>
      <c r="AL288" s="90"/>
      <c r="AM288" s="90"/>
      <c r="AN288" s="90"/>
      <c r="AO288" s="90"/>
      <c r="AP288" s="90"/>
      <c r="AQ288" s="92">
        <v>0</v>
      </c>
      <c r="AR288" s="92">
        <f t="shared" si="227"/>
        <v>0</v>
      </c>
      <c r="AS288" s="92"/>
      <c r="AT288" s="90"/>
      <c r="AU288" s="11"/>
      <c r="AV288" s="90"/>
      <c r="AW288" s="92"/>
      <c r="AX288" s="92"/>
      <c r="AY288" s="92"/>
      <c r="AZ288" s="90"/>
      <c r="BA288" s="90"/>
      <c r="BB288" s="92"/>
      <c r="BC288" s="90"/>
      <c r="BD288" s="93">
        <v>1</v>
      </c>
      <c r="BE288" s="60">
        <v>54674.685620557677</v>
      </c>
      <c r="BF288" s="60">
        <f>BE288*O288</f>
        <v>11997.188159025176</v>
      </c>
    </row>
    <row r="289" spans="1:58" x14ac:dyDescent="0.25">
      <c r="A289" s="56" t="s">
        <v>754</v>
      </c>
      <c r="B289" s="56">
        <v>22</v>
      </c>
      <c r="C289" s="56">
        <v>9</v>
      </c>
      <c r="D289" s="56">
        <v>14</v>
      </c>
      <c r="E289" s="56">
        <v>35</v>
      </c>
      <c r="F289" s="41">
        <v>38205</v>
      </c>
      <c r="G289" s="57">
        <f t="shared" si="188"/>
        <v>4236</v>
      </c>
      <c r="H289" s="57">
        <f t="shared" si="189"/>
        <v>4243</v>
      </c>
      <c r="I289" s="41">
        <f t="shared" si="224"/>
        <v>38212</v>
      </c>
      <c r="J289" s="33">
        <f t="shared" si="203"/>
        <v>38212</v>
      </c>
      <c r="K289" s="57">
        <v>1060</v>
      </c>
      <c r="L289" s="57">
        <v>0</v>
      </c>
      <c r="M289" s="57">
        <v>1</v>
      </c>
      <c r="N289" s="58">
        <f t="shared" si="225"/>
        <v>0.3533333333333305</v>
      </c>
      <c r="O289" s="58">
        <v>5.0476190476190071E-2</v>
      </c>
      <c r="P289" s="58">
        <v>2.7060613958324168E-3</v>
      </c>
      <c r="Q289" s="58">
        <f t="shared" si="204"/>
        <v>2706.061395832417</v>
      </c>
      <c r="R289" s="58">
        <v>5.4320100461990014E-3</v>
      </c>
      <c r="S289" s="58">
        <f t="shared" si="205"/>
        <v>5432.0100461990014</v>
      </c>
      <c r="T289" s="58">
        <v>6.3562886504585402E-3</v>
      </c>
      <c r="U289" s="58">
        <f t="shared" si="206"/>
        <v>6356.2886504585404</v>
      </c>
      <c r="V289" s="57">
        <f t="shared" si="207"/>
        <v>12.592647326380227</v>
      </c>
      <c r="W289" s="58">
        <v>3.1922738289951479E-2</v>
      </c>
      <c r="X289" s="58">
        <f t="shared" si="208"/>
        <v>31922.738289951478</v>
      </c>
      <c r="Y289" s="58">
        <v>3.2904413141355833E-4</v>
      </c>
      <c r="Z289" s="58">
        <f t="shared" si="209"/>
        <v>329.04413141355832</v>
      </c>
      <c r="AA289" s="57">
        <f t="shared" si="197"/>
        <v>225.50511631936806</v>
      </c>
      <c r="AB289" s="57">
        <f t="shared" si="198"/>
        <v>54.272774602536607</v>
      </c>
      <c r="AC289" s="57">
        <f t="shared" si="199"/>
        <v>226.3192270195845</v>
      </c>
      <c r="AD289" s="57">
        <f t="shared" si="226"/>
        <v>23.503152243825593</v>
      </c>
      <c r="AE289" s="155"/>
      <c r="AF289" s="155"/>
      <c r="AG289" s="155"/>
      <c r="AH289" s="186"/>
      <c r="AI289" s="187"/>
      <c r="AJ289" s="188"/>
      <c r="AK289" s="90"/>
      <c r="AL289" s="90"/>
      <c r="AM289" s="90"/>
      <c r="AN289" s="90"/>
      <c r="AO289" s="90"/>
      <c r="AP289" s="90"/>
      <c r="AQ289" s="92">
        <v>0</v>
      </c>
      <c r="AR289" s="92">
        <f t="shared" si="227"/>
        <v>0</v>
      </c>
      <c r="AS289" s="92"/>
      <c r="AT289" s="90"/>
      <c r="AU289" s="11"/>
      <c r="AV289" s="90"/>
      <c r="AW289" s="92"/>
      <c r="AX289" s="92"/>
      <c r="AY289" s="92"/>
      <c r="AZ289" s="90"/>
      <c r="BA289" s="90"/>
      <c r="BB289" s="92"/>
      <c r="BC289" s="90"/>
      <c r="BD289" s="93">
        <v>1</v>
      </c>
      <c r="BE289" s="91"/>
      <c r="BF289" s="91"/>
    </row>
    <row r="290" spans="1:58" x14ac:dyDescent="0.25">
      <c r="A290" s="56" t="s">
        <v>755</v>
      </c>
      <c r="B290" s="56">
        <v>22</v>
      </c>
      <c r="C290" s="56">
        <v>10</v>
      </c>
      <c r="D290" s="56">
        <v>14</v>
      </c>
      <c r="E290" s="56">
        <v>28</v>
      </c>
      <c r="F290" s="41">
        <v>38219</v>
      </c>
      <c r="G290" s="57">
        <f t="shared" si="188"/>
        <v>4250</v>
      </c>
      <c r="H290" s="57">
        <f t="shared" si="189"/>
        <v>4257</v>
      </c>
      <c r="I290" s="41">
        <f t="shared" si="224"/>
        <v>38226</v>
      </c>
      <c r="J290" s="33">
        <f t="shared" si="203"/>
        <v>38226</v>
      </c>
      <c r="K290" s="57">
        <v>1060</v>
      </c>
      <c r="L290" s="57">
        <v>1</v>
      </c>
      <c r="M290" s="57">
        <v>1</v>
      </c>
      <c r="N290" s="58">
        <f t="shared" si="225"/>
        <v>0.99199999999999722</v>
      </c>
      <c r="O290" s="58">
        <v>0.14171428571428532</v>
      </c>
      <c r="P290" s="58">
        <v>6.981329117571761E-3</v>
      </c>
      <c r="Q290" s="58">
        <f t="shared" si="204"/>
        <v>6981.3291175717613</v>
      </c>
      <c r="R290" s="58">
        <v>1.9323295115304756E-2</v>
      </c>
      <c r="S290" s="58">
        <f t="shared" si="205"/>
        <v>19323.295115304754</v>
      </c>
      <c r="T290" s="58">
        <v>2.5659526294833625E-2</v>
      </c>
      <c r="U290" s="58">
        <f t="shared" si="206"/>
        <v>25659.526294833624</v>
      </c>
      <c r="V290" s="57">
        <f t="shared" si="207"/>
        <v>18.106520570951197</v>
      </c>
      <c r="W290" s="58">
        <v>7.9278141510217531E-2</v>
      </c>
      <c r="X290" s="58">
        <f t="shared" si="208"/>
        <v>79278.141510217538</v>
      </c>
      <c r="Y290" s="58">
        <v>9.312538757975257E-4</v>
      </c>
      <c r="Z290" s="58">
        <f t="shared" si="209"/>
        <v>931.25387579752567</v>
      </c>
      <c r="AA290" s="57">
        <f t="shared" si="197"/>
        <v>581.77742646431341</v>
      </c>
      <c r="AB290" s="57">
        <f t="shared" si="198"/>
        <v>193.06459882287402</v>
      </c>
      <c r="AC290" s="57">
        <f t="shared" si="199"/>
        <v>913.621843828083</v>
      </c>
      <c r="AD290" s="57">
        <f t="shared" si="226"/>
        <v>66.518133985537546</v>
      </c>
      <c r="AE290" s="155"/>
      <c r="AF290" s="155"/>
      <c r="AG290" s="155"/>
      <c r="AH290" s="186"/>
      <c r="AI290" s="187"/>
      <c r="AJ290" s="188"/>
      <c r="AK290" s="58">
        <v>0</v>
      </c>
      <c r="AL290" s="58">
        <f>AK290*N290</f>
        <v>0</v>
      </c>
      <c r="AM290" s="58">
        <f>AL290/K290</f>
        <v>0</v>
      </c>
      <c r="AN290" s="90"/>
      <c r="AO290" s="90"/>
      <c r="AP290" s="90"/>
      <c r="AQ290" s="58">
        <v>0</v>
      </c>
      <c r="AR290" s="58">
        <f t="shared" si="227"/>
        <v>0</v>
      </c>
      <c r="AS290" s="58">
        <f>SUM(AL290,AR290)</f>
        <v>0</v>
      </c>
      <c r="AT290" s="58">
        <v>0</v>
      </c>
      <c r="AU290" s="6">
        <v>0</v>
      </c>
      <c r="AV290" s="6">
        <v>0</v>
      </c>
      <c r="AW290" s="58">
        <f>AS290/N290</f>
        <v>0</v>
      </c>
      <c r="AX290" s="58">
        <f>AW290*1000</f>
        <v>0</v>
      </c>
      <c r="AY290" s="58">
        <f>AW290*O290</f>
        <v>0</v>
      </c>
      <c r="AZ290" s="59">
        <f t="shared" si="218"/>
        <v>0</v>
      </c>
      <c r="BA290" s="57">
        <f t="shared" si="219"/>
        <v>0</v>
      </c>
      <c r="BB290" s="58">
        <f t="shared" si="220"/>
        <v>0</v>
      </c>
      <c r="BC290" s="58" t="e">
        <f t="shared" si="221"/>
        <v>#DIV/0!</v>
      </c>
      <c r="BD290" s="57"/>
      <c r="BE290" s="60">
        <v>38057.26712577021</v>
      </c>
      <c r="BF290" s="60">
        <f>BE290*O290</f>
        <v>5393.2584269662775</v>
      </c>
    </row>
    <row r="291" spans="1:58" x14ac:dyDescent="0.25">
      <c r="A291" s="56" t="s">
        <v>756</v>
      </c>
      <c r="B291" s="56">
        <v>22</v>
      </c>
      <c r="C291" s="56">
        <v>11</v>
      </c>
      <c r="D291" s="56">
        <v>14</v>
      </c>
      <c r="E291" s="56">
        <v>21</v>
      </c>
      <c r="F291" s="41">
        <v>38233</v>
      </c>
      <c r="G291" s="57">
        <f t="shared" si="188"/>
        <v>4264</v>
      </c>
      <c r="H291" s="57">
        <f t="shared" si="189"/>
        <v>4271</v>
      </c>
      <c r="I291" s="41">
        <f t="shared" si="224"/>
        <v>38240</v>
      </c>
      <c r="J291" s="33">
        <f t="shared" si="203"/>
        <v>38240</v>
      </c>
      <c r="K291" s="57">
        <v>1060</v>
      </c>
      <c r="L291" s="57">
        <v>1</v>
      </c>
      <c r="M291" s="57">
        <v>1</v>
      </c>
      <c r="N291" s="58">
        <f t="shared" si="225"/>
        <v>4.1640000000000015</v>
      </c>
      <c r="O291" s="58">
        <v>0.59485714285714308</v>
      </c>
      <c r="P291" s="58">
        <v>3.518199236930887E-2</v>
      </c>
      <c r="Q291" s="58">
        <f t="shared" si="204"/>
        <v>35181.992369308871</v>
      </c>
      <c r="R291" s="58">
        <v>4.9000570880479447E-2</v>
      </c>
      <c r="S291" s="58">
        <f t="shared" si="205"/>
        <v>49000.570880479449</v>
      </c>
      <c r="T291" s="58">
        <v>9.8708316850228309E-2</v>
      </c>
      <c r="U291" s="58">
        <f t="shared" si="206"/>
        <v>98708.316850228308</v>
      </c>
      <c r="V291" s="57">
        <f t="shared" si="207"/>
        <v>16.593617145811667</v>
      </c>
      <c r="W291" s="58">
        <v>0.35919327420316322</v>
      </c>
      <c r="X291" s="58">
        <f t="shared" si="208"/>
        <v>359193.27420316322</v>
      </c>
      <c r="Y291" s="58">
        <v>4.5054979659898218E-3</v>
      </c>
      <c r="Z291" s="58">
        <f t="shared" si="209"/>
        <v>4505.4979659898218</v>
      </c>
      <c r="AA291" s="57">
        <f t="shared" si="197"/>
        <v>2931.8326974424058</v>
      </c>
      <c r="AB291" s="57">
        <f t="shared" si="198"/>
        <v>489.57879609460002</v>
      </c>
      <c r="AC291" s="57">
        <f t="shared" si="199"/>
        <v>3514.5650549297079</v>
      </c>
      <c r="AD291" s="57">
        <f t="shared" si="226"/>
        <v>321.82128328498726</v>
      </c>
      <c r="AE291" s="155"/>
      <c r="AF291" s="155"/>
      <c r="AG291" s="155"/>
      <c r="AH291" s="169">
        <v>28.431137347208903</v>
      </c>
      <c r="AI291" s="174">
        <v>19.217420135208204</v>
      </c>
      <c r="AJ291" s="179">
        <f>AH291-AI291</f>
        <v>9.2137172120006987</v>
      </c>
      <c r="AK291" s="58">
        <v>0</v>
      </c>
      <c r="AL291" s="58">
        <f>AK291*N291</f>
        <v>0</v>
      </c>
      <c r="AM291" s="58">
        <f>AL291/K291</f>
        <v>0</v>
      </c>
      <c r="AN291" s="58">
        <v>3.5631142857142866</v>
      </c>
      <c r="AO291" s="58">
        <v>0.44519999999999998</v>
      </c>
      <c r="AP291" s="58">
        <v>3.1179142857142863</v>
      </c>
      <c r="AQ291" s="58">
        <v>0.50024409419726912</v>
      </c>
      <c r="AR291" s="58">
        <f t="shared" si="227"/>
        <v>0.53025873984910532</v>
      </c>
      <c r="AS291" s="58">
        <f>SUM(AL291,AR291)</f>
        <v>0.53025873984910532</v>
      </c>
      <c r="AT291" s="58">
        <f>AR291/AS291</f>
        <v>1</v>
      </c>
      <c r="AU291" s="6">
        <f>AR291/AS291*100</f>
        <v>100</v>
      </c>
      <c r="AV291" s="6">
        <f>(AL291/AS291)*100</f>
        <v>0</v>
      </c>
      <c r="AW291" s="58">
        <f>AS291/N291</f>
        <v>0.12734359746616358</v>
      </c>
      <c r="AX291" s="58">
        <f>AW291*1000</f>
        <v>127.34359746616359</v>
      </c>
      <c r="AY291" s="58">
        <f>AW291*O291</f>
        <v>7.5751248549872197E-2</v>
      </c>
      <c r="AZ291" s="59">
        <f t="shared" si="218"/>
        <v>7.5751248549872191E-8</v>
      </c>
      <c r="BA291" s="57">
        <f t="shared" si="219"/>
        <v>7.6742518733057476E-5</v>
      </c>
      <c r="BB291" s="58">
        <f t="shared" si="220"/>
        <v>75.751248549872201</v>
      </c>
      <c r="BC291" s="58" t="e">
        <f t="shared" si="221"/>
        <v>#DIV/0!</v>
      </c>
      <c r="BD291" s="57"/>
      <c r="BE291" s="60">
        <v>879765.39589442813</v>
      </c>
      <c r="BF291" s="60">
        <f>BE291*O291</f>
        <v>523334.72978634288</v>
      </c>
    </row>
    <row r="292" spans="1:58" x14ac:dyDescent="0.25">
      <c r="A292" s="56" t="s">
        <v>757</v>
      </c>
      <c r="B292" s="56">
        <v>22</v>
      </c>
      <c r="C292" s="56">
        <v>12</v>
      </c>
      <c r="D292" s="56">
        <v>14</v>
      </c>
      <c r="E292" s="56">
        <v>14</v>
      </c>
      <c r="F292" s="41">
        <v>38247</v>
      </c>
      <c r="G292" s="57">
        <f t="shared" si="188"/>
        <v>4278</v>
      </c>
      <c r="H292" s="57">
        <f t="shared" si="189"/>
        <v>4285</v>
      </c>
      <c r="I292" s="41">
        <f t="shared" si="224"/>
        <v>38254</v>
      </c>
      <c r="J292" s="33">
        <f t="shared" si="203"/>
        <v>38254</v>
      </c>
      <c r="K292" s="57">
        <v>1060</v>
      </c>
      <c r="L292" s="57">
        <v>0</v>
      </c>
      <c r="M292" s="57">
        <v>1</v>
      </c>
      <c r="N292" s="58">
        <f t="shared" si="225"/>
        <v>0.11700000000000366</v>
      </c>
      <c r="O292" s="58">
        <v>1.6714285714286237E-2</v>
      </c>
      <c r="P292" s="58">
        <v>8.7754249284484548E-4</v>
      </c>
      <c r="Q292" s="58">
        <f t="shared" si="204"/>
        <v>877.54249284484547</v>
      </c>
      <c r="R292" s="58">
        <v>1.4993685399407927E-3</v>
      </c>
      <c r="S292" s="58">
        <f t="shared" si="205"/>
        <v>1499.3685399407927</v>
      </c>
      <c r="T292" s="58">
        <v>2.0615922639523293E-3</v>
      </c>
      <c r="U292" s="58">
        <f t="shared" si="206"/>
        <v>2061.5922639523292</v>
      </c>
      <c r="V292" s="57">
        <f t="shared" si="207"/>
        <v>12.334312690312697</v>
      </c>
      <c r="W292" s="58">
        <v>1.0959468678281001E-2</v>
      </c>
      <c r="X292" s="58">
        <f t="shared" si="208"/>
        <v>10959.468678281</v>
      </c>
      <c r="Y292" s="58">
        <v>1.063114350486265E-4</v>
      </c>
      <c r="Z292" s="58">
        <f t="shared" si="209"/>
        <v>106.31143504862649</v>
      </c>
      <c r="AA292" s="57">
        <f t="shared" si="197"/>
        <v>73.128541070403799</v>
      </c>
      <c r="AB292" s="57">
        <f t="shared" si="198"/>
        <v>14.980622296765148</v>
      </c>
      <c r="AC292" s="57">
        <f t="shared" si="199"/>
        <v>73.404150324983675</v>
      </c>
      <c r="AD292" s="57">
        <f t="shared" si="226"/>
        <v>7.5936739320447497</v>
      </c>
      <c r="AE292" s="155"/>
      <c r="AF292" s="155"/>
      <c r="AG292" s="155"/>
      <c r="AH292" s="186"/>
      <c r="AI292" s="187"/>
      <c r="AJ292" s="188"/>
      <c r="AK292" s="90"/>
      <c r="AL292" s="92"/>
      <c r="AM292" s="90"/>
      <c r="AN292" s="90"/>
      <c r="AO292" s="90"/>
      <c r="AP292" s="90"/>
      <c r="AQ292" s="92">
        <v>0</v>
      </c>
      <c r="AR292" s="92">
        <f t="shared" si="227"/>
        <v>0</v>
      </c>
      <c r="AS292" s="92"/>
      <c r="AT292" s="90"/>
      <c r="AU292" s="11"/>
      <c r="AV292" s="90"/>
      <c r="AW292" s="92"/>
      <c r="AX292" s="92"/>
      <c r="AY292" s="92"/>
      <c r="AZ292" s="90"/>
      <c r="BA292" s="90"/>
      <c r="BB292" s="92"/>
      <c r="BC292" s="90"/>
      <c r="BD292" s="93">
        <v>1</v>
      </c>
      <c r="BE292" s="94"/>
      <c r="BF292" s="94"/>
    </row>
    <row r="293" spans="1:58" ht="13.8" thickBot="1" x14ac:dyDescent="0.3">
      <c r="A293" s="56" t="s">
        <v>758</v>
      </c>
      <c r="B293" s="56">
        <v>22</v>
      </c>
      <c r="C293" s="56">
        <v>13</v>
      </c>
      <c r="D293" s="56">
        <v>13</v>
      </c>
      <c r="E293" s="56">
        <v>7</v>
      </c>
      <c r="F293" s="41">
        <v>38261</v>
      </c>
      <c r="G293" s="57">
        <f t="shared" si="188"/>
        <v>4292</v>
      </c>
      <c r="H293" s="56">
        <f t="shared" si="189"/>
        <v>4298.5</v>
      </c>
      <c r="I293" s="41">
        <f t="shared" si="224"/>
        <v>38267.5</v>
      </c>
      <c r="J293" s="34">
        <f t="shared" si="203"/>
        <v>38267.5</v>
      </c>
      <c r="K293" s="57">
        <v>1060</v>
      </c>
      <c r="L293" s="57">
        <v>0</v>
      </c>
      <c r="M293" s="57">
        <v>1</v>
      </c>
      <c r="N293" s="58">
        <f t="shared" si="225"/>
        <v>0.29399999999999626</v>
      </c>
      <c r="O293" s="58">
        <v>4.5230769230768658E-2</v>
      </c>
      <c r="P293" s="58">
        <v>1.8022718408443404E-3</v>
      </c>
      <c r="Q293" s="58">
        <f t="shared" si="204"/>
        <v>1802.2718408443404</v>
      </c>
      <c r="R293" s="58">
        <v>4.1054542661449487E-3</v>
      </c>
      <c r="S293" s="58">
        <f t="shared" si="205"/>
        <v>4105.4542661449486</v>
      </c>
      <c r="T293" s="58">
        <v>3.5097064654345824E-3</v>
      </c>
      <c r="U293" s="58">
        <f t="shared" si="206"/>
        <v>3509.7064654345822</v>
      </c>
      <c r="V293" s="57">
        <f t="shared" si="207"/>
        <v>7.7595551106547864</v>
      </c>
      <c r="W293" s="58">
        <v>3.3109928897078277E-2</v>
      </c>
      <c r="X293" s="58">
        <f t="shared" si="208"/>
        <v>33109.92889707828</v>
      </c>
      <c r="Y293" s="58">
        <v>2.224530193608425E-4</v>
      </c>
      <c r="Z293" s="58">
        <f t="shared" si="209"/>
        <v>222.45301936084249</v>
      </c>
      <c r="AA293" s="57">
        <f t="shared" si="197"/>
        <v>150.1893200703617</v>
      </c>
      <c r="AB293" s="57">
        <f t="shared" si="198"/>
        <v>41.018774290268375</v>
      </c>
      <c r="AC293" s="57">
        <f t="shared" si="199"/>
        <v>124.96506971336035</v>
      </c>
      <c r="AD293" s="57">
        <f t="shared" si="226"/>
        <v>15.88950138291732</v>
      </c>
      <c r="AE293" s="155"/>
      <c r="AF293" s="155"/>
      <c r="AG293" s="155"/>
      <c r="AH293" s="186"/>
      <c r="AI293" s="187"/>
      <c r="AJ293" s="188"/>
      <c r="AK293" s="90"/>
      <c r="AL293" s="92"/>
      <c r="AM293" s="90"/>
      <c r="AN293" s="90"/>
      <c r="AO293" s="90"/>
      <c r="AP293" s="90"/>
      <c r="AQ293" s="92">
        <v>0</v>
      </c>
      <c r="AR293" s="92">
        <f t="shared" si="227"/>
        <v>0</v>
      </c>
      <c r="AS293" s="92"/>
      <c r="AT293" s="90"/>
      <c r="AU293" s="11"/>
      <c r="AV293" s="90"/>
      <c r="AW293" s="92"/>
      <c r="AX293" s="92"/>
      <c r="AY293" s="92"/>
      <c r="AZ293" s="90"/>
      <c r="BA293" s="90"/>
      <c r="BB293" s="92"/>
      <c r="BC293" s="90"/>
      <c r="BD293" s="93">
        <v>1</v>
      </c>
      <c r="BE293" s="94"/>
      <c r="BF293" s="94"/>
    </row>
    <row r="294" spans="1:58" x14ac:dyDescent="0.25">
      <c r="A294" s="64" t="s">
        <v>759</v>
      </c>
      <c r="B294" s="64">
        <v>23</v>
      </c>
      <c r="C294" s="64">
        <v>1</v>
      </c>
      <c r="D294" s="64">
        <v>14</v>
      </c>
      <c r="E294" s="64">
        <v>174</v>
      </c>
      <c r="F294" s="40">
        <v>38287</v>
      </c>
      <c r="G294" s="65">
        <f t="shared" si="188"/>
        <v>4318</v>
      </c>
      <c r="H294" s="65">
        <f t="shared" si="189"/>
        <v>4325</v>
      </c>
      <c r="I294" s="40">
        <f t="shared" si="224"/>
        <v>38294</v>
      </c>
      <c r="J294" s="33">
        <f t="shared" si="203"/>
        <v>38294</v>
      </c>
      <c r="K294" s="65">
        <v>1060</v>
      </c>
      <c r="L294" s="65">
        <v>1</v>
      </c>
      <c r="M294" s="65">
        <v>1</v>
      </c>
      <c r="N294" s="66">
        <f t="shared" si="225"/>
        <v>10.188000000000001</v>
      </c>
      <c r="O294" s="66">
        <v>1.4554285714285715</v>
      </c>
      <c r="P294" s="66">
        <v>6.0048841394737623E-2</v>
      </c>
      <c r="Q294" s="66">
        <f t="shared" si="204"/>
        <v>60048.841394737625</v>
      </c>
      <c r="R294" s="66">
        <v>0.11766253757668041</v>
      </c>
      <c r="S294" s="66">
        <f t="shared" si="205"/>
        <v>117662.53757668041</v>
      </c>
      <c r="T294" s="66">
        <v>0.29837764398969513</v>
      </c>
      <c r="U294" s="66">
        <f t="shared" si="206"/>
        <v>298377.64398969512</v>
      </c>
      <c r="V294" s="65">
        <f t="shared" si="207"/>
        <v>20.501015978875792</v>
      </c>
      <c r="W294" s="66">
        <v>0.88926628637535188</v>
      </c>
      <c r="X294" s="66">
        <f t="shared" si="208"/>
        <v>889266.28637535183</v>
      </c>
      <c r="Y294" s="66">
        <v>8.8435048052873232E-3</v>
      </c>
      <c r="Z294" s="66">
        <f t="shared" si="209"/>
        <v>8843.5048052873226</v>
      </c>
      <c r="AA294" s="65">
        <f t="shared" si="197"/>
        <v>5004.0701162281348</v>
      </c>
      <c r="AB294" s="65">
        <f t="shared" si="198"/>
        <v>1175.6002523467578</v>
      </c>
      <c r="AC294" s="65">
        <f t="shared" si="199"/>
        <v>10623.903579772306</v>
      </c>
      <c r="AD294" s="65">
        <f t="shared" si="226"/>
        <v>631.67891466338017</v>
      </c>
      <c r="AE294" s="154"/>
      <c r="AF294" s="154"/>
      <c r="AG294" s="154"/>
      <c r="AH294" s="168">
        <v>118.88954300453344</v>
      </c>
      <c r="AI294" s="183">
        <v>99.410611926806908</v>
      </c>
      <c r="AJ294" s="179">
        <f>AH294-AI294</f>
        <v>19.478931077726529</v>
      </c>
      <c r="AK294" s="66">
        <v>0</v>
      </c>
      <c r="AL294" s="66">
        <f>AK294*N294</f>
        <v>0</v>
      </c>
      <c r="AM294" s="66">
        <f>AL294/K294</f>
        <v>0</v>
      </c>
      <c r="AN294" s="66">
        <v>21.440771428571431</v>
      </c>
      <c r="AO294" s="66">
        <v>8.0014857142857156</v>
      </c>
      <c r="AP294" s="66">
        <v>13.439285714285715</v>
      </c>
      <c r="AQ294" s="66">
        <v>3.9583923369903498</v>
      </c>
      <c r="AR294" s="66">
        <f t="shared" si="227"/>
        <v>4.1958958772097708</v>
      </c>
      <c r="AS294" s="66">
        <f>SUM(AL294,AR294)</f>
        <v>4.1958958772097708</v>
      </c>
      <c r="AT294" s="66">
        <f>AR294/AS294</f>
        <v>1</v>
      </c>
      <c r="AU294" s="7">
        <f>AR294/AS294*100</f>
        <v>100</v>
      </c>
      <c r="AV294" s="7">
        <f>(AL294/AS294)*100</f>
        <v>0</v>
      </c>
      <c r="AW294" s="66">
        <f>AS294/N294</f>
        <v>0.41184686662836378</v>
      </c>
      <c r="AX294" s="66">
        <f>AW294*1000</f>
        <v>411.84686662836378</v>
      </c>
      <c r="AY294" s="66">
        <f>AW294*O294</f>
        <v>0.59941369674425293</v>
      </c>
      <c r="AZ294" s="67">
        <f t="shared" si="218"/>
        <v>5.9941369674425286E-7</v>
      </c>
      <c r="BA294" s="65">
        <f t="shared" si="219"/>
        <v>2.0089095440573775E-4</v>
      </c>
      <c r="BB294" s="66">
        <f t="shared" si="220"/>
        <v>599.41369674425289</v>
      </c>
      <c r="BC294" s="66" t="e">
        <f t="shared" si="221"/>
        <v>#DIV/0!</v>
      </c>
      <c r="BD294" s="65"/>
      <c r="BE294" s="68">
        <v>1955923.3898305085</v>
      </c>
      <c r="BF294" s="68">
        <f>BE294*O294</f>
        <v>2846706.7850847458</v>
      </c>
    </row>
    <row r="295" spans="1:58" x14ac:dyDescent="0.25">
      <c r="A295" s="56" t="s">
        <v>760</v>
      </c>
      <c r="B295" s="56">
        <v>23</v>
      </c>
      <c r="C295" s="56">
        <v>2</v>
      </c>
      <c r="D295" s="56">
        <v>14</v>
      </c>
      <c r="E295" s="56">
        <v>168</v>
      </c>
      <c r="F295" s="41">
        <v>38301</v>
      </c>
      <c r="G295" s="57">
        <f t="shared" si="188"/>
        <v>4332</v>
      </c>
      <c r="H295" s="57">
        <f t="shared" si="189"/>
        <v>4339</v>
      </c>
      <c r="I295" s="41">
        <f t="shared" si="224"/>
        <v>38308</v>
      </c>
      <c r="J295" s="33">
        <f t="shared" si="203"/>
        <v>38308</v>
      </c>
      <c r="K295" s="57">
        <v>1060</v>
      </c>
      <c r="L295" s="57">
        <v>1</v>
      </c>
      <c r="M295" s="57">
        <v>1</v>
      </c>
      <c r="N295" s="58">
        <f t="shared" si="225"/>
        <v>14.718666666666671</v>
      </c>
      <c r="O295" s="58">
        <v>2.1026666666666673</v>
      </c>
      <c r="P295" s="58">
        <v>8.3146647036919305E-2</v>
      </c>
      <c r="Q295" s="58">
        <f t="shared" si="204"/>
        <v>83146.647036919312</v>
      </c>
      <c r="R295" s="58">
        <v>0.26646815347860792</v>
      </c>
      <c r="S295" s="58">
        <f t="shared" si="205"/>
        <v>266468.15347860794</v>
      </c>
      <c r="T295" s="58">
        <v>0.3526002826038741</v>
      </c>
      <c r="U295" s="58">
        <f t="shared" si="206"/>
        <v>352600.2826038741</v>
      </c>
      <c r="V295" s="57">
        <f t="shared" si="207"/>
        <v>16.76919543138272</v>
      </c>
      <c r="W295" s="58">
        <v>1.275731612991887</v>
      </c>
      <c r="X295" s="58">
        <f t="shared" si="208"/>
        <v>1275731.6129918869</v>
      </c>
      <c r="Y295" s="58">
        <v>1.2745453581250732E-2</v>
      </c>
      <c r="Z295" s="58">
        <f t="shared" si="209"/>
        <v>12745.453581250731</v>
      </c>
      <c r="AA295" s="57">
        <f t="shared" si="197"/>
        <v>6928.8872530766093</v>
      </c>
      <c r="AB295" s="57">
        <f t="shared" si="198"/>
        <v>2662.3599569036592</v>
      </c>
      <c r="AC295" s="57">
        <f t="shared" si="199"/>
        <v>12554.531078452372</v>
      </c>
      <c r="AD295" s="57">
        <f t="shared" si="226"/>
        <v>910.38954151790949</v>
      </c>
      <c r="AE295" s="155"/>
      <c r="AF295" s="155"/>
      <c r="AG295" s="155"/>
      <c r="AH295" s="169">
        <v>148.21067963207238</v>
      </c>
      <c r="AI295" s="174">
        <v>127.83757669122656</v>
      </c>
      <c r="AJ295" s="179">
        <f>AH295-AI295</f>
        <v>20.373102940845826</v>
      </c>
      <c r="AK295" s="58">
        <v>0</v>
      </c>
      <c r="AL295" s="58">
        <f>AK295*N295</f>
        <v>0</v>
      </c>
      <c r="AM295" s="58">
        <f>AL295/K295</f>
        <v>0</v>
      </c>
      <c r="AN295" s="58">
        <v>19.128457142857144</v>
      </c>
      <c r="AO295" s="58">
        <v>11.458600000000001</v>
      </c>
      <c r="AP295" s="58">
        <v>7.6698571428571425</v>
      </c>
      <c r="AQ295" s="58">
        <v>1.2391693381468756</v>
      </c>
      <c r="AR295" s="58">
        <f t="shared" si="227"/>
        <v>1.3135194984356882</v>
      </c>
      <c r="AS295" s="58">
        <f>SUM(AL295,AR295)</f>
        <v>1.3135194984356882</v>
      </c>
      <c r="AT295" s="58">
        <f>AR295/AS295</f>
        <v>1</v>
      </c>
      <c r="AU295" s="6">
        <f>AR295/AS295*100</f>
        <v>100</v>
      </c>
      <c r="AV295" s="6">
        <f>(AL295/AS295)*100</f>
        <v>0</v>
      </c>
      <c r="AW295" s="58">
        <f>AS295/N295</f>
        <v>8.9241745069912656E-2</v>
      </c>
      <c r="AX295" s="58">
        <f>AW295*1000</f>
        <v>89.241745069912653</v>
      </c>
      <c r="AY295" s="58">
        <f>AW295*O295</f>
        <v>0.18764564263366973</v>
      </c>
      <c r="AZ295" s="59">
        <f t="shared" si="218"/>
        <v>1.8764564263366973E-7</v>
      </c>
      <c r="BA295" s="57">
        <f t="shared" si="219"/>
        <v>5.3217666545230396E-5</v>
      </c>
      <c r="BB295" s="58">
        <f t="shared" si="220"/>
        <v>187.64564263366972</v>
      </c>
      <c r="BC295" s="58" t="e">
        <f t="shared" si="221"/>
        <v>#DIV/0!</v>
      </c>
      <c r="BD295" s="57"/>
      <c r="BE295" s="60">
        <v>1188152.1000000001</v>
      </c>
      <c r="BF295" s="60">
        <f>BE295*O295</f>
        <v>2498287.8156000008</v>
      </c>
    </row>
    <row r="296" spans="1:58" x14ac:dyDescent="0.25">
      <c r="A296" s="56" t="s">
        <v>761</v>
      </c>
      <c r="B296" s="56">
        <v>23</v>
      </c>
      <c r="C296" s="56">
        <v>3</v>
      </c>
      <c r="D296" s="56">
        <v>14</v>
      </c>
      <c r="E296" s="56">
        <v>154</v>
      </c>
      <c r="F296" s="41">
        <v>38315</v>
      </c>
      <c r="G296" s="57">
        <f t="shared" si="188"/>
        <v>4346</v>
      </c>
      <c r="H296" s="57">
        <f t="shared" si="189"/>
        <v>4353</v>
      </c>
      <c r="I296" s="41">
        <f t="shared" si="224"/>
        <v>38322</v>
      </c>
      <c r="J296" s="33">
        <f t="shared" si="203"/>
        <v>38322</v>
      </c>
      <c r="K296" s="57">
        <v>1060</v>
      </c>
      <c r="L296" s="57">
        <v>1</v>
      </c>
      <c r="M296" s="57">
        <v>1</v>
      </c>
      <c r="N296" s="58">
        <f t="shared" si="225"/>
        <v>7.8239999999999963</v>
      </c>
      <c r="O296" s="58">
        <v>1.1177142857142852</v>
      </c>
      <c r="P296" s="58">
        <v>3.7119738775132111E-2</v>
      </c>
      <c r="Q296" s="58">
        <f t="shared" si="204"/>
        <v>37119.738775132108</v>
      </c>
      <c r="R296" s="58">
        <v>0.15793096161811532</v>
      </c>
      <c r="S296" s="58">
        <f t="shared" si="205"/>
        <v>157930.96161811531</v>
      </c>
      <c r="T296" s="58">
        <v>0.13253394734390445</v>
      </c>
      <c r="U296" s="58">
        <f t="shared" si="206"/>
        <v>132533.94734390444</v>
      </c>
      <c r="V296" s="57">
        <f t="shared" si="207"/>
        <v>11.85758731348839</v>
      </c>
      <c r="W296" s="58">
        <v>0.73445002981443519</v>
      </c>
      <c r="X296" s="58">
        <f t="shared" si="208"/>
        <v>734450.02981443517</v>
      </c>
      <c r="Y296" s="58">
        <v>6.4103066498943529E-3</v>
      </c>
      <c r="Z296" s="58">
        <f t="shared" si="209"/>
        <v>6410.3066498943526</v>
      </c>
      <c r="AA296" s="57">
        <f t="shared" si="197"/>
        <v>3093.3115645943426</v>
      </c>
      <c r="AB296" s="57">
        <f t="shared" si="198"/>
        <v>1577.93365803135</v>
      </c>
      <c r="AC296" s="57">
        <f t="shared" si="199"/>
        <v>4718.9456247495837</v>
      </c>
      <c r="AD296" s="57">
        <f t="shared" si="226"/>
        <v>457.87904642102518</v>
      </c>
      <c r="AE296" s="155"/>
      <c r="AF296" s="155"/>
      <c r="AG296" s="155"/>
      <c r="AH296" s="169">
        <v>71.904081401847762</v>
      </c>
      <c r="AI296" s="174">
        <v>58.672730060090892</v>
      </c>
      <c r="AJ296" s="179">
        <f>AH296-AI296</f>
        <v>13.23135134175687</v>
      </c>
      <c r="AK296" s="102">
        <v>0</v>
      </c>
      <c r="AL296" s="58">
        <f>AK296*N296</f>
        <v>0</v>
      </c>
      <c r="AM296" s="58">
        <f>AL296/K296</f>
        <v>0</v>
      </c>
      <c r="AN296" s="58">
        <v>18.225942857142858</v>
      </c>
      <c r="AO296" s="58">
        <v>9.3204285714285717</v>
      </c>
      <c r="AP296" s="58">
        <v>8.9055142857142862</v>
      </c>
      <c r="AQ296" s="58">
        <v>2.4924918760242374</v>
      </c>
      <c r="AR296" s="58">
        <f t="shared" si="227"/>
        <v>2.6420413885856915</v>
      </c>
      <c r="AS296" s="58">
        <f>SUM(AL296,AR296)</f>
        <v>2.6420413885856915</v>
      </c>
      <c r="AT296" s="58">
        <f>AR296/AS296</f>
        <v>1</v>
      </c>
      <c r="AU296" s="6">
        <f>AR296/AS296*100</f>
        <v>100</v>
      </c>
      <c r="AV296" s="6">
        <f>(AL296/AS296)*100</f>
        <v>0</v>
      </c>
      <c r="AW296" s="58">
        <f>AS296/N296</f>
        <v>0.33768422655747604</v>
      </c>
      <c r="AX296" s="58">
        <f>AW296*1000</f>
        <v>337.68422655747605</v>
      </c>
      <c r="AY296" s="58">
        <f>AW296*O296</f>
        <v>0.3774344840836702</v>
      </c>
      <c r="AZ296" s="59">
        <f t="shared" si="218"/>
        <v>3.774344840836702E-7</v>
      </c>
      <c r="BA296" s="57">
        <f t="shared" si="219"/>
        <v>2.8478325112002282E-4</v>
      </c>
      <c r="BB296" s="58">
        <f t="shared" si="220"/>
        <v>377.43448408367021</v>
      </c>
      <c r="BC296" s="58" t="e">
        <f t="shared" si="221"/>
        <v>#DIV/0!</v>
      </c>
      <c r="BD296" s="57"/>
      <c r="BE296" s="60">
        <v>1254856.2962962962</v>
      </c>
      <c r="BF296" s="60">
        <f>BE296*O296</f>
        <v>1402570.8088888882</v>
      </c>
    </row>
    <row r="297" spans="1:58" x14ac:dyDescent="0.25">
      <c r="A297" s="56" t="s">
        <v>762</v>
      </c>
      <c r="B297" s="56">
        <v>23</v>
      </c>
      <c r="C297" s="56">
        <v>4</v>
      </c>
      <c r="D297" s="56">
        <v>14</v>
      </c>
      <c r="E297" s="56">
        <v>140</v>
      </c>
      <c r="F297" s="41">
        <v>38329</v>
      </c>
      <c r="G297" s="57">
        <f t="shared" si="188"/>
        <v>4360</v>
      </c>
      <c r="H297" s="57">
        <f t="shared" si="189"/>
        <v>4367</v>
      </c>
      <c r="I297" s="41">
        <f t="shared" si="224"/>
        <v>38336</v>
      </c>
      <c r="J297" s="33">
        <f t="shared" si="203"/>
        <v>38336</v>
      </c>
      <c r="K297" s="57">
        <v>1060</v>
      </c>
      <c r="L297" s="57">
        <v>1</v>
      </c>
      <c r="M297" s="57">
        <v>1</v>
      </c>
      <c r="N297" s="58">
        <f t="shared" si="225"/>
        <v>10.215999999999994</v>
      </c>
      <c r="O297" s="58">
        <v>1.4594285714285706</v>
      </c>
      <c r="P297" s="58">
        <v>5.743810937247544E-2</v>
      </c>
      <c r="Q297" s="58">
        <f t="shared" si="204"/>
        <v>57438.109372475439</v>
      </c>
      <c r="R297" s="58">
        <v>0.1939658870994016</v>
      </c>
      <c r="S297" s="58">
        <f t="shared" si="205"/>
        <v>193965.88709940159</v>
      </c>
      <c r="T297" s="58">
        <v>0.22878774970068247</v>
      </c>
      <c r="U297" s="58">
        <f t="shared" si="206"/>
        <v>228787.74970068247</v>
      </c>
      <c r="V297" s="57">
        <f t="shared" si="207"/>
        <v>15.67652944307731</v>
      </c>
      <c r="W297" s="58">
        <v>0.89307966119729776</v>
      </c>
      <c r="X297" s="58">
        <f t="shared" si="208"/>
        <v>893079.66119729774</v>
      </c>
      <c r="Y297" s="58">
        <v>8.0717737633063374E-3</v>
      </c>
      <c r="Z297" s="58">
        <f t="shared" si="209"/>
        <v>8071.7737633063371</v>
      </c>
      <c r="AA297" s="57">
        <f t="shared" si="197"/>
        <v>4786.5091143729533</v>
      </c>
      <c r="AB297" s="57">
        <f t="shared" si="198"/>
        <v>1937.9689620591005</v>
      </c>
      <c r="AC297" s="57">
        <f t="shared" si="199"/>
        <v>8146.1163127123418</v>
      </c>
      <c r="AD297" s="57">
        <f t="shared" si="226"/>
        <v>576.55526880759555</v>
      </c>
      <c r="AE297" s="155"/>
      <c r="AF297" s="155"/>
      <c r="AG297" s="155"/>
      <c r="AH297" s="169">
        <v>90.349301860296293</v>
      </c>
      <c r="AI297" s="174">
        <v>74.989359583410049</v>
      </c>
      <c r="AJ297" s="179">
        <f>AH297-AI297</f>
        <v>15.359942276886244</v>
      </c>
      <c r="AK297" s="102">
        <v>1.1890188981742622E-2</v>
      </c>
      <c r="AL297" s="58">
        <f>AK297*N297</f>
        <v>0.12147017063748256</v>
      </c>
      <c r="AM297" s="58">
        <f>AL297/K297</f>
        <v>1.1459450060139864E-4</v>
      </c>
      <c r="AN297" s="58">
        <v>14.361485714285717</v>
      </c>
      <c r="AO297" s="58">
        <v>8.7858857142857154</v>
      </c>
      <c r="AP297" s="58">
        <v>5.5756000000000006</v>
      </c>
      <c r="AQ297" s="58">
        <v>0.34312253312753227</v>
      </c>
      <c r="AR297" s="58">
        <f t="shared" si="227"/>
        <v>0.36370988511518421</v>
      </c>
      <c r="AS297" s="58">
        <f>SUM(AL297,AR297)</f>
        <v>0.48518005575266676</v>
      </c>
      <c r="AT297" s="58">
        <f>AR297/AS297</f>
        <v>0.74963898619236491</v>
      </c>
      <c r="AU297" s="6">
        <f>AR297/AS297*100</f>
        <v>74.963898619236488</v>
      </c>
      <c r="AV297" s="6">
        <f>(AL297/AS297)*100</f>
        <v>25.036101380763508</v>
      </c>
      <c r="AW297" s="58">
        <f>AS297/N297</f>
        <v>4.7492174603824107E-2</v>
      </c>
      <c r="AX297" s="58">
        <f>AW297*1000</f>
        <v>47.492174603824104</v>
      </c>
      <c r="AY297" s="58">
        <f>AW297*O297</f>
        <v>6.9311436536095256E-2</v>
      </c>
      <c r="AZ297" s="59">
        <f t="shared" si="218"/>
        <v>6.931143653609525E-8</v>
      </c>
      <c r="BA297" s="57">
        <f t="shared" si="219"/>
        <v>3.0295082069198961E-5</v>
      </c>
      <c r="BB297" s="58">
        <f t="shared" si="220"/>
        <v>69.311436536095258</v>
      </c>
      <c r="BC297" s="58">
        <f t="shared" si="221"/>
        <v>2.9942321082321155</v>
      </c>
      <c r="BD297" s="57"/>
      <c r="BE297" s="60">
        <v>702677.45283018867</v>
      </c>
      <c r="BF297" s="60">
        <f>BE297*O297</f>
        <v>1025507.5511590291</v>
      </c>
    </row>
    <row r="298" spans="1:58" x14ac:dyDescent="0.25">
      <c r="A298" s="56" t="s">
        <v>763</v>
      </c>
      <c r="B298" s="56">
        <v>23</v>
      </c>
      <c r="C298" s="56">
        <v>5</v>
      </c>
      <c r="D298" s="56">
        <v>14</v>
      </c>
      <c r="E298" s="56">
        <v>126</v>
      </c>
      <c r="F298" s="41">
        <v>38343</v>
      </c>
      <c r="G298" s="57">
        <f t="shared" si="188"/>
        <v>4374</v>
      </c>
      <c r="H298" s="57">
        <f t="shared" si="189"/>
        <v>4381</v>
      </c>
      <c r="I298" s="41">
        <f t="shared" si="224"/>
        <v>38350</v>
      </c>
      <c r="J298" s="33">
        <f t="shared" si="203"/>
        <v>38350</v>
      </c>
      <c r="K298" s="57">
        <v>1060</v>
      </c>
      <c r="L298" s="57">
        <v>1</v>
      </c>
      <c r="M298" s="57">
        <v>1</v>
      </c>
      <c r="N298" s="58">
        <f t="shared" si="225"/>
        <v>12.260000000000002</v>
      </c>
      <c r="O298" s="58">
        <v>1.7514285714285716</v>
      </c>
      <c r="P298" s="58">
        <v>7.6412029195143921E-2</v>
      </c>
      <c r="Q298" s="58">
        <f t="shared" si="204"/>
        <v>76412.029195143914</v>
      </c>
      <c r="R298" s="58">
        <v>0.19764280004386478</v>
      </c>
      <c r="S298" s="58">
        <f t="shared" si="205"/>
        <v>197642.80004386479</v>
      </c>
      <c r="T298" s="58">
        <v>0.36951177143126207</v>
      </c>
      <c r="U298" s="58">
        <f t="shared" si="206"/>
        <v>369511.77143126208</v>
      </c>
      <c r="V298" s="57">
        <f t="shared" si="207"/>
        <v>21.097735726091635</v>
      </c>
      <c r="W298" s="58">
        <v>0.99324392696558483</v>
      </c>
      <c r="X298" s="58">
        <f t="shared" si="208"/>
        <v>993243.92696558486</v>
      </c>
      <c r="Y298" s="58">
        <v>1.0979536110192407E-2</v>
      </c>
      <c r="Z298" s="58">
        <f t="shared" si="209"/>
        <v>10979.536110192406</v>
      </c>
      <c r="AA298" s="57">
        <f t="shared" si="197"/>
        <v>6367.6690995953268</v>
      </c>
      <c r="AB298" s="57">
        <f t="shared" si="198"/>
        <v>1974.7060567571555</v>
      </c>
      <c r="AC298" s="57">
        <f t="shared" si="199"/>
        <v>13156.674135452888</v>
      </c>
      <c r="AD298" s="57">
        <f t="shared" si="226"/>
        <v>784.25257929945758</v>
      </c>
      <c r="AE298" s="155"/>
      <c r="AF298" s="155"/>
      <c r="AG298" s="155"/>
      <c r="AH298" s="169">
        <v>107.12348861592015</v>
      </c>
      <c r="AI298" s="174">
        <v>94.090727283962153</v>
      </c>
      <c r="AJ298" s="179">
        <f>AH298-AI298</f>
        <v>13.032761331958</v>
      </c>
      <c r="AK298" s="102">
        <v>0</v>
      </c>
      <c r="AL298" s="58">
        <f>AK298*N298</f>
        <v>0</v>
      </c>
      <c r="AM298" s="58">
        <f>AL298/K298</f>
        <v>0</v>
      </c>
      <c r="AN298" s="58">
        <v>13.025885714285714</v>
      </c>
      <c r="AO298" s="58">
        <v>8.7056285714285728</v>
      </c>
      <c r="AP298" s="58">
        <v>4.3202571428571419</v>
      </c>
      <c r="AQ298" s="58">
        <v>0</v>
      </c>
      <c r="AR298" s="58">
        <f t="shared" si="227"/>
        <v>0</v>
      </c>
      <c r="AS298" s="58">
        <f>SUM(AL298,AR298)</f>
        <v>0</v>
      </c>
      <c r="AT298" s="58" t="e">
        <f>AR298/AS298</f>
        <v>#DIV/0!</v>
      </c>
      <c r="AU298" s="6">
        <v>0</v>
      </c>
      <c r="AV298" s="6">
        <v>0</v>
      </c>
      <c r="AW298" s="58">
        <f>AS298/N298</f>
        <v>0</v>
      </c>
      <c r="AX298" s="58">
        <f>AW298*1000</f>
        <v>0</v>
      </c>
      <c r="AY298" s="58">
        <f>AW298*O298</f>
        <v>0</v>
      </c>
      <c r="AZ298" s="59">
        <f t="shared" si="218"/>
        <v>0</v>
      </c>
      <c r="BA298" s="57">
        <f t="shared" si="219"/>
        <v>0</v>
      </c>
      <c r="BB298" s="58">
        <f t="shared" si="220"/>
        <v>0</v>
      </c>
      <c r="BC298" s="58" t="e">
        <f t="shared" si="221"/>
        <v>#DIV/0!</v>
      </c>
      <c r="BD298" s="57"/>
      <c r="BE298" s="60">
        <v>520841.51785714278</v>
      </c>
      <c r="BF298" s="60">
        <f>BE298*O298</f>
        <v>912216.71556122438</v>
      </c>
    </row>
    <row r="299" spans="1:58" ht="12.75" customHeight="1" x14ac:dyDescent="0.25">
      <c r="A299" s="75" t="s">
        <v>764</v>
      </c>
      <c r="B299" s="75">
        <v>23</v>
      </c>
      <c r="C299" s="75">
        <v>6</v>
      </c>
      <c r="D299" s="75">
        <v>14</v>
      </c>
      <c r="E299" s="56">
        <v>112</v>
      </c>
      <c r="F299" s="76">
        <v>38357</v>
      </c>
      <c r="G299" s="77">
        <f t="shared" si="188"/>
        <v>4388</v>
      </c>
      <c r="H299" s="77">
        <f t="shared" si="189"/>
        <v>4395</v>
      </c>
      <c r="I299" s="76">
        <f t="shared" si="224"/>
        <v>38364</v>
      </c>
      <c r="J299" s="35">
        <f t="shared" si="203"/>
        <v>38364</v>
      </c>
      <c r="K299" s="77">
        <v>1060</v>
      </c>
      <c r="L299" s="77"/>
      <c r="M299" s="77"/>
      <c r="N299" s="78"/>
      <c r="O299" s="78"/>
      <c r="P299" s="78"/>
      <c r="Q299" s="78"/>
      <c r="R299" s="78"/>
      <c r="S299" s="78"/>
      <c r="T299" s="78"/>
      <c r="U299" s="78"/>
      <c r="V299" s="78"/>
      <c r="W299" s="78"/>
      <c r="X299" s="78"/>
      <c r="Y299" s="78"/>
      <c r="Z299" s="78"/>
      <c r="AA299" s="78"/>
      <c r="AB299" s="78"/>
      <c r="AC299" s="78"/>
      <c r="AD299" s="78"/>
      <c r="AE299" s="157"/>
      <c r="AF299" s="157"/>
      <c r="AG299" s="157"/>
      <c r="AH299" s="157"/>
      <c r="AI299" s="181"/>
      <c r="AJ299" s="182"/>
      <c r="AK299" s="75"/>
      <c r="AL299" s="75"/>
      <c r="AM299" s="78"/>
      <c r="AN299" s="78"/>
      <c r="AO299" s="78"/>
      <c r="AP299" s="78"/>
      <c r="AQ299" s="78"/>
      <c r="AR299" s="75"/>
      <c r="AS299" s="78"/>
      <c r="AT299" s="78"/>
      <c r="AU299" s="9"/>
      <c r="AV299" s="78"/>
      <c r="AW299" s="78"/>
      <c r="AX299" s="78"/>
      <c r="AY299" s="78"/>
      <c r="AZ299" s="78"/>
      <c r="BA299" s="78"/>
      <c r="BB299" s="78"/>
      <c r="BC299" s="78"/>
      <c r="BD299" s="77"/>
      <c r="BE299" s="79"/>
      <c r="BF299" s="79"/>
    </row>
    <row r="300" spans="1:58" x14ac:dyDescent="0.25">
      <c r="A300" s="75" t="s">
        <v>765</v>
      </c>
      <c r="B300" s="75">
        <v>23</v>
      </c>
      <c r="C300" s="75">
        <v>7</v>
      </c>
      <c r="D300" s="75">
        <v>14</v>
      </c>
      <c r="E300" s="56">
        <v>98</v>
      </c>
      <c r="F300" s="76">
        <v>38371</v>
      </c>
      <c r="G300" s="77">
        <f t="shared" si="188"/>
        <v>4402</v>
      </c>
      <c r="H300" s="77">
        <f t="shared" si="189"/>
        <v>4409</v>
      </c>
      <c r="I300" s="76">
        <f t="shared" si="224"/>
        <v>38378</v>
      </c>
      <c r="J300" s="35">
        <f t="shared" si="203"/>
        <v>38378</v>
      </c>
      <c r="K300" s="77">
        <v>1060</v>
      </c>
      <c r="L300" s="77"/>
      <c r="M300" s="77"/>
      <c r="N300" s="78"/>
      <c r="O300" s="78"/>
      <c r="P300" s="78"/>
      <c r="Q300" s="78"/>
      <c r="R300" s="78"/>
      <c r="S300" s="78"/>
      <c r="T300" s="78"/>
      <c r="U300" s="78"/>
      <c r="V300" s="78"/>
      <c r="W300" s="78"/>
      <c r="X300" s="78"/>
      <c r="Y300" s="78"/>
      <c r="Z300" s="78"/>
      <c r="AA300" s="78"/>
      <c r="AB300" s="78"/>
      <c r="AC300" s="78"/>
      <c r="AD300" s="78"/>
      <c r="AE300" s="157"/>
      <c r="AF300" s="157"/>
      <c r="AG300" s="157"/>
      <c r="AH300" s="157"/>
      <c r="AI300" s="181"/>
      <c r="AJ300" s="182"/>
      <c r="AK300" s="75"/>
      <c r="AL300" s="75"/>
      <c r="AM300" s="78"/>
      <c r="AN300" s="78"/>
      <c r="AO300" s="78"/>
      <c r="AP300" s="78"/>
      <c r="AQ300" s="78"/>
      <c r="AR300" s="75"/>
      <c r="AS300" s="78"/>
      <c r="AT300" s="78"/>
      <c r="AU300" s="9"/>
      <c r="AV300" s="78"/>
      <c r="AW300" s="78"/>
      <c r="AX300" s="78"/>
      <c r="AY300" s="78"/>
      <c r="AZ300" s="78"/>
      <c r="BA300" s="78"/>
      <c r="BB300" s="78"/>
      <c r="BC300" s="78"/>
      <c r="BD300" s="77"/>
      <c r="BE300" s="79"/>
      <c r="BF300" s="79"/>
    </row>
    <row r="301" spans="1:58" x14ac:dyDescent="0.25">
      <c r="A301" s="75" t="s">
        <v>766</v>
      </c>
      <c r="B301" s="75">
        <v>23</v>
      </c>
      <c r="C301" s="75">
        <v>8</v>
      </c>
      <c r="D301" s="75">
        <v>14</v>
      </c>
      <c r="E301" s="56">
        <v>84</v>
      </c>
      <c r="F301" s="76">
        <v>38385</v>
      </c>
      <c r="G301" s="77">
        <f t="shared" si="188"/>
        <v>4416</v>
      </c>
      <c r="H301" s="77">
        <f t="shared" si="189"/>
        <v>4423</v>
      </c>
      <c r="I301" s="76">
        <f t="shared" si="224"/>
        <v>38392</v>
      </c>
      <c r="J301" s="35">
        <f t="shared" si="203"/>
        <v>38392</v>
      </c>
      <c r="K301" s="77">
        <v>1060</v>
      </c>
      <c r="L301" s="77"/>
      <c r="M301" s="77"/>
      <c r="N301" s="78"/>
      <c r="O301" s="78"/>
      <c r="P301" s="78"/>
      <c r="Q301" s="78"/>
      <c r="R301" s="78"/>
      <c r="S301" s="78"/>
      <c r="T301" s="78"/>
      <c r="U301" s="78"/>
      <c r="V301" s="78"/>
      <c r="W301" s="78"/>
      <c r="X301" s="78"/>
      <c r="Y301" s="78"/>
      <c r="Z301" s="78"/>
      <c r="AA301" s="78"/>
      <c r="AB301" s="78"/>
      <c r="AC301" s="78"/>
      <c r="AD301" s="78"/>
      <c r="AE301" s="157"/>
      <c r="AF301" s="157"/>
      <c r="AG301" s="157"/>
      <c r="AH301" s="157"/>
      <c r="AI301" s="181"/>
      <c r="AJ301" s="182"/>
      <c r="AK301" s="75"/>
      <c r="AL301" s="75"/>
      <c r="AM301" s="78"/>
      <c r="AN301" s="78"/>
      <c r="AO301" s="78"/>
      <c r="AP301" s="78"/>
      <c r="AQ301" s="78"/>
      <c r="AR301" s="75"/>
      <c r="AS301" s="78"/>
      <c r="AT301" s="78"/>
      <c r="AU301" s="9"/>
      <c r="AV301" s="78"/>
      <c r="AW301" s="78"/>
      <c r="AX301" s="78"/>
      <c r="AY301" s="78"/>
      <c r="AZ301" s="78"/>
      <c r="BA301" s="78"/>
      <c r="BB301" s="78"/>
      <c r="BC301" s="78"/>
      <c r="BD301" s="77"/>
      <c r="BE301" s="79"/>
      <c r="BF301" s="79"/>
    </row>
    <row r="302" spans="1:58" x14ac:dyDescent="0.25">
      <c r="A302" s="75" t="s">
        <v>767</v>
      </c>
      <c r="B302" s="75">
        <v>23</v>
      </c>
      <c r="C302" s="75">
        <v>9</v>
      </c>
      <c r="D302" s="75">
        <v>14</v>
      </c>
      <c r="E302" s="56">
        <v>70</v>
      </c>
      <c r="F302" s="76">
        <v>38399</v>
      </c>
      <c r="G302" s="77">
        <f t="shared" si="188"/>
        <v>4430</v>
      </c>
      <c r="H302" s="77">
        <f t="shared" si="189"/>
        <v>4437</v>
      </c>
      <c r="I302" s="76">
        <f t="shared" si="224"/>
        <v>38406</v>
      </c>
      <c r="J302" s="35">
        <f t="shared" si="203"/>
        <v>38406</v>
      </c>
      <c r="K302" s="77">
        <v>1060</v>
      </c>
      <c r="L302" s="77"/>
      <c r="M302" s="77"/>
      <c r="N302" s="78"/>
      <c r="O302" s="78"/>
      <c r="P302" s="78"/>
      <c r="Q302" s="78"/>
      <c r="R302" s="78"/>
      <c r="S302" s="78"/>
      <c r="T302" s="78"/>
      <c r="U302" s="78"/>
      <c r="V302" s="78"/>
      <c r="W302" s="78"/>
      <c r="X302" s="78"/>
      <c r="Y302" s="78"/>
      <c r="Z302" s="78"/>
      <c r="AA302" s="78"/>
      <c r="AB302" s="78"/>
      <c r="AC302" s="78"/>
      <c r="AD302" s="78"/>
      <c r="AE302" s="157"/>
      <c r="AF302" s="157"/>
      <c r="AG302" s="157"/>
      <c r="AH302" s="157"/>
      <c r="AI302" s="181"/>
      <c r="AJ302" s="182"/>
      <c r="AK302" s="75"/>
      <c r="AL302" s="75"/>
      <c r="AM302" s="78"/>
      <c r="AN302" s="78"/>
      <c r="AO302" s="78"/>
      <c r="AP302" s="78"/>
      <c r="AQ302" s="78"/>
      <c r="AR302" s="75"/>
      <c r="AS302" s="78"/>
      <c r="AT302" s="78"/>
      <c r="AU302" s="9"/>
      <c r="AV302" s="78"/>
      <c r="AW302" s="78"/>
      <c r="AX302" s="78"/>
      <c r="AY302" s="78"/>
      <c r="AZ302" s="78"/>
      <c r="BA302" s="78"/>
      <c r="BB302" s="78"/>
      <c r="BC302" s="78"/>
      <c r="BD302" s="77"/>
      <c r="BE302" s="79"/>
      <c r="BF302" s="79"/>
    </row>
    <row r="303" spans="1:58" x14ac:dyDescent="0.25">
      <c r="A303" s="75" t="s">
        <v>768</v>
      </c>
      <c r="B303" s="75">
        <v>23</v>
      </c>
      <c r="C303" s="75">
        <v>10</v>
      </c>
      <c r="D303" s="75">
        <v>14</v>
      </c>
      <c r="E303" s="56">
        <v>56</v>
      </c>
      <c r="F303" s="76">
        <v>38413</v>
      </c>
      <c r="G303" s="77">
        <f t="shared" ref="G303:G366" si="228">F303-33969</f>
        <v>4444</v>
      </c>
      <c r="H303" s="77">
        <f t="shared" ref="H303:H366" si="229">G303+(D303/2)</f>
        <v>4451</v>
      </c>
      <c r="I303" s="76">
        <f t="shared" si="224"/>
        <v>38420</v>
      </c>
      <c r="J303" s="35">
        <f t="shared" si="203"/>
        <v>38420</v>
      </c>
      <c r="K303" s="77">
        <v>1060</v>
      </c>
      <c r="L303" s="77"/>
      <c r="M303" s="77"/>
      <c r="N303" s="78"/>
      <c r="O303" s="78"/>
      <c r="P303" s="78"/>
      <c r="Q303" s="78"/>
      <c r="R303" s="78"/>
      <c r="S303" s="78"/>
      <c r="T303" s="78"/>
      <c r="U303" s="78"/>
      <c r="V303" s="78"/>
      <c r="W303" s="78"/>
      <c r="X303" s="78"/>
      <c r="Y303" s="78"/>
      <c r="Z303" s="78"/>
      <c r="AA303" s="78"/>
      <c r="AB303" s="78"/>
      <c r="AC303" s="78"/>
      <c r="AD303" s="78"/>
      <c r="AE303" s="157"/>
      <c r="AF303" s="157"/>
      <c r="AG303" s="157"/>
      <c r="AH303" s="157"/>
      <c r="AI303" s="181"/>
      <c r="AJ303" s="182"/>
      <c r="AK303" s="75"/>
      <c r="AL303" s="75"/>
      <c r="AM303" s="78"/>
      <c r="AN303" s="78"/>
      <c r="AO303" s="78"/>
      <c r="AP303" s="78"/>
      <c r="AQ303" s="78"/>
      <c r="AR303" s="75"/>
      <c r="AS303" s="78"/>
      <c r="AT303" s="78"/>
      <c r="AU303" s="9"/>
      <c r="AV303" s="78"/>
      <c r="AW303" s="78"/>
      <c r="AX303" s="78"/>
      <c r="AY303" s="78"/>
      <c r="AZ303" s="78"/>
      <c r="BA303" s="78"/>
      <c r="BB303" s="78"/>
      <c r="BC303" s="78"/>
      <c r="BD303" s="77"/>
      <c r="BE303" s="79"/>
      <c r="BF303" s="79"/>
    </row>
    <row r="304" spans="1:58" x14ac:dyDescent="0.25">
      <c r="A304" s="75" t="s">
        <v>769</v>
      </c>
      <c r="B304" s="75">
        <v>23</v>
      </c>
      <c r="C304" s="75">
        <v>11</v>
      </c>
      <c r="D304" s="75">
        <v>14</v>
      </c>
      <c r="E304" s="56">
        <v>42</v>
      </c>
      <c r="F304" s="76">
        <v>38427</v>
      </c>
      <c r="G304" s="77">
        <f t="shared" si="228"/>
        <v>4458</v>
      </c>
      <c r="H304" s="77">
        <f t="shared" si="229"/>
        <v>4465</v>
      </c>
      <c r="I304" s="76">
        <f t="shared" si="224"/>
        <v>38434</v>
      </c>
      <c r="J304" s="35">
        <f t="shared" si="203"/>
        <v>38434</v>
      </c>
      <c r="K304" s="77">
        <v>1060</v>
      </c>
      <c r="L304" s="77"/>
      <c r="M304" s="77"/>
      <c r="N304" s="78"/>
      <c r="O304" s="78"/>
      <c r="P304" s="78"/>
      <c r="Q304" s="78"/>
      <c r="R304" s="78"/>
      <c r="S304" s="78"/>
      <c r="T304" s="78"/>
      <c r="U304" s="78"/>
      <c r="V304" s="78"/>
      <c r="W304" s="78"/>
      <c r="X304" s="78"/>
      <c r="Y304" s="78"/>
      <c r="Z304" s="78"/>
      <c r="AA304" s="78"/>
      <c r="AB304" s="78"/>
      <c r="AC304" s="78"/>
      <c r="AD304" s="78"/>
      <c r="AE304" s="157"/>
      <c r="AF304" s="157"/>
      <c r="AG304" s="157"/>
      <c r="AH304" s="157"/>
      <c r="AI304" s="181"/>
      <c r="AJ304" s="182"/>
      <c r="AK304" s="75"/>
      <c r="AL304" s="75"/>
      <c r="AM304" s="78"/>
      <c r="AN304" s="78"/>
      <c r="AO304" s="78"/>
      <c r="AP304" s="78"/>
      <c r="AQ304" s="78"/>
      <c r="AR304" s="75"/>
      <c r="AS304" s="78"/>
      <c r="AT304" s="78"/>
      <c r="AU304" s="9"/>
      <c r="AV304" s="78"/>
      <c r="AW304" s="78"/>
      <c r="AX304" s="78"/>
      <c r="AY304" s="78"/>
      <c r="AZ304" s="78"/>
      <c r="BA304" s="78"/>
      <c r="BB304" s="78"/>
      <c r="BC304" s="78"/>
      <c r="BD304" s="77"/>
      <c r="BE304" s="79"/>
      <c r="BF304" s="79"/>
    </row>
    <row r="305" spans="1:58" x14ac:dyDescent="0.25">
      <c r="A305" s="75" t="s">
        <v>770</v>
      </c>
      <c r="B305" s="75">
        <v>23</v>
      </c>
      <c r="C305" s="75">
        <v>12</v>
      </c>
      <c r="D305" s="75">
        <v>14</v>
      </c>
      <c r="E305" s="56">
        <v>28</v>
      </c>
      <c r="F305" s="76">
        <v>38441</v>
      </c>
      <c r="G305" s="77">
        <f t="shared" si="228"/>
        <v>4472</v>
      </c>
      <c r="H305" s="77">
        <f t="shared" si="229"/>
        <v>4479</v>
      </c>
      <c r="I305" s="76">
        <f t="shared" si="224"/>
        <v>38448</v>
      </c>
      <c r="J305" s="35">
        <f t="shared" si="203"/>
        <v>38448</v>
      </c>
      <c r="K305" s="77">
        <v>1060</v>
      </c>
      <c r="L305" s="77"/>
      <c r="M305" s="77"/>
      <c r="N305" s="78"/>
      <c r="O305" s="78"/>
      <c r="P305" s="78"/>
      <c r="Q305" s="78"/>
      <c r="R305" s="78"/>
      <c r="S305" s="78"/>
      <c r="T305" s="78"/>
      <c r="U305" s="78"/>
      <c r="V305" s="78"/>
      <c r="W305" s="78"/>
      <c r="X305" s="78"/>
      <c r="Y305" s="78"/>
      <c r="Z305" s="78"/>
      <c r="AA305" s="78"/>
      <c r="AB305" s="78"/>
      <c r="AC305" s="78"/>
      <c r="AD305" s="78"/>
      <c r="AE305" s="157"/>
      <c r="AF305" s="157"/>
      <c r="AG305" s="157"/>
      <c r="AH305" s="157"/>
      <c r="AI305" s="181"/>
      <c r="AJ305" s="182"/>
      <c r="AK305" s="75"/>
      <c r="AL305" s="75"/>
      <c r="AM305" s="78"/>
      <c r="AN305" s="78"/>
      <c r="AO305" s="78"/>
      <c r="AP305" s="78"/>
      <c r="AQ305" s="78"/>
      <c r="AR305" s="75"/>
      <c r="AS305" s="78"/>
      <c r="AT305" s="78"/>
      <c r="AU305" s="9"/>
      <c r="AV305" s="78"/>
      <c r="AW305" s="78"/>
      <c r="AX305" s="78"/>
      <c r="AY305" s="78"/>
      <c r="AZ305" s="78"/>
      <c r="BA305" s="78"/>
      <c r="BB305" s="78"/>
      <c r="BC305" s="78"/>
      <c r="BD305" s="77"/>
      <c r="BE305" s="79"/>
      <c r="BF305" s="79"/>
    </row>
    <row r="306" spans="1:58" ht="13.8" thickBot="1" x14ac:dyDescent="0.3">
      <c r="A306" s="84" t="s">
        <v>771</v>
      </c>
      <c r="B306" s="84">
        <v>23</v>
      </c>
      <c r="C306" s="84">
        <v>13</v>
      </c>
      <c r="D306" s="84">
        <v>6</v>
      </c>
      <c r="E306" s="63">
        <v>14</v>
      </c>
      <c r="F306" s="86">
        <v>38455</v>
      </c>
      <c r="G306" s="87">
        <f t="shared" si="228"/>
        <v>4486</v>
      </c>
      <c r="H306" s="84">
        <f t="shared" si="229"/>
        <v>4489</v>
      </c>
      <c r="I306" s="86">
        <f t="shared" si="224"/>
        <v>38458</v>
      </c>
      <c r="J306" s="36">
        <f t="shared" si="203"/>
        <v>38458</v>
      </c>
      <c r="K306" s="87">
        <v>1060</v>
      </c>
      <c r="L306" s="87"/>
      <c r="M306" s="87"/>
      <c r="N306" s="88"/>
      <c r="O306" s="88"/>
      <c r="P306" s="88"/>
      <c r="Q306" s="88"/>
      <c r="R306" s="88"/>
      <c r="S306" s="88"/>
      <c r="T306" s="88"/>
      <c r="U306" s="88"/>
      <c r="V306" s="88"/>
      <c r="W306" s="88"/>
      <c r="X306" s="88"/>
      <c r="Y306" s="88"/>
      <c r="Z306" s="88"/>
      <c r="AA306" s="88"/>
      <c r="AB306" s="88"/>
      <c r="AC306" s="88"/>
      <c r="AD306" s="88"/>
      <c r="AE306" s="158"/>
      <c r="AF306" s="158"/>
      <c r="AG306" s="158"/>
      <c r="AH306" s="158"/>
      <c r="AI306" s="184"/>
      <c r="AJ306" s="185"/>
      <c r="AK306" s="84"/>
      <c r="AL306" s="84"/>
      <c r="AM306" s="88"/>
      <c r="AN306" s="88"/>
      <c r="AO306" s="88"/>
      <c r="AP306" s="88"/>
      <c r="AQ306" s="88"/>
      <c r="AR306" s="84"/>
      <c r="AS306" s="88"/>
      <c r="AT306" s="88"/>
      <c r="AU306" s="10"/>
      <c r="AV306" s="88"/>
      <c r="AW306" s="88"/>
      <c r="AX306" s="88"/>
      <c r="AY306" s="88"/>
      <c r="AZ306" s="88"/>
      <c r="BA306" s="88"/>
      <c r="BB306" s="88"/>
      <c r="BC306" s="88"/>
      <c r="BD306" s="87"/>
      <c r="BE306" s="89"/>
      <c r="BF306" s="89"/>
    </row>
    <row r="307" spans="1:58" x14ac:dyDescent="0.25">
      <c r="A307" s="56" t="s">
        <v>772</v>
      </c>
      <c r="B307" s="56">
        <v>24</v>
      </c>
      <c r="C307" s="56">
        <v>1</v>
      </c>
      <c r="D307" s="56">
        <v>14</v>
      </c>
      <c r="E307" s="56">
        <v>180</v>
      </c>
      <c r="F307" s="41">
        <v>38463</v>
      </c>
      <c r="G307" s="56">
        <f t="shared" si="228"/>
        <v>4494</v>
      </c>
      <c r="H307" s="56">
        <f t="shared" si="229"/>
        <v>4501</v>
      </c>
      <c r="I307" s="41">
        <f t="shared" si="224"/>
        <v>38470</v>
      </c>
      <c r="J307" s="33">
        <f t="shared" si="203"/>
        <v>38470</v>
      </c>
      <c r="K307" s="57">
        <v>1060</v>
      </c>
      <c r="L307" s="56">
        <v>1</v>
      </c>
      <c r="M307" s="56">
        <v>0</v>
      </c>
      <c r="N307" s="58">
        <f t="shared" ref="N307:N312" si="230">O307*0.5*D307</f>
        <v>14.62</v>
      </c>
      <c r="O307" s="58">
        <v>2.0885714285714285</v>
      </c>
      <c r="P307" s="58">
        <v>8.9111194693128629E-2</v>
      </c>
      <c r="Q307" s="58">
        <f t="shared" si="204"/>
        <v>89111.194693128622</v>
      </c>
      <c r="R307" s="58">
        <v>0.11445671497192957</v>
      </c>
      <c r="S307" s="58">
        <f t="shared" si="205"/>
        <v>114456.71497192957</v>
      </c>
      <c r="T307" s="58">
        <v>0.6325097265137245</v>
      </c>
      <c r="U307" s="58">
        <f t="shared" si="206"/>
        <v>632509.72651372454</v>
      </c>
      <c r="V307" s="57">
        <f t="shared" si="207"/>
        <v>30.284323430889682</v>
      </c>
      <c r="W307" s="58">
        <v>1.118827000352953</v>
      </c>
      <c r="X307" s="58">
        <f t="shared" si="208"/>
        <v>1118827.0003529531</v>
      </c>
      <c r="Y307" s="58">
        <v>1.164313902731003E-2</v>
      </c>
      <c r="Z307" s="58">
        <f t="shared" si="209"/>
        <v>11643.13902731003</v>
      </c>
      <c r="AA307" s="57">
        <f t="shared" ref="AA307:AA312" si="231">P307/12*1000000</f>
        <v>7425.9328910940521</v>
      </c>
      <c r="AB307" s="57">
        <f t="shared" ref="AB307:AB364" si="232">R307/100.0872*1000000</f>
        <v>1143.5699567170384</v>
      </c>
      <c r="AC307" s="57">
        <f t="shared" ref="AC307:AC364" si="233">T307/28.0855*1000000</f>
        <v>22520.86402284896</v>
      </c>
      <c r="AD307" s="57">
        <f t="shared" ref="AD307:AD312" si="234">Y307/14*1000000</f>
        <v>831.65278766500217</v>
      </c>
      <c r="AE307" s="155"/>
      <c r="AF307" s="155"/>
      <c r="AG307" s="155"/>
      <c r="AH307" s="169">
        <v>136.88073874394519</v>
      </c>
      <c r="AI307" s="174">
        <v>115.23862970574343</v>
      </c>
      <c r="AJ307" s="179">
        <f>AH307-AI307</f>
        <v>21.642109038201752</v>
      </c>
      <c r="AK307" s="100"/>
      <c r="AL307" s="100"/>
      <c r="AM307" s="100"/>
      <c r="AN307" s="100"/>
      <c r="AO307" s="100"/>
      <c r="AP307" s="100"/>
      <c r="AQ307" s="100"/>
      <c r="AR307" s="99"/>
      <c r="AS307" s="100"/>
      <c r="AT307" s="100"/>
      <c r="AU307" s="13"/>
      <c r="AV307" s="100"/>
      <c r="AW307" s="100"/>
      <c r="AX307" s="100"/>
      <c r="AY307" s="100"/>
      <c r="AZ307" s="100"/>
      <c r="BA307" s="100"/>
      <c r="BB307" s="100"/>
      <c r="BC307" s="100"/>
      <c r="BD307" s="101">
        <v>1</v>
      </c>
      <c r="BE307" s="60">
        <v>13043685.889906818</v>
      </c>
      <c r="BF307" s="60">
        <f>BE307*O307</f>
        <v>27242669.672919668</v>
      </c>
    </row>
    <row r="308" spans="1:58" x14ac:dyDescent="0.25">
      <c r="A308" s="56" t="s">
        <v>773</v>
      </c>
      <c r="B308" s="56">
        <v>24</v>
      </c>
      <c r="C308" s="56">
        <v>2</v>
      </c>
      <c r="D308" s="56">
        <v>14</v>
      </c>
      <c r="E308" s="56">
        <v>168</v>
      </c>
      <c r="F308" s="41">
        <v>38477</v>
      </c>
      <c r="G308" s="56">
        <f t="shared" si="228"/>
        <v>4508</v>
      </c>
      <c r="H308" s="56">
        <f t="shared" si="229"/>
        <v>4515</v>
      </c>
      <c r="I308" s="41">
        <f t="shared" si="224"/>
        <v>38484</v>
      </c>
      <c r="J308" s="33">
        <f t="shared" si="203"/>
        <v>38484</v>
      </c>
      <c r="K308" s="57">
        <v>1060</v>
      </c>
      <c r="L308" s="56">
        <v>1</v>
      </c>
      <c r="M308" s="56">
        <v>0</v>
      </c>
      <c r="N308" s="58">
        <f t="shared" si="230"/>
        <v>0.24400000000000555</v>
      </c>
      <c r="O308" s="58">
        <v>3.4857142857143648E-2</v>
      </c>
      <c r="P308" s="58">
        <v>1.7624044713336958E-3</v>
      </c>
      <c r="Q308" s="58">
        <f t="shared" si="204"/>
        <v>1762.4044713336957</v>
      </c>
      <c r="R308" s="58">
        <v>2.5479701288828576E-3</v>
      </c>
      <c r="S308" s="58">
        <f t="shared" si="205"/>
        <v>2547.9701288828578</v>
      </c>
      <c r="T308" s="115"/>
      <c r="U308" s="115"/>
      <c r="V308" s="115"/>
      <c r="W308" s="58">
        <v>2.7903161549926551E-2</v>
      </c>
      <c r="X308" s="58">
        <f t="shared" si="208"/>
        <v>27903.16154992655</v>
      </c>
      <c r="Y308" s="58">
        <v>2.5137444065261879E-4</v>
      </c>
      <c r="Z308" s="58">
        <f t="shared" si="209"/>
        <v>251.37444065261877</v>
      </c>
      <c r="AA308" s="57">
        <f t="shared" si="231"/>
        <v>146.867039277808</v>
      </c>
      <c r="AB308" s="57">
        <f t="shared" si="232"/>
        <v>25.457502346782185</v>
      </c>
      <c r="AC308" s="116"/>
      <c r="AD308" s="57">
        <f t="shared" si="234"/>
        <v>17.955317189472769</v>
      </c>
      <c r="AE308" s="155"/>
      <c r="AF308" s="155"/>
      <c r="AG308" s="155"/>
      <c r="AH308" s="199"/>
      <c r="AI308" s="200"/>
      <c r="AJ308" s="201"/>
      <c r="AK308" s="100"/>
      <c r="AL308" s="100"/>
      <c r="AM308" s="100"/>
      <c r="AN308" s="100"/>
      <c r="AO308" s="100"/>
      <c r="AP308" s="100"/>
      <c r="AQ308" s="100"/>
      <c r="AR308" s="99"/>
      <c r="AS308" s="100"/>
      <c r="AT308" s="100"/>
      <c r="AU308" s="13"/>
      <c r="AV308" s="100"/>
      <c r="AW308" s="100"/>
      <c r="AX308" s="100"/>
      <c r="AY308" s="100"/>
      <c r="AZ308" s="100"/>
      <c r="BA308" s="100"/>
      <c r="BB308" s="100"/>
      <c r="BC308" s="100"/>
      <c r="BD308" s="101">
        <v>1</v>
      </c>
      <c r="BE308" s="91"/>
      <c r="BF308" s="91"/>
    </row>
    <row r="309" spans="1:58" x14ac:dyDescent="0.25">
      <c r="A309" s="56" t="s">
        <v>774</v>
      </c>
      <c r="B309" s="56">
        <v>24</v>
      </c>
      <c r="C309" s="56">
        <v>3</v>
      </c>
      <c r="D309" s="56">
        <v>14</v>
      </c>
      <c r="E309" s="56">
        <v>154</v>
      </c>
      <c r="F309" s="41">
        <v>38491</v>
      </c>
      <c r="G309" s="56">
        <f t="shared" si="228"/>
        <v>4522</v>
      </c>
      <c r="H309" s="56">
        <f t="shared" si="229"/>
        <v>4529</v>
      </c>
      <c r="I309" s="41">
        <f t="shared" si="224"/>
        <v>38498</v>
      </c>
      <c r="J309" s="33">
        <f t="shared" si="203"/>
        <v>38498</v>
      </c>
      <c r="K309" s="57">
        <v>1060</v>
      </c>
      <c r="L309" s="56">
        <v>1</v>
      </c>
      <c r="M309" s="56">
        <v>0</v>
      </c>
      <c r="N309" s="58">
        <f t="shared" si="230"/>
        <v>0.5560000000000016</v>
      </c>
      <c r="O309" s="58">
        <v>7.9428571428571654E-2</v>
      </c>
      <c r="P309" s="58">
        <v>4.0452962182102739E-3</v>
      </c>
      <c r="Q309" s="58">
        <f t="shared" si="204"/>
        <v>4045.2962182102738</v>
      </c>
      <c r="R309" s="58">
        <v>5.8221142857143027E-3</v>
      </c>
      <c r="S309" s="58">
        <f t="shared" si="205"/>
        <v>5822.1142857143022</v>
      </c>
      <c r="T309" s="115"/>
      <c r="U309" s="115"/>
      <c r="V309" s="115"/>
      <c r="W309" s="58">
        <v>6.3493216597331661E-2</v>
      </c>
      <c r="X309" s="58">
        <f t="shared" si="208"/>
        <v>63493.216597331659</v>
      </c>
      <c r="Y309" s="58">
        <v>5.5915118674395952E-4</v>
      </c>
      <c r="Z309" s="58">
        <f t="shared" si="209"/>
        <v>559.15118674395956</v>
      </c>
      <c r="AA309" s="57">
        <f t="shared" si="231"/>
        <v>337.10801818418946</v>
      </c>
      <c r="AB309" s="57">
        <f t="shared" si="232"/>
        <v>58.170418252426913</v>
      </c>
      <c r="AC309" s="116"/>
      <c r="AD309" s="57">
        <f t="shared" si="234"/>
        <v>39.939370481711393</v>
      </c>
      <c r="AE309" s="155"/>
      <c r="AF309" s="155"/>
      <c r="AG309" s="155"/>
      <c r="AH309" s="199"/>
      <c r="AI309" s="200"/>
      <c r="AJ309" s="201"/>
      <c r="AK309" s="100"/>
      <c r="AL309" s="100"/>
      <c r="AM309" s="100"/>
      <c r="AN309" s="100"/>
      <c r="AO309" s="100"/>
      <c r="AP309" s="100"/>
      <c r="AQ309" s="100"/>
      <c r="AR309" s="99"/>
      <c r="AS309" s="100"/>
      <c r="AT309" s="100"/>
      <c r="AU309" s="13"/>
      <c r="AV309" s="100"/>
      <c r="AW309" s="100"/>
      <c r="AX309" s="100"/>
      <c r="AY309" s="100"/>
      <c r="AZ309" s="100"/>
      <c r="BA309" s="100"/>
      <c r="BB309" s="100"/>
      <c r="BC309" s="100"/>
      <c r="BD309" s="101">
        <v>1</v>
      </c>
      <c r="BE309" s="60">
        <v>58651.026392961874</v>
      </c>
      <c r="BF309" s="60">
        <f>BE309*O309</f>
        <v>4658.5672392124134</v>
      </c>
    </row>
    <row r="310" spans="1:58" x14ac:dyDescent="0.25">
      <c r="A310" s="56" t="s">
        <v>775</v>
      </c>
      <c r="B310" s="56">
        <v>24</v>
      </c>
      <c r="C310" s="56">
        <v>4</v>
      </c>
      <c r="D310" s="56">
        <v>14</v>
      </c>
      <c r="E310" s="56">
        <v>140</v>
      </c>
      <c r="F310" s="41">
        <v>38505</v>
      </c>
      <c r="G310" s="56">
        <f t="shared" si="228"/>
        <v>4536</v>
      </c>
      <c r="H310" s="56">
        <f t="shared" si="229"/>
        <v>4543</v>
      </c>
      <c r="I310" s="41">
        <f t="shared" si="224"/>
        <v>38512</v>
      </c>
      <c r="J310" s="33">
        <f t="shared" si="203"/>
        <v>38512</v>
      </c>
      <c r="K310" s="57">
        <v>1060</v>
      </c>
      <c r="L310" s="56">
        <v>1</v>
      </c>
      <c r="M310" s="56">
        <v>0</v>
      </c>
      <c r="N310" s="58">
        <f t="shared" si="230"/>
        <v>2.4720000000000013</v>
      </c>
      <c r="O310" s="58">
        <v>0.35314285714285731</v>
      </c>
      <c r="P310" s="58">
        <v>1.7288386015190383E-2</v>
      </c>
      <c r="Q310" s="58">
        <f t="shared" si="204"/>
        <v>17288.386015190383</v>
      </c>
      <c r="R310" s="58">
        <v>2.5047677850475725E-2</v>
      </c>
      <c r="S310" s="58">
        <f t="shared" si="205"/>
        <v>25047.677850475724</v>
      </c>
      <c r="T310" s="58">
        <v>0.11286837728711407</v>
      </c>
      <c r="U310" s="58">
        <f t="shared" si="206"/>
        <v>112868.37728711407</v>
      </c>
      <c r="V310" s="57">
        <f t="shared" si="207"/>
        <v>31.961110073211902</v>
      </c>
      <c r="W310" s="58">
        <v>0.17200583696729155</v>
      </c>
      <c r="X310" s="58">
        <f t="shared" si="208"/>
        <v>172005.83696729154</v>
      </c>
      <c r="Y310" s="58">
        <v>2.3424449754170891E-3</v>
      </c>
      <c r="Z310" s="58">
        <f t="shared" si="209"/>
        <v>2342.4449754170892</v>
      </c>
      <c r="AA310" s="57">
        <f t="shared" si="231"/>
        <v>1440.6988345991986</v>
      </c>
      <c r="AB310" s="57">
        <f t="shared" si="232"/>
        <v>250.25855304650074</v>
      </c>
      <c r="AC310" s="57">
        <f t="shared" si="233"/>
        <v>4018.7419589152432</v>
      </c>
      <c r="AD310" s="57">
        <f t="shared" si="234"/>
        <v>167.3174982440778</v>
      </c>
      <c r="AE310" s="155"/>
      <c r="AF310" s="155"/>
      <c r="AG310" s="155"/>
      <c r="AH310" s="169">
        <v>12.714751091828569</v>
      </c>
      <c r="AI310" s="174">
        <v>8.652089751908866</v>
      </c>
      <c r="AJ310" s="179">
        <f>AH310-AI310</f>
        <v>4.0626613399197034</v>
      </c>
      <c r="AK310" s="100"/>
      <c r="AL310" s="100"/>
      <c r="AM310" s="100"/>
      <c r="AN310" s="100"/>
      <c r="AO310" s="100"/>
      <c r="AP310" s="100"/>
      <c r="AQ310" s="100"/>
      <c r="AR310" s="99"/>
      <c r="AS310" s="100"/>
      <c r="AT310" s="100"/>
      <c r="AU310" s="13"/>
      <c r="AV310" s="100"/>
      <c r="AW310" s="100"/>
      <c r="AX310" s="100"/>
      <c r="AY310" s="100"/>
      <c r="AZ310" s="100"/>
      <c r="BA310" s="100"/>
      <c r="BB310" s="100"/>
      <c r="BC310" s="100"/>
      <c r="BD310" s="101">
        <v>1</v>
      </c>
      <c r="BE310" s="60">
        <v>1689277.9346632394</v>
      </c>
      <c r="BF310" s="60">
        <f>BE310*O310</f>
        <v>596556.43635536137</v>
      </c>
    </row>
    <row r="311" spans="1:58" x14ac:dyDescent="0.25">
      <c r="A311" s="56" t="s">
        <v>776</v>
      </c>
      <c r="B311" s="56">
        <v>24</v>
      </c>
      <c r="C311" s="56">
        <v>5</v>
      </c>
      <c r="D311" s="56">
        <v>14</v>
      </c>
      <c r="E311" s="56">
        <v>126</v>
      </c>
      <c r="F311" s="41">
        <v>38519</v>
      </c>
      <c r="G311" s="56">
        <f t="shared" si="228"/>
        <v>4550</v>
      </c>
      <c r="H311" s="56">
        <f t="shared" si="229"/>
        <v>4557</v>
      </c>
      <c r="I311" s="41">
        <f t="shared" si="224"/>
        <v>38526</v>
      </c>
      <c r="J311" s="33">
        <f t="shared" si="203"/>
        <v>38526</v>
      </c>
      <c r="K311" s="57">
        <v>1060</v>
      </c>
      <c r="L311" s="56">
        <v>1</v>
      </c>
      <c r="M311" s="56">
        <v>0</v>
      </c>
      <c r="N311" s="58">
        <f t="shared" si="230"/>
        <v>0.53199999999999958</v>
      </c>
      <c r="O311" s="58">
        <v>7.5999999999999943E-2</v>
      </c>
      <c r="P311" s="58">
        <v>4.3049605535806562E-3</v>
      </c>
      <c r="Q311" s="58">
        <f t="shared" si="204"/>
        <v>4304.9605535806559</v>
      </c>
      <c r="R311" s="58">
        <v>5.5906106487468169E-3</v>
      </c>
      <c r="S311" s="58">
        <f t="shared" si="205"/>
        <v>5590.6106487468169</v>
      </c>
      <c r="T311" s="115"/>
      <c r="U311" s="115"/>
      <c r="V311" s="115"/>
      <c r="W311" s="58">
        <v>5.9646987967301487E-2</v>
      </c>
      <c r="X311" s="58">
        <f t="shared" si="208"/>
        <v>59646.987967301488</v>
      </c>
      <c r="Y311" s="58">
        <v>6.0763933044577468E-4</v>
      </c>
      <c r="Z311" s="58">
        <f t="shared" si="209"/>
        <v>607.6393304457747</v>
      </c>
      <c r="AA311" s="57">
        <f t="shared" si="231"/>
        <v>358.74671279838805</v>
      </c>
      <c r="AB311" s="57">
        <f t="shared" si="232"/>
        <v>55.857398835683455</v>
      </c>
      <c r="AC311" s="116"/>
      <c r="AD311" s="57">
        <f t="shared" si="234"/>
        <v>43.402809317555338</v>
      </c>
      <c r="AE311" s="155"/>
      <c r="AF311" s="155"/>
      <c r="AG311" s="155"/>
      <c r="AH311" s="199"/>
      <c r="AI311" s="200"/>
      <c r="AJ311" s="201"/>
      <c r="AK311" s="100"/>
      <c r="AL311" s="100"/>
      <c r="AM311" s="100"/>
      <c r="AN311" s="100"/>
      <c r="AO311" s="100"/>
      <c r="AP311" s="100"/>
      <c r="AQ311" s="100"/>
      <c r="AR311" s="99"/>
      <c r="AS311" s="100"/>
      <c r="AT311" s="100"/>
      <c r="AU311" s="13"/>
      <c r="AV311" s="100"/>
      <c r="AW311" s="100"/>
      <c r="AX311" s="100"/>
      <c r="AY311" s="100"/>
      <c r="AZ311" s="100"/>
      <c r="BA311" s="100"/>
      <c r="BB311" s="100"/>
      <c r="BC311" s="100"/>
      <c r="BD311" s="101">
        <v>1</v>
      </c>
      <c r="BE311" s="60">
        <v>258960.73833573837</v>
      </c>
      <c r="BF311" s="60">
        <f>BE311*O311</f>
        <v>19681.0161135161</v>
      </c>
    </row>
    <row r="312" spans="1:58" x14ac:dyDescent="0.25">
      <c r="A312" s="56" t="s">
        <v>777</v>
      </c>
      <c r="B312" s="56">
        <v>24</v>
      </c>
      <c r="C312" s="56">
        <v>6</v>
      </c>
      <c r="D312" s="56">
        <v>14</v>
      </c>
      <c r="E312" s="56">
        <v>112</v>
      </c>
      <c r="F312" s="41">
        <v>38533</v>
      </c>
      <c r="G312" s="56">
        <f t="shared" si="228"/>
        <v>4564</v>
      </c>
      <c r="H312" s="56">
        <f t="shared" si="229"/>
        <v>4571</v>
      </c>
      <c r="I312" s="41">
        <f t="shared" ref="I312:I343" si="235">F312+(D312/2)</f>
        <v>38540</v>
      </c>
      <c r="J312" s="33">
        <f t="shared" si="203"/>
        <v>38540</v>
      </c>
      <c r="K312" s="57">
        <v>1060</v>
      </c>
      <c r="L312" s="56">
        <v>1</v>
      </c>
      <c r="M312" s="56">
        <v>0</v>
      </c>
      <c r="N312" s="58">
        <f t="shared" si="230"/>
        <v>0.1760000000000046</v>
      </c>
      <c r="O312" s="58">
        <v>2.51428571428578E-2</v>
      </c>
      <c r="P312" s="58">
        <v>1.4331428571428947E-3</v>
      </c>
      <c r="Q312" s="58">
        <f t="shared" si="204"/>
        <v>1433.1428571428946</v>
      </c>
      <c r="R312" s="58">
        <v>1.7097634302064946E-3</v>
      </c>
      <c r="S312" s="58">
        <f t="shared" si="205"/>
        <v>1709.7634302064946</v>
      </c>
      <c r="T312" s="115"/>
      <c r="U312" s="115"/>
      <c r="V312" s="115"/>
      <c r="W312" s="58">
        <v>1.9850236569794066E-2</v>
      </c>
      <c r="X312" s="58">
        <f t="shared" si="208"/>
        <v>19850.236569794066</v>
      </c>
      <c r="Y312" s="58">
        <v>2.011428571428624E-4</v>
      </c>
      <c r="Z312" s="58">
        <f t="shared" si="209"/>
        <v>201.1428571428624</v>
      </c>
      <c r="AA312" s="57">
        <f t="shared" si="231"/>
        <v>119.42857142857457</v>
      </c>
      <c r="AB312" s="57">
        <f t="shared" si="232"/>
        <v>17.082738154394313</v>
      </c>
      <c r="AC312" s="116"/>
      <c r="AD312" s="57">
        <f t="shared" si="234"/>
        <v>14.367346938775887</v>
      </c>
      <c r="AE312" s="155"/>
      <c r="AF312" s="155"/>
      <c r="AG312" s="155"/>
      <c r="AH312" s="199"/>
      <c r="AI312" s="200"/>
      <c r="AJ312" s="201"/>
      <c r="AK312" s="100"/>
      <c r="AL312" s="100"/>
      <c r="AM312" s="100"/>
      <c r="AN312" s="100"/>
      <c r="AO312" s="100"/>
      <c r="AP312" s="100"/>
      <c r="AQ312" s="100"/>
      <c r="AR312" s="99"/>
      <c r="AS312" s="100"/>
      <c r="AT312" s="100"/>
      <c r="AU312" s="13"/>
      <c r="AV312" s="100"/>
      <c r="AW312" s="100"/>
      <c r="AX312" s="100"/>
      <c r="AY312" s="100"/>
      <c r="AZ312" s="100"/>
      <c r="BA312" s="100"/>
      <c r="BB312" s="100"/>
      <c r="BC312" s="100"/>
      <c r="BD312" s="101">
        <v>1</v>
      </c>
      <c r="BE312" s="91"/>
      <c r="BF312" s="91"/>
    </row>
    <row r="313" spans="1:58" ht="12.75" customHeight="1" x14ac:dyDescent="0.25">
      <c r="A313" s="75" t="s">
        <v>778</v>
      </c>
      <c r="B313" s="75">
        <v>24</v>
      </c>
      <c r="C313" s="75">
        <v>7</v>
      </c>
      <c r="D313" s="75">
        <v>14</v>
      </c>
      <c r="E313" s="56">
        <v>98</v>
      </c>
      <c r="F313" s="76">
        <v>38547</v>
      </c>
      <c r="G313" s="75">
        <f t="shared" si="228"/>
        <v>4578</v>
      </c>
      <c r="H313" s="75">
        <f t="shared" si="229"/>
        <v>4585</v>
      </c>
      <c r="I313" s="76">
        <f t="shared" si="235"/>
        <v>38554</v>
      </c>
      <c r="J313" s="35">
        <f t="shared" si="203"/>
        <v>38554</v>
      </c>
      <c r="K313" s="77">
        <v>1060</v>
      </c>
      <c r="L313" s="397"/>
      <c r="M313" s="397"/>
      <c r="N313" s="75"/>
      <c r="O313" s="75"/>
      <c r="P313" s="75"/>
      <c r="Q313" s="75"/>
      <c r="R313" s="75"/>
      <c r="S313" s="75"/>
      <c r="T313" s="75"/>
      <c r="U313" s="75"/>
      <c r="V313" s="75"/>
      <c r="W313" s="75"/>
      <c r="X313" s="75"/>
      <c r="Y313" s="75"/>
      <c r="Z313" s="75"/>
      <c r="AA313" s="75"/>
      <c r="AB313" s="75"/>
      <c r="AC313" s="75"/>
      <c r="AD313" s="75"/>
      <c r="AE313" s="157"/>
      <c r="AF313" s="157"/>
      <c r="AG313" s="157"/>
      <c r="AH313" s="157"/>
      <c r="AI313" s="181"/>
      <c r="AJ313" s="182"/>
      <c r="AK313" s="75"/>
      <c r="AL313" s="75"/>
      <c r="AM313" s="78"/>
      <c r="AN313" s="78"/>
      <c r="AO313" s="78"/>
      <c r="AP313" s="78"/>
      <c r="AQ313" s="78"/>
      <c r="AR313" s="75"/>
      <c r="AS313" s="78"/>
      <c r="AT313" s="78"/>
      <c r="AU313" s="9"/>
      <c r="AV313" s="78"/>
      <c r="AW313" s="78"/>
      <c r="AX313" s="78"/>
      <c r="AY313" s="78"/>
      <c r="AZ313" s="78"/>
      <c r="BA313" s="78"/>
      <c r="BB313" s="78"/>
      <c r="BC313" s="78"/>
      <c r="BD313" s="77"/>
      <c r="BE313" s="79"/>
      <c r="BF313" s="79"/>
    </row>
    <row r="314" spans="1:58" x14ac:dyDescent="0.25">
      <c r="A314" s="56" t="s">
        <v>779</v>
      </c>
      <c r="B314" s="56">
        <v>24</v>
      </c>
      <c r="C314" s="56">
        <v>8</v>
      </c>
      <c r="D314" s="56">
        <v>14</v>
      </c>
      <c r="E314" s="56">
        <v>84</v>
      </c>
      <c r="F314" s="41">
        <v>38561</v>
      </c>
      <c r="G314" s="56">
        <f t="shared" si="228"/>
        <v>4592</v>
      </c>
      <c r="H314" s="56">
        <f t="shared" si="229"/>
        <v>4599</v>
      </c>
      <c r="I314" s="41">
        <f t="shared" si="235"/>
        <v>38568</v>
      </c>
      <c r="J314" s="33">
        <f t="shared" si="203"/>
        <v>38568</v>
      </c>
      <c r="K314" s="57">
        <v>1060</v>
      </c>
      <c r="L314" s="56">
        <v>1</v>
      </c>
      <c r="M314" s="56">
        <v>0</v>
      </c>
      <c r="N314" s="58">
        <f>O314*0.5*D314</f>
        <v>1.1680000000000037</v>
      </c>
      <c r="O314" s="58">
        <v>0.1668571428571434</v>
      </c>
      <c r="P314" s="58">
        <v>8.1348895646540659E-3</v>
      </c>
      <c r="Q314" s="58">
        <f t="shared" si="204"/>
        <v>8134.8895646540659</v>
      </c>
      <c r="R314" s="58">
        <v>9.9396800000000323E-3</v>
      </c>
      <c r="S314" s="58">
        <f t="shared" si="205"/>
        <v>9939.680000000033</v>
      </c>
      <c r="T314" s="58">
        <v>6.0083911119131743E-2</v>
      </c>
      <c r="U314" s="58">
        <f t="shared" si="206"/>
        <v>60083.911119131742</v>
      </c>
      <c r="V314" s="57">
        <f t="shared" si="207"/>
        <v>36.009193307698702</v>
      </c>
      <c r="W314" s="58">
        <v>7.6496327826376442E-2</v>
      </c>
      <c r="X314" s="58">
        <f t="shared" si="208"/>
        <v>76496.327826376437</v>
      </c>
      <c r="Y314" s="58">
        <v>1.1193722825832016E-3</v>
      </c>
      <c r="Z314" s="58">
        <f t="shared" si="209"/>
        <v>1119.3722825832017</v>
      </c>
      <c r="AA314" s="57">
        <f>P314/12*1000000</f>
        <v>677.90746372117223</v>
      </c>
      <c r="AB314" s="57">
        <f t="shared" si="232"/>
        <v>99.310201504288599</v>
      </c>
      <c r="AC314" s="57">
        <f t="shared" si="233"/>
        <v>2139.3213978434333</v>
      </c>
      <c r="AD314" s="57">
        <f>Y314/14*1000000</f>
        <v>79.955163041657258</v>
      </c>
      <c r="AE314" s="155"/>
      <c r="AF314" s="155"/>
      <c r="AG314" s="155"/>
      <c r="AH314" s="169">
        <v>6.6323024872368634</v>
      </c>
      <c r="AI314" s="174">
        <v>4.7681864630998128</v>
      </c>
      <c r="AJ314" s="179">
        <f>AH314-AI314</f>
        <v>1.8641160241370507</v>
      </c>
      <c r="AK314" s="100"/>
      <c r="AL314" s="100"/>
      <c r="AM314" s="100"/>
      <c r="AN314" s="100"/>
      <c r="AO314" s="100"/>
      <c r="AP314" s="100"/>
      <c r="AQ314" s="100"/>
      <c r="AR314" s="99"/>
      <c r="AS314" s="100"/>
      <c r="AT314" s="100"/>
      <c r="AU314" s="13"/>
      <c r="AV314" s="100"/>
      <c r="AW314" s="100"/>
      <c r="AX314" s="100"/>
      <c r="AY314" s="100"/>
      <c r="AZ314" s="100"/>
      <c r="BA314" s="100"/>
      <c r="BB314" s="100"/>
      <c r="BC314" s="100"/>
      <c r="BD314" s="101">
        <v>1</v>
      </c>
      <c r="BE314" s="60">
        <v>955546.30192709202</v>
      </c>
      <c r="BF314" s="60">
        <f>BE314*O314</f>
        <v>159439.72580726387</v>
      </c>
    </row>
    <row r="315" spans="1:58" x14ac:dyDescent="0.25">
      <c r="A315" s="56" t="s">
        <v>780</v>
      </c>
      <c r="B315" s="56">
        <v>24</v>
      </c>
      <c r="C315" s="56">
        <v>9</v>
      </c>
      <c r="D315" s="56">
        <v>14</v>
      </c>
      <c r="E315" s="56">
        <v>70</v>
      </c>
      <c r="F315" s="41">
        <v>38575</v>
      </c>
      <c r="G315" s="56">
        <f t="shared" si="228"/>
        <v>4606</v>
      </c>
      <c r="H315" s="56">
        <f t="shared" si="229"/>
        <v>4613</v>
      </c>
      <c r="I315" s="41">
        <f t="shared" si="235"/>
        <v>38582</v>
      </c>
      <c r="J315" s="33">
        <f t="shared" si="203"/>
        <v>38582</v>
      </c>
      <c r="K315" s="57">
        <v>1060</v>
      </c>
      <c r="L315" s="56">
        <v>1</v>
      </c>
      <c r="M315" s="56">
        <v>0</v>
      </c>
      <c r="N315" s="58">
        <f>O315*0.5*D315</f>
        <v>0.28000000000000003</v>
      </c>
      <c r="O315" s="58">
        <v>0.04</v>
      </c>
      <c r="P315" s="58">
        <v>2.308881746151987E-3</v>
      </c>
      <c r="Q315" s="58">
        <f t="shared" si="204"/>
        <v>2308.881746151987</v>
      </c>
      <c r="R315" s="58">
        <v>2.7643158449032691E-3</v>
      </c>
      <c r="S315" s="58">
        <f t="shared" si="205"/>
        <v>2764.315844903269</v>
      </c>
      <c r="T315" s="115"/>
      <c r="U315" s="115"/>
      <c r="V315" s="115"/>
      <c r="W315" s="58">
        <v>3.1463479789716739E-2</v>
      </c>
      <c r="X315" s="58">
        <f t="shared" si="208"/>
        <v>31463.479789716737</v>
      </c>
      <c r="Y315" s="58">
        <v>3.2045129572636161E-4</v>
      </c>
      <c r="Z315" s="58">
        <f t="shared" si="209"/>
        <v>320.45129572636159</v>
      </c>
      <c r="AA315" s="57">
        <f>P315/12*1000000</f>
        <v>192.40681217933226</v>
      </c>
      <c r="AB315" s="57">
        <f t="shared" si="232"/>
        <v>27.61907461596757</v>
      </c>
      <c r="AC315" s="116"/>
      <c r="AD315" s="57">
        <f>Y315/14*1000000</f>
        <v>22.889378266168688</v>
      </c>
      <c r="AE315" s="155"/>
      <c r="AF315" s="155"/>
      <c r="AG315" s="155"/>
      <c r="AH315" s="199"/>
      <c r="AI315" s="200"/>
      <c r="AJ315" s="201"/>
      <c r="AK315" s="100"/>
      <c r="AL315" s="100"/>
      <c r="AM315" s="100"/>
      <c r="AN315" s="100"/>
      <c r="AO315" s="100"/>
      <c r="AP315" s="100"/>
      <c r="AQ315" s="100"/>
      <c r="AR315" s="99"/>
      <c r="AS315" s="100"/>
      <c r="AT315" s="100"/>
      <c r="AU315" s="13"/>
      <c r="AV315" s="100"/>
      <c r="AW315" s="100"/>
      <c r="AX315" s="100"/>
      <c r="AY315" s="100"/>
      <c r="AZ315" s="100"/>
      <c r="BA315" s="100"/>
      <c r="BB315" s="100"/>
      <c r="BC315" s="100"/>
      <c r="BD315" s="101">
        <v>1</v>
      </c>
      <c r="BE315" s="91"/>
      <c r="BF315" s="91"/>
    </row>
    <row r="316" spans="1:58" ht="12.75" customHeight="1" x14ac:dyDescent="0.25">
      <c r="A316" s="75" t="s">
        <v>781</v>
      </c>
      <c r="B316" s="75">
        <v>24</v>
      </c>
      <c r="C316" s="75">
        <v>10</v>
      </c>
      <c r="D316" s="75">
        <v>14</v>
      </c>
      <c r="E316" s="56">
        <v>56</v>
      </c>
      <c r="F316" s="76">
        <v>38589</v>
      </c>
      <c r="G316" s="75">
        <f t="shared" si="228"/>
        <v>4620</v>
      </c>
      <c r="H316" s="75">
        <f t="shared" si="229"/>
        <v>4627</v>
      </c>
      <c r="I316" s="76">
        <f t="shared" si="235"/>
        <v>38596</v>
      </c>
      <c r="J316" s="35">
        <f t="shared" si="203"/>
        <v>38596</v>
      </c>
      <c r="K316" s="77">
        <v>1060</v>
      </c>
      <c r="L316" s="397"/>
      <c r="M316" s="397"/>
      <c r="N316" s="75"/>
      <c r="O316" s="75"/>
      <c r="P316" s="75"/>
      <c r="Q316" s="75"/>
      <c r="R316" s="75"/>
      <c r="S316" s="75"/>
      <c r="T316" s="75"/>
      <c r="U316" s="75"/>
      <c r="V316" s="75"/>
      <c r="W316" s="75"/>
      <c r="X316" s="75"/>
      <c r="Y316" s="75"/>
      <c r="Z316" s="75"/>
      <c r="AA316" s="75"/>
      <c r="AB316" s="75"/>
      <c r="AC316" s="75"/>
      <c r="AD316" s="75"/>
      <c r="AE316" s="157"/>
      <c r="AF316" s="157"/>
      <c r="AG316" s="157"/>
      <c r="AH316" s="157"/>
      <c r="AI316" s="181"/>
      <c r="AJ316" s="182"/>
      <c r="AK316" s="75"/>
      <c r="AL316" s="75"/>
      <c r="AM316" s="78"/>
      <c r="AN316" s="78"/>
      <c r="AO316" s="78"/>
      <c r="AP316" s="78"/>
      <c r="AQ316" s="78"/>
      <c r="AR316" s="75"/>
      <c r="AS316" s="78"/>
      <c r="AT316" s="78"/>
      <c r="AU316" s="9"/>
      <c r="AV316" s="78"/>
      <c r="AW316" s="78"/>
      <c r="AX316" s="78"/>
      <c r="AY316" s="78"/>
      <c r="AZ316" s="78"/>
      <c r="BA316" s="78"/>
      <c r="BB316" s="78"/>
      <c r="BC316" s="78"/>
      <c r="BD316" s="77"/>
      <c r="BE316" s="79"/>
      <c r="BF316" s="79"/>
    </row>
    <row r="317" spans="1:58" x14ac:dyDescent="0.25">
      <c r="A317" s="56" t="s">
        <v>782</v>
      </c>
      <c r="B317" s="56">
        <v>24</v>
      </c>
      <c r="C317" s="56">
        <v>11</v>
      </c>
      <c r="D317" s="56">
        <v>14</v>
      </c>
      <c r="E317" s="56">
        <v>42</v>
      </c>
      <c r="F317" s="41">
        <v>38603</v>
      </c>
      <c r="G317" s="56">
        <f t="shared" si="228"/>
        <v>4634</v>
      </c>
      <c r="H317" s="56">
        <f t="shared" si="229"/>
        <v>4641</v>
      </c>
      <c r="I317" s="41">
        <f t="shared" si="235"/>
        <v>38610</v>
      </c>
      <c r="J317" s="33">
        <f t="shared" si="203"/>
        <v>38610</v>
      </c>
      <c r="K317" s="57">
        <v>1060</v>
      </c>
      <c r="L317" s="56">
        <v>1</v>
      </c>
      <c r="M317" s="56">
        <v>0</v>
      </c>
      <c r="N317" s="58">
        <f t="shared" ref="N317:N351" si="236">O317*0.5*D317</f>
        <v>2.4360000000000017</v>
      </c>
      <c r="O317" s="58">
        <v>0.34800000000000025</v>
      </c>
      <c r="P317" s="58">
        <v>1.7251480685872313E-2</v>
      </c>
      <c r="Q317" s="58">
        <f t="shared" si="204"/>
        <v>17251.480685872313</v>
      </c>
      <c r="R317" s="58">
        <v>1.7371427876146203E-2</v>
      </c>
      <c r="S317" s="58">
        <f t="shared" si="205"/>
        <v>17371.427876146201</v>
      </c>
      <c r="T317" s="58">
        <v>6.3551496489393081E-2</v>
      </c>
      <c r="U317" s="58">
        <f t="shared" si="206"/>
        <v>63551.496489393081</v>
      </c>
      <c r="V317" s="57">
        <f t="shared" si="207"/>
        <v>18.261924278561217</v>
      </c>
      <c r="W317" s="58">
        <v>0.22394837391978017</v>
      </c>
      <c r="X317" s="58">
        <f t="shared" si="208"/>
        <v>223948.37391978016</v>
      </c>
      <c r="Y317" s="58">
        <v>2.1774107413439965E-3</v>
      </c>
      <c r="Z317" s="58">
        <f t="shared" si="209"/>
        <v>2177.4107413439965</v>
      </c>
      <c r="AA317" s="57">
        <f t="shared" ref="AA317:AA364" si="237">P317/12*1000000</f>
        <v>1437.6233904893595</v>
      </c>
      <c r="AB317" s="57">
        <f t="shared" si="232"/>
        <v>173.56293188485844</v>
      </c>
      <c r="AC317" s="57">
        <f t="shared" si="233"/>
        <v>2262.7867223084181</v>
      </c>
      <c r="AD317" s="57">
        <f t="shared" ref="AD317:AD351" si="238">Y317/14*1000000</f>
        <v>155.52933866742831</v>
      </c>
      <c r="AE317" s="155"/>
      <c r="AF317" s="155"/>
      <c r="AG317" s="155"/>
      <c r="AH317" s="169">
        <v>18.589633368211643</v>
      </c>
      <c r="AI317" s="174">
        <v>13.593597258113263</v>
      </c>
      <c r="AJ317" s="179">
        <f t="shared" ref="AJ317:AJ364" si="239">AH317-AI317</f>
        <v>4.9960361100983803</v>
      </c>
      <c r="AK317" s="100"/>
      <c r="AL317" s="100"/>
      <c r="AM317" s="100"/>
      <c r="AN317" s="100"/>
      <c r="AO317" s="100"/>
      <c r="AP317" s="100"/>
      <c r="AQ317" s="100"/>
      <c r="AR317" s="99"/>
      <c r="AS317" s="100"/>
      <c r="AT317" s="100"/>
      <c r="AU317" s="13"/>
      <c r="AV317" s="100"/>
      <c r="AW317" s="100"/>
      <c r="AX317" s="100"/>
      <c r="AY317" s="100"/>
      <c r="AZ317" s="100"/>
      <c r="BA317" s="100"/>
      <c r="BB317" s="100"/>
      <c r="BC317" s="100"/>
      <c r="BD317" s="101">
        <v>1</v>
      </c>
      <c r="BE317" s="60">
        <v>17493041.801456831</v>
      </c>
      <c r="BF317" s="60">
        <f t="shared" ref="BF317:BF339" si="240">BE317*O317</f>
        <v>6087578.5469069816</v>
      </c>
    </row>
    <row r="318" spans="1:58" x14ac:dyDescent="0.25">
      <c r="A318" s="56" t="s">
        <v>783</v>
      </c>
      <c r="B318" s="56">
        <v>24</v>
      </c>
      <c r="C318" s="56">
        <v>12</v>
      </c>
      <c r="D318" s="56">
        <v>14</v>
      </c>
      <c r="E318" s="56">
        <v>28</v>
      </c>
      <c r="F318" s="41">
        <v>38617</v>
      </c>
      <c r="G318" s="56">
        <f t="shared" si="228"/>
        <v>4648</v>
      </c>
      <c r="H318" s="56">
        <f t="shared" si="229"/>
        <v>4655</v>
      </c>
      <c r="I318" s="41">
        <f t="shared" si="235"/>
        <v>38624</v>
      </c>
      <c r="J318" s="33">
        <f t="shared" si="203"/>
        <v>38624</v>
      </c>
      <c r="K318" s="57">
        <v>1060</v>
      </c>
      <c r="L318" s="56">
        <v>1</v>
      </c>
      <c r="M318" s="56">
        <v>0</v>
      </c>
      <c r="N318" s="58">
        <f t="shared" si="236"/>
        <v>9.1080000000000005</v>
      </c>
      <c r="O318" s="58">
        <v>1.3011428571428572</v>
      </c>
      <c r="P318" s="58">
        <v>5.4386754389936794E-2</v>
      </c>
      <c r="Q318" s="58">
        <f t="shared" si="204"/>
        <v>54386.754389936796</v>
      </c>
      <c r="R318" s="58">
        <v>6.0142524315584485E-2</v>
      </c>
      <c r="S318" s="58">
        <f t="shared" si="205"/>
        <v>60142.524315584487</v>
      </c>
      <c r="T318" s="58">
        <v>0.25831270321940514</v>
      </c>
      <c r="U318" s="58">
        <f t="shared" si="206"/>
        <v>258312.70321940514</v>
      </c>
      <c r="V318" s="57">
        <f t="shared" si="207"/>
        <v>19.852754968553317</v>
      </c>
      <c r="W318" s="58">
        <v>0.84672074363302563</v>
      </c>
      <c r="X318" s="58">
        <f t="shared" si="208"/>
        <v>846720.74363302568</v>
      </c>
      <c r="Y318" s="58">
        <v>6.5796631743775327E-3</v>
      </c>
      <c r="Z318" s="58">
        <f t="shared" si="209"/>
        <v>6579.6631743775324</v>
      </c>
      <c r="AA318" s="57">
        <f t="shared" si="237"/>
        <v>4532.2295324947327</v>
      </c>
      <c r="AB318" s="57">
        <f t="shared" si="232"/>
        <v>600.90125725951464</v>
      </c>
      <c r="AC318" s="57">
        <f t="shared" si="233"/>
        <v>9197.3688636273218</v>
      </c>
      <c r="AD318" s="57">
        <f t="shared" si="238"/>
        <v>469.97594102696661</v>
      </c>
      <c r="AE318" s="155"/>
      <c r="AF318" s="155"/>
      <c r="AG318" s="155"/>
      <c r="AH318" s="169">
        <v>58.341623860105393</v>
      </c>
      <c r="AI318" s="174">
        <v>46.65386073856471</v>
      </c>
      <c r="AJ318" s="179">
        <f t="shared" si="239"/>
        <v>11.687763121540684</v>
      </c>
      <c r="AK318" s="100"/>
      <c r="AL318" s="100"/>
      <c r="AM318" s="100"/>
      <c r="AN318" s="100"/>
      <c r="AO318" s="100"/>
      <c r="AP318" s="100"/>
      <c r="AQ318" s="100"/>
      <c r="AR318" s="99"/>
      <c r="AS318" s="100"/>
      <c r="AT318" s="100"/>
      <c r="AU318" s="13"/>
      <c r="AV318" s="100"/>
      <c r="AW318" s="100"/>
      <c r="AX318" s="100"/>
      <c r="AY318" s="100"/>
      <c r="AZ318" s="100"/>
      <c r="BA318" s="100"/>
      <c r="BB318" s="100"/>
      <c r="BC318" s="100"/>
      <c r="BD318" s="101">
        <v>1</v>
      </c>
      <c r="BE318" s="60">
        <v>58513702.125420868</v>
      </c>
      <c r="BF318" s="60">
        <f t="shared" si="240"/>
        <v>76134685.565476179</v>
      </c>
    </row>
    <row r="319" spans="1:58" ht="13.8" thickBot="1" x14ac:dyDescent="0.3">
      <c r="A319" s="56" t="s">
        <v>784</v>
      </c>
      <c r="B319" s="56">
        <v>24</v>
      </c>
      <c r="C319" s="56">
        <v>13</v>
      </c>
      <c r="D319" s="56">
        <v>12</v>
      </c>
      <c r="E319" s="56">
        <v>14</v>
      </c>
      <c r="F319" s="41">
        <v>38631</v>
      </c>
      <c r="G319" s="56">
        <f t="shared" si="228"/>
        <v>4662</v>
      </c>
      <c r="H319" s="56">
        <f t="shared" si="229"/>
        <v>4668</v>
      </c>
      <c r="I319" s="41">
        <f t="shared" si="235"/>
        <v>38637</v>
      </c>
      <c r="J319" s="34">
        <f t="shared" si="203"/>
        <v>38637</v>
      </c>
      <c r="K319" s="57">
        <v>1060</v>
      </c>
      <c r="L319" s="56">
        <v>1</v>
      </c>
      <c r="M319" s="56">
        <v>0</v>
      </c>
      <c r="N319" s="58">
        <f t="shared" si="236"/>
        <v>10.379999999999999</v>
      </c>
      <c r="O319" s="58">
        <v>1.73</v>
      </c>
      <c r="P319" s="58">
        <v>6.9533533009916854E-2</v>
      </c>
      <c r="Q319" s="58">
        <f t="shared" si="204"/>
        <v>69533.53300991685</v>
      </c>
      <c r="R319" s="58">
        <v>8.6052476419311172E-2</v>
      </c>
      <c r="S319" s="58">
        <f t="shared" si="205"/>
        <v>86052.476419311177</v>
      </c>
      <c r="T319" s="58">
        <v>0.25630147022084826</v>
      </c>
      <c r="U319" s="58">
        <f t="shared" si="206"/>
        <v>256301.47022084825</v>
      </c>
      <c r="V319" s="57">
        <f t="shared" si="207"/>
        <v>14.815113885598166</v>
      </c>
      <c r="W319" s="58">
        <v>1.2138122208350488</v>
      </c>
      <c r="X319" s="58">
        <f t="shared" si="208"/>
        <v>1213812.2208350487</v>
      </c>
      <c r="Y319" s="58">
        <v>8.7705792257332695E-3</v>
      </c>
      <c r="Z319" s="58">
        <f t="shared" si="209"/>
        <v>8770.5792257332687</v>
      </c>
      <c r="AA319" s="57">
        <f t="shared" si="237"/>
        <v>5794.4610841597378</v>
      </c>
      <c r="AB319" s="57">
        <f t="shared" si="232"/>
        <v>859.77504035791958</v>
      </c>
      <c r="AC319" s="57">
        <f t="shared" si="233"/>
        <v>9125.7577832279385</v>
      </c>
      <c r="AD319" s="57">
        <f t="shared" si="238"/>
        <v>626.46994469523349</v>
      </c>
      <c r="AE319" s="155"/>
      <c r="AF319" s="155"/>
      <c r="AG319" s="155"/>
      <c r="AH319" s="192">
        <v>81.202585315327468</v>
      </c>
      <c r="AI319" s="193">
        <v>66.00885480581816</v>
      </c>
      <c r="AJ319" s="167">
        <f t="shared" si="239"/>
        <v>15.193730509509308</v>
      </c>
      <c r="AK319" s="100"/>
      <c r="AL319" s="100"/>
      <c r="AM319" s="100"/>
      <c r="AN319" s="100"/>
      <c r="AO319" s="100"/>
      <c r="AP319" s="100"/>
      <c r="AQ319" s="100"/>
      <c r="AR319" s="99"/>
      <c r="AS319" s="100"/>
      <c r="AT319" s="100"/>
      <c r="AU319" s="13"/>
      <c r="AV319" s="100"/>
      <c r="AW319" s="100"/>
      <c r="AX319" s="100"/>
      <c r="AY319" s="100"/>
      <c r="AZ319" s="100"/>
      <c r="BA319" s="100"/>
      <c r="BB319" s="100"/>
      <c r="BC319" s="100"/>
      <c r="BD319" s="101">
        <v>1</v>
      </c>
      <c r="BE319" s="60">
        <v>34366848.382473379</v>
      </c>
      <c r="BF319" s="60">
        <f t="shared" si="240"/>
        <v>59454647.701678947</v>
      </c>
    </row>
    <row r="320" spans="1:58" x14ac:dyDescent="0.25">
      <c r="A320" s="64" t="s">
        <v>785</v>
      </c>
      <c r="B320" s="64">
        <v>25</v>
      </c>
      <c r="C320" s="64">
        <v>1</v>
      </c>
      <c r="D320" s="64">
        <v>17.5</v>
      </c>
      <c r="E320" s="64">
        <v>227.5</v>
      </c>
      <c r="F320" s="40">
        <v>38646</v>
      </c>
      <c r="G320" s="64">
        <f t="shared" si="228"/>
        <v>4677</v>
      </c>
      <c r="H320" s="64">
        <f t="shared" si="229"/>
        <v>4685.75</v>
      </c>
      <c r="I320" s="40">
        <f t="shared" si="235"/>
        <v>38654.75</v>
      </c>
      <c r="J320" s="33">
        <f t="shared" si="203"/>
        <v>38654.75</v>
      </c>
      <c r="K320" s="65">
        <v>1060</v>
      </c>
      <c r="L320" s="64">
        <v>1</v>
      </c>
      <c r="M320" s="64">
        <v>1</v>
      </c>
      <c r="N320" s="66">
        <f t="shared" si="236"/>
        <v>19.82</v>
      </c>
      <c r="O320" s="66">
        <v>2.2651428571428571</v>
      </c>
      <c r="P320" s="66">
        <v>9.3376451015962758E-2</v>
      </c>
      <c r="Q320" s="66">
        <f t="shared" si="204"/>
        <v>93376.451015962753</v>
      </c>
      <c r="R320" s="66">
        <v>0.13763270592822935</v>
      </c>
      <c r="S320" s="66">
        <f t="shared" si="205"/>
        <v>137632.70592822935</v>
      </c>
      <c r="T320" s="66">
        <v>0.20042688375523007</v>
      </c>
      <c r="U320" s="66">
        <f t="shared" si="206"/>
        <v>200426.88375523008</v>
      </c>
      <c r="V320" s="65">
        <f t="shared" si="207"/>
        <v>8.8483109629579371</v>
      </c>
      <c r="W320" s="66">
        <v>1.6936421399194905</v>
      </c>
      <c r="X320" s="66">
        <f t="shared" si="208"/>
        <v>1693642.1399194906</v>
      </c>
      <c r="Y320" s="66">
        <v>1.1010734848057202E-2</v>
      </c>
      <c r="Z320" s="66">
        <f t="shared" si="209"/>
        <v>11010.734848057202</v>
      </c>
      <c r="AA320" s="65">
        <f t="shared" si="237"/>
        <v>7781.3709179968964</v>
      </c>
      <c r="AB320" s="65">
        <f t="shared" si="232"/>
        <v>1375.127947711889</v>
      </c>
      <c r="AC320" s="65">
        <f t="shared" si="233"/>
        <v>7136.3117535821002</v>
      </c>
      <c r="AD320" s="65">
        <f t="shared" si="238"/>
        <v>786.48106057551445</v>
      </c>
      <c r="AE320" s="161">
        <v>68.408658013954366</v>
      </c>
      <c r="AF320" s="161">
        <v>57.733622737538603</v>
      </c>
      <c r="AG320" s="161">
        <f>AE320-AF320</f>
        <v>10.675035276415763</v>
      </c>
      <c r="AH320" s="214">
        <f>AE320*$O320</f>
        <v>154.95538306703719</v>
      </c>
      <c r="AI320" s="216">
        <f>AF320*$O320</f>
        <v>130.77490316091601</v>
      </c>
      <c r="AJ320" s="162">
        <f t="shared" si="239"/>
        <v>24.180479906121178</v>
      </c>
      <c r="AK320" s="211">
        <v>9.7729975745593171E-3</v>
      </c>
      <c r="AL320" s="66">
        <f t="shared" ref="AL320:AL351" si="241">AK320*N320</f>
        <v>0.19370081192776567</v>
      </c>
      <c r="AM320" s="66">
        <f t="shared" ref="AM320:AM351" si="242">AL320/K320</f>
        <v>1.8273661502619403E-4</v>
      </c>
      <c r="AN320" s="66">
        <v>21.349099885941801</v>
      </c>
      <c r="AO320" s="66">
        <v>19.095945623489278</v>
      </c>
      <c r="AP320" s="66">
        <v>2.2531542624525223</v>
      </c>
      <c r="AQ320" s="66">
        <v>0.25282360953677069</v>
      </c>
      <c r="AR320" s="66">
        <f t="shared" ref="AR320:AR351" si="243">(AQ320*K320)/1000</f>
        <v>0.26799302610897696</v>
      </c>
      <c r="AS320" s="66">
        <f t="shared" ref="AS320:AS357" si="244">SUM(AL320,AR320)</f>
        <v>0.46169383803674263</v>
      </c>
      <c r="AT320" s="66">
        <f>AR320/AS320</f>
        <v>0.58045614654196331</v>
      </c>
      <c r="AU320" s="7">
        <f>AR320/AS320*100</f>
        <v>58.045614654196328</v>
      </c>
      <c r="AV320" s="7">
        <f>(AL320/AS320)*100</f>
        <v>41.954385345803672</v>
      </c>
      <c r="AW320" s="66">
        <f t="shared" ref="AW320:AW351" si="245">AS320/N320</f>
        <v>2.3294340970572282E-2</v>
      </c>
      <c r="AX320" s="66">
        <f t="shared" ref="AX320:AX383" si="246">AW320*1000</f>
        <v>23.294340970572282</v>
      </c>
      <c r="AY320" s="66">
        <f t="shared" ref="AY320:AY351" si="247">AW320*O320</f>
        <v>5.2765010061342016E-2</v>
      </c>
      <c r="AZ320" s="67">
        <f t="shared" si="218"/>
        <v>5.2765010061342013E-8</v>
      </c>
      <c r="BA320" s="65">
        <f t="shared" si="219"/>
        <v>2.6326313652504277E-5</v>
      </c>
      <c r="BB320" s="66">
        <f t="shared" si="220"/>
        <v>52.765010061342018</v>
      </c>
      <c r="BC320" s="66">
        <f t="shared" si="221"/>
        <v>1.3835410571687026</v>
      </c>
      <c r="BD320" s="65"/>
      <c r="BE320" s="68">
        <v>2724667.2759572463</v>
      </c>
      <c r="BF320" s="68">
        <f t="shared" si="240"/>
        <v>6171760.6182254422</v>
      </c>
    </row>
    <row r="321" spans="1:58" x14ac:dyDescent="0.25">
      <c r="A321" s="56" t="s">
        <v>786</v>
      </c>
      <c r="B321" s="56">
        <v>25</v>
      </c>
      <c r="C321" s="56">
        <v>2</v>
      </c>
      <c r="D321" s="56">
        <v>17.5</v>
      </c>
      <c r="E321" s="56">
        <v>210</v>
      </c>
      <c r="F321" s="41">
        <v>38663.5</v>
      </c>
      <c r="G321" s="56">
        <f t="shared" si="228"/>
        <v>4694.5</v>
      </c>
      <c r="H321" s="56">
        <f t="shared" si="229"/>
        <v>4703.25</v>
      </c>
      <c r="I321" s="41">
        <f t="shared" si="235"/>
        <v>38672.25</v>
      </c>
      <c r="J321" s="33">
        <f t="shared" si="203"/>
        <v>38672.25</v>
      </c>
      <c r="K321" s="57">
        <v>1060</v>
      </c>
      <c r="L321" s="56">
        <v>1</v>
      </c>
      <c r="M321" s="56">
        <v>1</v>
      </c>
      <c r="N321" s="58">
        <f t="shared" si="236"/>
        <v>14.911999999999997</v>
      </c>
      <c r="O321" s="58">
        <v>1.7042285714285712</v>
      </c>
      <c r="P321" s="58">
        <v>0.10640979421017321</v>
      </c>
      <c r="Q321" s="58">
        <f t="shared" si="204"/>
        <v>106409.79421017322</v>
      </c>
      <c r="R321" s="58">
        <v>0.10279758747116581</v>
      </c>
      <c r="S321" s="58">
        <f t="shared" si="205"/>
        <v>102797.58747116581</v>
      </c>
      <c r="T321" s="58">
        <v>0.22083171837795618</v>
      </c>
      <c r="U321" s="58">
        <f t="shared" si="206"/>
        <v>220831.71837795619</v>
      </c>
      <c r="V321" s="57">
        <f t="shared" si="207"/>
        <v>12.957869741195793</v>
      </c>
      <c r="W321" s="58">
        <v>1.1145747800540162</v>
      </c>
      <c r="X321" s="58">
        <f t="shared" si="208"/>
        <v>1114574.7800540163</v>
      </c>
      <c r="Y321" s="58">
        <v>1.2558543109565565E-2</v>
      </c>
      <c r="Z321" s="58">
        <f t="shared" si="209"/>
        <v>12558.543109565566</v>
      </c>
      <c r="AA321" s="57">
        <f t="shared" si="237"/>
        <v>8867.4828508477676</v>
      </c>
      <c r="AB321" s="57">
        <f t="shared" si="232"/>
        <v>1027.0802607243065</v>
      </c>
      <c r="AC321" s="57">
        <f t="shared" si="233"/>
        <v>7862.8373494492243</v>
      </c>
      <c r="AD321" s="57">
        <f t="shared" si="238"/>
        <v>897.03879354039748</v>
      </c>
      <c r="AE321" s="163">
        <v>86.502978162955998</v>
      </c>
      <c r="AF321" s="163">
        <v>73.122412496217848</v>
      </c>
      <c r="AG321" s="163">
        <f>AE321-AF321</f>
        <v>13.38056566673815</v>
      </c>
      <c r="AH321" s="147">
        <f t="shared" ref="AH321:AH357" si="248">AE321*$O321</f>
        <v>147.42084689897138</v>
      </c>
      <c r="AI321" s="217">
        <f t="shared" ref="AI321:AI357" si="249">AF321*$O321</f>
        <v>124.61730458784005</v>
      </c>
      <c r="AJ321" s="179">
        <f t="shared" si="239"/>
        <v>22.803542311131324</v>
      </c>
      <c r="AK321" s="212">
        <v>0</v>
      </c>
      <c r="AL321" s="58">
        <f t="shared" si="241"/>
        <v>0</v>
      </c>
      <c r="AM321" s="58">
        <f t="shared" si="242"/>
        <v>0</v>
      </c>
      <c r="AN321" s="58">
        <v>20.817388709266599</v>
      </c>
      <c r="AO321" s="58">
        <v>20.434350606439846</v>
      </c>
      <c r="AP321" s="58">
        <v>0.38303810282675815</v>
      </c>
      <c r="AQ321" s="58">
        <v>0.66990429562109133</v>
      </c>
      <c r="AR321" s="58">
        <f t="shared" si="243"/>
        <v>0.7100985533583567</v>
      </c>
      <c r="AS321" s="58">
        <f t="shared" si="244"/>
        <v>0.7100985533583567</v>
      </c>
      <c r="AT321" s="58">
        <f>AR321/AS321</f>
        <v>1</v>
      </c>
      <c r="AU321" s="6">
        <f>AR321/AS321*100</f>
        <v>100</v>
      </c>
      <c r="AV321" s="6">
        <f>(AL321/AS321)*100</f>
        <v>0</v>
      </c>
      <c r="AW321" s="58">
        <f t="shared" si="245"/>
        <v>4.7619269940876931E-2</v>
      </c>
      <c r="AX321" s="58">
        <f t="shared" si="246"/>
        <v>47.619269940876933</v>
      </c>
      <c r="AY321" s="58">
        <f t="shared" si="247"/>
        <v>8.1154120383812201E-2</v>
      </c>
      <c r="AZ321" s="59">
        <f t="shared" si="218"/>
        <v>8.11541203838122E-8</v>
      </c>
      <c r="BA321" s="57">
        <f t="shared" si="219"/>
        <v>3.6749304393364332E-5</v>
      </c>
      <c r="BB321" s="58">
        <f t="shared" si="220"/>
        <v>81.154120383812199</v>
      </c>
      <c r="BC321" s="58" t="e">
        <f t="shared" si="221"/>
        <v>#DIV/0!</v>
      </c>
      <c r="BD321" s="57"/>
      <c r="BE321" s="60">
        <v>428841.631898697</v>
      </c>
      <c r="BF321" s="60">
        <f t="shared" si="240"/>
        <v>730844.16169981356</v>
      </c>
    </row>
    <row r="322" spans="1:58" x14ac:dyDescent="0.25">
      <c r="A322" s="56" t="s">
        <v>787</v>
      </c>
      <c r="B322" s="56">
        <v>25</v>
      </c>
      <c r="C322" s="56">
        <v>3</v>
      </c>
      <c r="D322" s="56">
        <v>17.5</v>
      </c>
      <c r="E322" s="56">
        <v>192.5</v>
      </c>
      <c r="F322" s="41">
        <v>38681</v>
      </c>
      <c r="G322" s="56">
        <f t="shared" si="228"/>
        <v>4712</v>
      </c>
      <c r="H322" s="56">
        <f t="shared" si="229"/>
        <v>4720.75</v>
      </c>
      <c r="I322" s="41">
        <f t="shared" si="235"/>
        <v>38689.75</v>
      </c>
      <c r="J322" s="33">
        <f t="shared" si="203"/>
        <v>38689.75</v>
      </c>
      <c r="K322" s="57">
        <v>1060</v>
      </c>
      <c r="L322" s="56">
        <v>1</v>
      </c>
      <c r="M322" s="56">
        <v>1</v>
      </c>
      <c r="N322" s="58">
        <f t="shared" si="236"/>
        <v>20.381999999999994</v>
      </c>
      <c r="O322" s="58">
        <v>2.3293714285714278</v>
      </c>
      <c r="P322" s="58">
        <v>0.13520902934850079</v>
      </c>
      <c r="Q322" s="58">
        <f t="shared" si="204"/>
        <v>135209.0293485008</v>
      </c>
      <c r="R322" s="58">
        <v>0.13609617254299256</v>
      </c>
      <c r="S322" s="58">
        <f t="shared" si="205"/>
        <v>136096.17254299254</v>
      </c>
      <c r="T322" s="58">
        <v>0.22107784984659884</v>
      </c>
      <c r="U322" s="58">
        <f t="shared" si="206"/>
        <v>221077.84984659884</v>
      </c>
      <c r="V322" s="57">
        <f t="shared" si="207"/>
        <v>9.4908801204873932</v>
      </c>
      <c r="W322" s="58">
        <v>1.6341748328105845</v>
      </c>
      <c r="X322" s="58">
        <f t="shared" si="208"/>
        <v>1634174.8328105845</v>
      </c>
      <c r="Y322" s="58">
        <v>1.5229697348557092E-2</v>
      </c>
      <c r="Z322" s="58">
        <f t="shared" si="209"/>
        <v>15229.697348557091</v>
      </c>
      <c r="AA322" s="57">
        <f t="shared" si="237"/>
        <v>11267.419112375066</v>
      </c>
      <c r="AB322" s="57">
        <f t="shared" si="232"/>
        <v>1359.7760007572651</v>
      </c>
      <c r="AC322" s="57">
        <f t="shared" si="233"/>
        <v>7871.600998614902</v>
      </c>
      <c r="AD322" s="57">
        <f t="shared" si="238"/>
        <v>1087.8355248969351</v>
      </c>
      <c r="AE322" s="163">
        <v>80.663755968278863</v>
      </c>
      <c r="AF322" s="163">
        <v>65.413490995512674</v>
      </c>
      <c r="AG322" s="163">
        <f t="shared" ref="AG322:AG332" si="250">AE322-AF322</f>
        <v>15.250264972766189</v>
      </c>
      <c r="AH322" s="147">
        <f t="shared" si="248"/>
        <v>187.89584847376676</v>
      </c>
      <c r="AI322" s="217">
        <f t="shared" si="249"/>
        <v>152.3723169680616</v>
      </c>
      <c r="AJ322" s="179">
        <f t="shared" si="239"/>
        <v>35.523531505705165</v>
      </c>
      <c r="AK322" s="212">
        <v>1.3521796153499912E-2</v>
      </c>
      <c r="AL322" s="58">
        <f t="shared" si="241"/>
        <v>0.27560124920063511</v>
      </c>
      <c r="AM322" s="58">
        <f t="shared" si="242"/>
        <v>2.600011784911652E-4</v>
      </c>
      <c r="AN322" s="58">
        <v>22.149653792396588</v>
      </c>
      <c r="AO322" s="58">
        <v>19.790401039171169</v>
      </c>
      <c r="AP322" s="58">
        <v>2.3592527532254222</v>
      </c>
      <c r="AQ322" s="58">
        <v>0.491272015764115</v>
      </c>
      <c r="AR322" s="58">
        <f t="shared" si="243"/>
        <v>0.5207483367099619</v>
      </c>
      <c r="AS322" s="58">
        <f t="shared" si="244"/>
        <v>0.79634958591059701</v>
      </c>
      <c r="AT322" s="58">
        <f>AR322/AS322</f>
        <v>0.65391926601494366</v>
      </c>
      <c r="AU322" s="6">
        <f>AR322/AS322*100</f>
        <v>65.391926601494362</v>
      </c>
      <c r="AV322" s="6">
        <f>(AL322/AS322)*100</f>
        <v>34.608073398505631</v>
      </c>
      <c r="AW322" s="58">
        <f t="shared" si="245"/>
        <v>3.9071219012393153E-2</v>
      </c>
      <c r="AX322" s="58">
        <f t="shared" si="246"/>
        <v>39.071219012393151</v>
      </c>
      <c r="AY322" s="58">
        <f t="shared" si="247"/>
        <v>9.1011381246925371E-2</v>
      </c>
      <c r="AZ322" s="59">
        <f t="shared" si="218"/>
        <v>9.1011381246925363E-8</v>
      </c>
      <c r="BA322" s="57">
        <f t="shared" si="219"/>
        <v>4.1167118872413588E-5</v>
      </c>
      <c r="BB322" s="58">
        <f t="shared" si="220"/>
        <v>91.011381246925367</v>
      </c>
      <c r="BC322" s="58">
        <f t="shared" si="221"/>
        <v>1.8894991884846719</v>
      </c>
      <c r="BD322" s="57"/>
      <c r="BE322" s="60">
        <v>378249.47923606599</v>
      </c>
      <c r="BF322" s="60">
        <f t="shared" si="240"/>
        <v>881083.52980451367</v>
      </c>
    </row>
    <row r="323" spans="1:58" x14ac:dyDescent="0.25">
      <c r="A323" s="56" t="s">
        <v>788</v>
      </c>
      <c r="B323" s="56">
        <v>25</v>
      </c>
      <c r="C323" s="56">
        <v>4</v>
      </c>
      <c r="D323" s="56">
        <v>17.5</v>
      </c>
      <c r="E323" s="56">
        <v>175</v>
      </c>
      <c r="F323" s="41">
        <v>38698.5</v>
      </c>
      <c r="G323" s="56">
        <f t="shared" si="228"/>
        <v>4729.5</v>
      </c>
      <c r="H323" s="56">
        <f t="shared" si="229"/>
        <v>4738.25</v>
      </c>
      <c r="I323" s="41">
        <f t="shared" si="235"/>
        <v>38707.25</v>
      </c>
      <c r="J323" s="33">
        <f t="shared" si="203"/>
        <v>38707.25</v>
      </c>
      <c r="K323" s="57">
        <v>1060</v>
      </c>
      <c r="L323" s="56">
        <v>1</v>
      </c>
      <c r="M323" s="56">
        <v>1</v>
      </c>
      <c r="N323" s="58">
        <f t="shared" si="236"/>
        <v>33.030000000000008</v>
      </c>
      <c r="O323" s="58">
        <v>3.7748571428571438</v>
      </c>
      <c r="P323" s="58">
        <v>0.12714320364199067</v>
      </c>
      <c r="Q323" s="58">
        <f t="shared" si="204"/>
        <v>127143.20364199067</v>
      </c>
      <c r="R323" s="58">
        <v>0.19964541856958476</v>
      </c>
      <c r="S323" s="58">
        <f t="shared" si="205"/>
        <v>199645.41856958476</v>
      </c>
      <c r="T323" s="58">
        <v>0.23353598535120404</v>
      </c>
      <c r="U323" s="58">
        <f t="shared" si="206"/>
        <v>233535.98535120403</v>
      </c>
      <c r="V323" s="57">
        <f t="shared" si="207"/>
        <v>6.1866178377930208</v>
      </c>
      <c r="W323" s="58">
        <v>3.0238177298313786</v>
      </c>
      <c r="X323" s="58">
        <f t="shared" si="208"/>
        <v>3023817.7298313784</v>
      </c>
      <c r="Y323" s="58">
        <v>1.4027879750382794E-2</v>
      </c>
      <c r="Z323" s="58">
        <f t="shared" si="209"/>
        <v>14027.879750382794</v>
      </c>
      <c r="AA323" s="57">
        <f t="shared" si="237"/>
        <v>10595.266970165889</v>
      </c>
      <c r="AB323" s="57">
        <f t="shared" si="232"/>
        <v>1994.714794395135</v>
      </c>
      <c r="AC323" s="57">
        <f t="shared" si="233"/>
        <v>8315.1799096047453</v>
      </c>
      <c r="AD323" s="57">
        <f t="shared" si="238"/>
        <v>1001.9914107416282</v>
      </c>
      <c r="AE323" s="163">
        <v>64.743809917679258</v>
      </c>
      <c r="AF323" s="163">
        <v>55.390742483220329</v>
      </c>
      <c r="AG323" s="163">
        <f t="shared" si="250"/>
        <v>9.3530674344589286</v>
      </c>
      <c r="AH323" s="147">
        <f t="shared" si="248"/>
        <v>244.39863332353673</v>
      </c>
      <c r="AI323" s="217">
        <f t="shared" si="249"/>
        <v>209.09213991094489</v>
      </c>
      <c r="AJ323" s="179">
        <f t="shared" si="239"/>
        <v>35.306493412591834</v>
      </c>
      <c r="AK323" s="212">
        <v>0</v>
      </c>
      <c r="AL323" s="58">
        <f t="shared" si="241"/>
        <v>0</v>
      </c>
      <c r="AM323" s="58">
        <f t="shared" si="242"/>
        <v>0</v>
      </c>
      <c r="AN323" s="58">
        <v>15.757171106526235</v>
      </c>
      <c r="AO323" s="58">
        <v>14.392588490007329</v>
      </c>
      <c r="AP323" s="58">
        <v>1.3645826165189046</v>
      </c>
      <c r="AQ323" s="58">
        <v>0</v>
      </c>
      <c r="AR323" s="58">
        <f t="shared" si="243"/>
        <v>0</v>
      </c>
      <c r="AS323" s="58">
        <f t="shared" si="244"/>
        <v>0</v>
      </c>
      <c r="AT323" s="58">
        <v>0</v>
      </c>
      <c r="AU323" s="6">
        <v>0</v>
      </c>
      <c r="AV323" s="6">
        <v>0</v>
      </c>
      <c r="AW323" s="58">
        <f t="shared" si="245"/>
        <v>0</v>
      </c>
      <c r="AX323" s="58">
        <f t="shared" si="246"/>
        <v>0</v>
      </c>
      <c r="AY323" s="58">
        <f t="shared" si="247"/>
        <v>0</v>
      </c>
      <c r="AZ323" s="59">
        <f t="shared" si="218"/>
        <v>0</v>
      </c>
      <c r="BA323" s="57">
        <f t="shared" si="219"/>
        <v>0</v>
      </c>
      <c r="BB323" s="58">
        <f t="shared" si="220"/>
        <v>0</v>
      </c>
      <c r="BC323" s="58" t="e">
        <f t="shared" si="221"/>
        <v>#DIV/0!</v>
      </c>
      <c r="BD323" s="57"/>
      <c r="BE323" s="60">
        <v>190295.1307951308</v>
      </c>
      <c r="BF323" s="60">
        <f t="shared" si="240"/>
        <v>718336.93373293395</v>
      </c>
    </row>
    <row r="324" spans="1:58" x14ac:dyDescent="0.25">
      <c r="A324" s="56" t="s">
        <v>789</v>
      </c>
      <c r="B324" s="56">
        <v>25</v>
      </c>
      <c r="C324" s="56">
        <v>5</v>
      </c>
      <c r="D324" s="56">
        <v>17.5</v>
      </c>
      <c r="E324" s="56">
        <v>157.5</v>
      </c>
      <c r="F324" s="41">
        <v>38716</v>
      </c>
      <c r="G324" s="56">
        <f t="shared" si="228"/>
        <v>4747</v>
      </c>
      <c r="H324" s="56">
        <f t="shared" si="229"/>
        <v>4755.75</v>
      </c>
      <c r="I324" s="41">
        <f t="shared" si="235"/>
        <v>38724.75</v>
      </c>
      <c r="J324" s="33">
        <f t="shared" si="203"/>
        <v>38724.75</v>
      </c>
      <c r="K324" s="57">
        <v>1060</v>
      </c>
      <c r="L324" s="56">
        <v>1</v>
      </c>
      <c r="M324" s="56">
        <v>1</v>
      </c>
      <c r="N324" s="58">
        <f t="shared" si="236"/>
        <v>11.121999999999996</v>
      </c>
      <c r="O324" s="58">
        <v>1.2710857142857139</v>
      </c>
      <c r="P324" s="58">
        <v>6.47989749765812E-2</v>
      </c>
      <c r="Q324" s="58">
        <f t="shared" si="204"/>
        <v>64798.974976581201</v>
      </c>
      <c r="R324" s="58">
        <v>7.7738541641999948E-2</v>
      </c>
      <c r="S324" s="58">
        <f t="shared" si="205"/>
        <v>77738.541641999953</v>
      </c>
      <c r="T324" s="58">
        <v>0.203798148445927</v>
      </c>
      <c r="U324" s="58">
        <f t="shared" si="206"/>
        <v>203798.14844592701</v>
      </c>
      <c r="V324" s="57">
        <f t="shared" si="207"/>
        <v>16.033391466479603</v>
      </c>
      <c r="W324" s="58">
        <v>0.82755158675633389</v>
      </c>
      <c r="X324" s="58">
        <f t="shared" si="208"/>
        <v>827551.58675633394</v>
      </c>
      <c r="Y324" s="58">
        <v>8.3192628803081311E-3</v>
      </c>
      <c r="Z324" s="58">
        <f t="shared" si="209"/>
        <v>8319.2628803081316</v>
      </c>
      <c r="AA324" s="57">
        <f t="shared" si="237"/>
        <v>5399.9145813817668</v>
      </c>
      <c r="AB324" s="57">
        <f t="shared" si="232"/>
        <v>776.70812693331368</v>
      </c>
      <c r="AC324" s="57">
        <f t="shared" si="233"/>
        <v>7256.3475261585872</v>
      </c>
      <c r="AD324" s="57">
        <f t="shared" si="238"/>
        <v>594.23306287915216</v>
      </c>
      <c r="AE324" s="163">
        <v>76.101891755624706</v>
      </c>
      <c r="AF324" s="163">
        <v>56.242907752192956</v>
      </c>
      <c r="AG324" s="163">
        <f t="shared" si="250"/>
        <v>19.85898400343175</v>
      </c>
      <c r="AH324" s="147">
        <f t="shared" si="248"/>
        <v>96.73202744069232</v>
      </c>
      <c r="AI324" s="217">
        <f t="shared" si="249"/>
        <v>71.489556573701705</v>
      </c>
      <c r="AJ324" s="179">
        <f t="shared" si="239"/>
        <v>25.242470866990615</v>
      </c>
      <c r="AK324" s="212">
        <v>0</v>
      </c>
      <c r="AL324" s="58">
        <f t="shared" si="241"/>
        <v>0</v>
      </c>
      <c r="AM324" s="58">
        <f t="shared" si="242"/>
        <v>0</v>
      </c>
      <c r="AN324" s="58">
        <v>22.657467837535826</v>
      </c>
      <c r="AO324" s="58">
        <v>22.025284831456553</v>
      </c>
      <c r="AP324" s="58">
        <v>0.63218300607927291</v>
      </c>
      <c r="AQ324" s="58">
        <v>0.29018447284994542</v>
      </c>
      <c r="AR324" s="58">
        <f t="shared" si="243"/>
        <v>0.30759554122094213</v>
      </c>
      <c r="AS324" s="58">
        <f t="shared" si="244"/>
        <v>0.30759554122094213</v>
      </c>
      <c r="AT324" s="58">
        <f t="shared" ref="AT324:AT334" si="251">AR324/AS324</f>
        <v>1</v>
      </c>
      <c r="AU324" s="6">
        <f t="shared" ref="AU324:AU334" si="252">AR324/AS324*100</f>
        <v>100</v>
      </c>
      <c r="AV324" s="6">
        <f t="shared" ref="AV324:AV334" si="253">(AL324/AS324)*100</f>
        <v>0</v>
      </c>
      <c r="AW324" s="58">
        <f t="shared" si="245"/>
        <v>2.7656495344447241E-2</v>
      </c>
      <c r="AX324" s="58">
        <f t="shared" si="246"/>
        <v>27.65649534444724</v>
      </c>
      <c r="AY324" s="58">
        <f t="shared" si="247"/>
        <v>3.5153776139536241E-2</v>
      </c>
      <c r="AZ324" s="59">
        <f t="shared" si="218"/>
        <v>3.5153776139536237E-8</v>
      </c>
      <c r="BA324" s="57">
        <f t="shared" si="219"/>
        <v>1.7249310853706532E-5</v>
      </c>
      <c r="BB324" s="58">
        <f t="shared" si="220"/>
        <v>35.153776139536241</v>
      </c>
      <c r="BC324" s="58" t="e">
        <f t="shared" si="221"/>
        <v>#DIV/0!</v>
      </c>
      <c r="BD324" s="57"/>
      <c r="BE324" s="60">
        <v>916056.30165289238</v>
      </c>
      <c r="BF324" s="60">
        <f t="shared" si="240"/>
        <v>1164386.0785123962</v>
      </c>
    </row>
    <row r="325" spans="1:58" x14ac:dyDescent="0.25">
      <c r="A325" s="56" t="s">
        <v>790</v>
      </c>
      <c r="B325" s="56">
        <v>25</v>
      </c>
      <c r="C325" s="56">
        <v>6</v>
      </c>
      <c r="D325" s="56">
        <v>17.5</v>
      </c>
      <c r="E325" s="56">
        <v>140</v>
      </c>
      <c r="F325" s="41">
        <v>38733.5</v>
      </c>
      <c r="G325" s="56">
        <f t="shared" si="228"/>
        <v>4764.5</v>
      </c>
      <c r="H325" s="56">
        <f t="shared" si="229"/>
        <v>4773.25</v>
      </c>
      <c r="I325" s="41">
        <f t="shared" si="235"/>
        <v>38742.25</v>
      </c>
      <c r="J325" s="33">
        <f t="shared" si="203"/>
        <v>38742.25</v>
      </c>
      <c r="K325" s="57">
        <v>1060</v>
      </c>
      <c r="L325" s="56">
        <v>1</v>
      </c>
      <c r="M325" s="56">
        <v>1</v>
      </c>
      <c r="N325" s="58">
        <f t="shared" si="236"/>
        <v>25.832000000000001</v>
      </c>
      <c r="O325" s="58">
        <v>2.9522285714285714</v>
      </c>
      <c r="P325" s="58">
        <v>0.10770354406833839</v>
      </c>
      <c r="Q325" s="58">
        <f t="shared" si="204"/>
        <v>107703.54406833839</v>
      </c>
      <c r="R325" s="58">
        <v>0.15276593596652902</v>
      </c>
      <c r="S325" s="58">
        <f t="shared" si="205"/>
        <v>152765.93596652901</v>
      </c>
      <c r="T325" s="58">
        <v>0.36247323293101724</v>
      </c>
      <c r="U325" s="58">
        <f t="shared" si="206"/>
        <v>362473.23293101724</v>
      </c>
      <c r="V325" s="57">
        <f t="shared" si="207"/>
        <v>12.277952880715395</v>
      </c>
      <c r="W325" s="58">
        <v>2.1677305423601791</v>
      </c>
      <c r="X325" s="58">
        <f t="shared" si="208"/>
        <v>2167730.5423601791</v>
      </c>
      <c r="Y325" s="58">
        <v>1.3589358338216838E-2</v>
      </c>
      <c r="Z325" s="58">
        <f t="shared" si="209"/>
        <v>13589.358338216838</v>
      </c>
      <c r="AA325" s="57">
        <f t="shared" si="237"/>
        <v>8975.2953390281982</v>
      </c>
      <c r="AB325" s="57">
        <f t="shared" si="232"/>
        <v>1526.3284012993572</v>
      </c>
      <c r="AC325" s="57">
        <f t="shared" si="233"/>
        <v>12906.063019387842</v>
      </c>
      <c r="AD325" s="57">
        <f t="shared" si="238"/>
        <v>970.66845272977412</v>
      </c>
      <c r="AE325" s="163">
        <v>60.482427985209824</v>
      </c>
      <c r="AF325" s="163">
        <v>52.40242168825165</v>
      </c>
      <c r="AG325" s="163">
        <f t="shared" si="250"/>
        <v>8.0800062969581745</v>
      </c>
      <c r="AH325" s="147">
        <f t="shared" si="248"/>
        <v>178.55795196730745</v>
      </c>
      <c r="AI325" s="217">
        <f t="shared" si="249"/>
        <v>154.70392652010474</v>
      </c>
      <c r="AJ325" s="179">
        <f t="shared" si="239"/>
        <v>23.854025447202702</v>
      </c>
      <c r="AK325" s="212">
        <v>2.1808056434447633E-2</v>
      </c>
      <c r="AL325" s="58">
        <f t="shared" si="241"/>
        <v>0.56334571381465126</v>
      </c>
      <c r="AM325" s="58">
        <f t="shared" si="242"/>
        <v>5.3145822057985967E-4</v>
      </c>
      <c r="AN325" s="58">
        <v>18.039347168210792</v>
      </c>
      <c r="AO325" s="58">
        <v>17.265108618509725</v>
      </c>
      <c r="AP325" s="58">
        <v>0.77423854970106643</v>
      </c>
      <c r="AQ325" s="58">
        <v>0.73313814190486182</v>
      </c>
      <c r="AR325" s="58">
        <f t="shared" si="243"/>
        <v>0.77712643041915352</v>
      </c>
      <c r="AS325" s="58">
        <f t="shared" si="244"/>
        <v>1.3404721442338048</v>
      </c>
      <c r="AT325" s="58">
        <f t="shared" si="251"/>
        <v>0.57974082770914137</v>
      </c>
      <c r="AU325" s="6">
        <f t="shared" si="252"/>
        <v>57.974082770914137</v>
      </c>
      <c r="AV325" s="6">
        <f t="shared" si="253"/>
        <v>42.025917229085863</v>
      </c>
      <c r="AW325" s="58">
        <f t="shared" si="245"/>
        <v>5.1891922585700093E-2</v>
      </c>
      <c r="AX325" s="58">
        <f t="shared" si="246"/>
        <v>51.891922585700094</v>
      </c>
      <c r="AY325" s="58">
        <f t="shared" si="247"/>
        <v>0.15319681648386341</v>
      </c>
      <c r="AZ325" s="59">
        <f t="shared" si="218"/>
        <v>1.531968164838634E-7</v>
      </c>
      <c r="BA325" s="57">
        <f t="shared" si="219"/>
        <v>4.2264311558977511E-5</v>
      </c>
      <c r="BB325" s="58">
        <f t="shared" si="220"/>
        <v>153.19681648386342</v>
      </c>
      <c r="BC325" s="58">
        <f t="shared" si="221"/>
        <v>1.3794840563477495</v>
      </c>
      <c r="BD325" s="57"/>
      <c r="BE325" s="60">
        <v>1462222.8149645606</v>
      </c>
      <c r="BF325" s="60">
        <f t="shared" si="240"/>
        <v>4316815.9721330889</v>
      </c>
    </row>
    <row r="326" spans="1:58" x14ac:dyDescent="0.25">
      <c r="A326" s="56" t="s">
        <v>791</v>
      </c>
      <c r="B326" s="56">
        <v>25</v>
      </c>
      <c r="C326" s="56">
        <v>7</v>
      </c>
      <c r="D326" s="56">
        <v>17.5</v>
      </c>
      <c r="E326" s="56">
        <v>122.5</v>
      </c>
      <c r="F326" s="41">
        <v>38751</v>
      </c>
      <c r="G326" s="56">
        <f t="shared" si="228"/>
        <v>4782</v>
      </c>
      <c r="H326" s="56">
        <f t="shared" si="229"/>
        <v>4790.75</v>
      </c>
      <c r="I326" s="41">
        <f t="shared" si="235"/>
        <v>38759.75</v>
      </c>
      <c r="J326" s="33">
        <f t="shared" si="203"/>
        <v>38759.75</v>
      </c>
      <c r="K326" s="57">
        <v>1060</v>
      </c>
      <c r="L326" s="56">
        <v>1</v>
      </c>
      <c r="M326" s="56">
        <v>1</v>
      </c>
      <c r="N326" s="58">
        <f t="shared" si="236"/>
        <v>21.54</v>
      </c>
      <c r="O326" s="58">
        <v>2.4617142857142857</v>
      </c>
      <c r="P326" s="58">
        <v>9.0314567311296765E-2</v>
      </c>
      <c r="Q326" s="58">
        <f t="shared" si="204"/>
        <v>90314.567311296763</v>
      </c>
      <c r="R326" s="58">
        <v>0.21055600844565803</v>
      </c>
      <c r="S326" s="58">
        <f t="shared" si="205"/>
        <v>210556.00844565802</v>
      </c>
      <c r="T326" s="58">
        <v>0.3118069002103398</v>
      </c>
      <c r="U326" s="58">
        <f t="shared" si="206"/>
        <v>311806.90021033981</v>
      </c>
      <c r="V326" s="57">
        <f t="shared" si="207"/>
        <v>12.666250588860137</v>
      </c>
      <c r="W326" s="58">
        <v>1.7135649587800459</v>
      </c>
      <c r="X326" s="58">
        <f t="shared" si="208"/>
        <v>1713564.9587800459</v>
      </c>
      <c r="Y326" s="58">
        <v>1.1321768175819752E-2</v>
      </c>
      <c r="Z326" s="58">
        <f t="shared" si="209"/>
        <v>11321.768175819752</v>
      </c>
      <c r="AA326" s="57">
        <f t="shared" si="237"/>
        <v>7526.2139426080639</v>
      </c>
      <c r="AB326" s="57">
        <f t="shared" si="232"/>
        <v>2103.7256357022479</v>
      </c>
      <c r="AC326" s="57">
        <f t="shared" si="233"/>
        <v>11102.059789227174</v>
      </c>
      <c r="AD326" s="57">
        <f t="shared" si="238"/>
        <v>808.697726844268</v>
      </c>
      <c r="AE326" s="163">
        <v>61.993553485974203</v>
      </c>
      <c r="AF326" s="163">
        <v>51.940070992654199</v>
      </c>
      <c r="AG326" s="163">
        <f t="shared" si="250"/>
        <v>10.053482493320004</v>
      </c>
      <c r="AH326" s="147">
        <f t="shared" si="248"/>
        <v>152.61041623861536</v>
      </c>
      <c r="AI326" s="217">
        <f t="shared" si="249"/>
        <v>127.86161476363102</v>
      </c>
      <c r="AJ326" s="179">
        <f t="shared" si="239"/>
        <v>24.748801474984333</v>
      </c>
      <c r="AK326" s="212">
        <v>7.6288762555314651E-2</v>
      </c>
      <c r="AL326" s="58">
        <f t="shared" si="241"/>
        <v>1.6432599454414776</v>
      </c>
      <c r="AM326" s="58">
        <f t="shared" si="242"/>
        <v>1.5502452315485638E-3</v>
      </c>
      <c r="AN326" s="58">
        <v>50.945146362216832</v>
      </c>
      <c r="AO326" s="58">
        <v>28.359493357040019</v>
      </c>
      <c r="AP326" s="58">
        <v>22.585653005176813</v>
      </c>
      <c r="AQ326" s="58">
        <v>5.8265985510244276</v>
      </c>
      <c r="AR326" s="58">
        <f t="shared" si="243"/>
        <v>6.176194464085893</v>
      </c>
      <c r="AS326" s="58">
        <f t="shared" si="244"/>
        <v>7.8194544095273706</v>
      </c>
      <c r="AT326" s="58">
        <f t="shared" si="251"/>
        <v>0.78984979521853871</v>
      </c>
      <c r="AU326" s="6">
        <f t="shared" si="252"/>
        <v>78.984979521853873</v>
      </c>
      <c r="AV326" s="6">
        <f t="shared" si="253"/>
        <v>21.015020478146131</v>
      </c>
      <c r="AW326" s="58">
        <f t="shared" si="245"/>
        <v>0.36302016757322986</v>
      </c>
      <c r="AX326" s="58">
        <f t="shared" si="246"/>
        <v>363.02016757322986</v>
      </c>
      <c r="AY326" s="58">
        <f t="shared" si="247"/>
        <v>0.89365193251741382</v>
      </c>
      <c r="AZ326" s="59">
        <f t="shared" si="218"/>
        <v>8.9365193251741381E-7</v>
      </c>
      <c r="BA326" s="57">
        <f t="shared" si="219"/>
        <v>2.8660428358531222E-4</v>
      </c>
      <c r="BB326" s="58">
        <f t="shared" si="220"/>
        <v>893.6519325174138</v>
      </c>
      <c r="BC326" s="58">
        <f t="shared" si="221"/>
        <v>3.7585011922301792</v>
      </c>
      <c r="BD326" s="57"/>
      <c r="BE326" s="60">
        <v>5995114.2642289521</v>
      </c>
      <c r="BF326" s="60">
        <f t="shared" si="240"/>
        <v>14758258.4287419</v>
      </c>
    </row>
    <row r="327" spans="1:58" x14ac:dyDescent="0.25">
      <c r="A327" s="56" t="s">
        <v>792</v>
      </c>
      <c r="B327" s="56">
        <v>25</v>
      </c>
      <c r="C327" s="56">
        <v>8</v>
      </c>
      <c r="D327" s="56">
        <v>17.5</v>
      </c>
      <c r="E327" s="56">
        <v>105</v>
      </c>
      <c r="F327" s="41">
        <v>38768.5</v>
      </c>
      <c r="G327" s="56">
        <f t="shared" si="228"/>
        <v>4799.5</v>
      </c>
      <c r="H327" s="56">
        <f t="shared" si="229"/>
        <v>4808.25</v>
      </c>
      <c r="I327" s="41">
        <f t="shared" si="235"/>
        <v>38777.25</v>
      </c>
      <c r="J327" s="33">
        <f t="shared" si="203"/>
        <v>38777.25</v>
      </c>
      <c r="K327" s="57">
        <v>1060</v>
      </c>
      <c r="L327" s="56">
        <v>1</v>
      </c>
      <c r="M327" s="56">
        <v>1</v>
      </c>
      <c r="N327" s="58">
        <f t="shared" si="236"/>
        <v>25.003</v>
      </c>
      <c r="O327" s="58">
        <v>2.8574857142857142</v>
      </c>
      <c r="P327" s="58">
        <v>0.1275283123435266</v>
      </c>
      <c r="Q327" s="58">
        <f t="shared" si="204"/>
        <v>127528.3123435266</v>
      </c>
      <c r="R327" s="58">
        <v>0.18188915369049441</v>
      </c>
      <c r="S327" s="58">
        <f t="shared" si="205"/>
        <v>181889.15369049442</v>
      </c>
      <c r="T327" s="58">
        <v>0.41226268460586984</v>
      </c>
      <c r="U327" s="58">
        <f t="shared" si="206"/>
        <v>412262.68460586987</v>
      </c>
      <c r="V327" s="57">
        <f t="shared" si="207"/>
        <v>14.427462665685562</v>
      </c>
      <c r="W327" s="58">
        <v>1.9445130951305334</v>
      </c>
      <c r="X327" s="58">
        <f t="shared" si="208"/>
        <v>1944513.0951305334</v>
      </c>
      <c r="Y327" s="58">
        <v>1.620658540464244E-2</v>
      </c>
      <c r="Z327" s="58">
        <f t="shared" si="209"/>
        <v>16206.585404642439</v>
      </c>
      <c r="AA327" s="57">
        <f t="shared" si="237"/>
        <v>10627.359361960549</v>
      </c>
      <c r="AB327" s="57">
        <f t="shared" si="232"/>
        <v>1817.3068453358114</v>
      </c>
      <c r="AC327" s="57">
        <f t="shared" si="233"/>
        <v>14678.844407465413</v>
      </c>
      <c r="AD327" s="57">
        <f t="shared" si="238"/>
        <v>1157.6132431887456</v>
      </c>
      <c r="AE327" s="163">
        <v>83.161987371265141</v>
      </c>
      <c r="AF327" s="163">
        <v>82.457248624062771</v>
      </c>
      <c r="AG327" s="163">
        <f t="shared" si="250"/>
        <v>0.70473874720237006</v>
      </c>
      <c r="AH327" s="147">
        <f t="shared" si="248"/>
        <v>237.63419088499913</v>
      </c>
      <c r="AI327" s="217">
        <f t="shared" si="249"/>
        <v>235.62040998256472</v>
      </c>
      <c r="AJ327" s="179">
        <f t="shared" si="239"/>
        <v>2.0137809024344051</v>
      </c>
      <c r="AK327" s="212">
        <v>5.6512493132375725E-2</v>
      </c>
      <c r="AL327" s="58">
        <f t="shared" si="241"/>
        <v>1.4129818657887903</v>
      </c>
      <c r="AM327" s="58">
        <f t="shared" si="242"/>
        <v>1.3330017601781039E-3</v>
      </c>
      <c r="AN327" s="58">
        <v>47.850205963797464</v>
      </c>
      <c r="AO327" s="58">
        <v>25.306545259501149</v>
      </c>
      <c r="AP327" s="58">
        <v>22.543660704296311</v>
      </c>
      <c r="AQ327" s="58">
        <v>2.2223275986055757</v>
      </c>
      <c r="AR327" s="58">
        <f t="shared" si="243"/>
        <v>2.3556672545219102</v>
      </c>
      <c r="AS327" s="58">
        <f t="shared" si="244"/>
        <v>3.7686491203107004</v>
      </c>
      <c r="AT327" s="58">
        <f t="shared" si="251"/>
        <v>0.62506940267437283</v>
      </c>
      <c r="AU327" s="6">
        <f t="shared" si="252"/>
        <v>62.506940267437287</v>
      </c>
      <c r="AV327" s="6">
        <f t="shared" si="253"/>
        <v>37.493059732562713</v>
      </c>
      <c r="AW327" s="58">
        <f t="shared" si="245"/>
        <v>0.15072787746713195</v>
      </c>
      <c r="AX327" s="58">
        <f t="shared" si="246"/>
        <v>150.72787746713195</v>
      </c>
      <c r="AY327" s="58">
        <f t="shared" si="247"/>
        <v>0.43070275660693713</v>
      </c>
      <c r="AZ327" s="59">
        <f t="shared" si="218"/>
        <v>4.3070275660693712E-7</v>
      </c>
      <c r="BA327" s="57">
        <f t="shared" si="219"/>
        <v>1.0447289378583859E-4</v>
      </c>
      <c r="BB327" s="58">
        <f t="shared" si="220"/>
        <v>430.70275660693716</v>
      </c>
      <c r="BC327" s="58">
        <f t="shared" si="221"/>
        <v>1.6671602881519434</v>
      </c>
      <c r="BD327" s="57"/>
      <c r="BE327" s="60">
        <v>3925014.6751235593</v>
      </c>
      <c r="BF327" s="60">
        <f t="shared" si="240"/>
        <v>11215673.362527354</v>
      </c>
    </row>
    <row r="328" spans="1:58" x14ac:dyDescent="0.25">
      <c r="A328" s="56" t="s">
        <v>793</v>
      </c>
      <c r="B328" s="56">
        <v>25</v>
      </c>
      <c r="C328" s="56">
        <v>9</v>
      </c>
      <c r="D328" s="56">
        <v>17.5</v>
      </c>
      <c r="E328" s="56">
        <v>87.5</v>
      </c>
      <c r="F328" s="41">
        <v>38786</v>
      </c>
      <c r="G328" s="56">
        <f t="shared" si="228"/>
        <v>4817</v>
      </c>
      <c r="H328" s="56">
        <f t="shared" si="229"/>
        <v>4825.75</v>
      </c>
      <c r="I328" s="41">
        <f t="shared" si="235"/>
        <v>38794.75</v>
      </c>
      <c r="J328" s="33">
        <f t="shared" si="203"/>
        <v>38794.75</v>
      </c>
      <c r="K328" s="57">
        <v>1060</v>
      </c>
      <c r="L328" s="56">
        <v>1</v>
      </c>
      <c r="M328" s="56">
        <v>1</v>
      </c>
      <c r="N328" s="58">
        <f t="shared" si="236"/>
        <v>12.376000000000003</v>
      </c>
      <c r="O328" s="58">
        <v>1.4144000000000003</v>
      </c>
      <c r="P328" s="58">
        <v>7.6481485872002292E-2</v>
      </c>
      <c r="Q328" s="58">
        <f t="shared" si="204"/>
        <v>76481.485872002289</v>
      </c>
      <c r="R328" s="58">
        <v>8.5451810936518088E-2</v>
      </c>
      <c r="S328" s="58">
        <f t="shared" si="205"/>
        <v>85451.810936518086</v>
      </c>
      <c r="T328" s="58">
        <v>0.29433616041014354</v>
      </c>
      <c r="U328" s="58">
        <f t="shared" si="206"/>
        <v>294336.16041014355</v>
      </c>
      <c r="V328" s="57">
        <f t="shared" si="207"/>
        <v>20.809966092346116</v>
      </c>
      <c r="W328" s="58">
        <v>0.84340831397333282</v>
      </c>
      <c r="X328" s="58">
        <f t="shared" si="208"/>
        <v>843408.31397333287</v>
      </c>
      <c r="Y328" s="58">
        <v>9.6639404601963613E-3</v>
      </c>
      <c r="Z328" s="58">
        <f t="shared" si="209"/>
        <v>9663.9404601963615</v>
      </c>
      <c r="AA328" s="57">
        <f t="shared" si="237"/>
        <v>6373.4571560001914</v>
      </c>
      <c r="AB328" s="57">
        <f t="shared" si="232"/>
        <v>853.77361876961379</v>
      </c>
      <c r="AC328" s="57">
        <f t="shared" si="233"/>
        <v>10480.004287270782</v>
      </c>
      <c r="AD328" s="57">
        <f t="shared" si="238"/>
        <v>690.28146144259722</v>
      </c>
      <c r="AE328" s="163">
        <v>75.263246060247042</v>
      </c>
      <c r="AF328" s="163">
        <v>50.724500026077692</v>
      </c>
      <c r="AG328" s="163">
        <f t="shared" si="250"/>
        <v>24.53874603416935</v>
      </c>
      <c r="AH328" s="147">
        <f t="shared" si="248"/>
        <v>106.45233522761345</v>
      </c>
      <c r="AI328" s="217">
        <f t="shared" si="249"/>
        <v>71.74473283688431</v>
      </c>
      <c r="AJ328" s="179">
        <f t="shared" si="239"/>
        <v>34.707602390729136</v>
      </c>
      <c r="AK328" s="212">
        <v>0.10835372504425683</v>
      </c>
      <c r="AL328" s="58">
        <f t="shared" si="241"/>
        <v>1.3409857011477229</v>
      </c>
      <c r="AM328" s="58">
        <f t="shared" si="242"/>
        <v>1.2650808501393613E-3</v>
      </c>
      <c r="AN328" s="58">
        <v>16.444213638185197</v>
      </c>
      <c r="AO328" s="58">
        <v>16.305497498658379</v>
      </c>
      <c r="AP328" s="58">
        <v>0.13871613952681966</v>
      </c>
      <c r="AQ328" s="58">
        <v>2.82061036915684</v>
      </c>
      <c r="AR328" s="58">
        <f t="shared" si="243"/>
        <v>2.9898469913062504</v>
      </c>
      <c r="AS328" s="58">
        <f t="shared" si="244"/>
        <v>4.3308326924539733</v>
      </c>
      <c r="AT328" s="58">
        <f t="shared" si="251"/>
        <v>0.69036307879446568</v>
      </c>
      <c r="AU328" s="6">
        <f t="shared" si="252"/>
        <v>69.036307879446568</v>
      </c>
      <c r="AV328" s="6">
        <f t="shared" si="253"/>
        <v>30.963692120553432</v>
      </c>
      <c r="AW328" s="58">
        <f t="shared" si="245"/>
        <v>0.34993800035988787</v>
      </c>
      <c r="AX328" s="58">
        <f t="shared" si="246"/>
        <v>349.93800035988789</v>
      </c>
      <c r="AY328" s="58">
        <f t="shared" si="247"/>
        <v>0.49495230770902554</v>
      </c>
      <c r="AZ328" s="59">
        <f t="shared" si="218"/>
        <v>4.9495230770902547E-7</v>
      </c>
      <c r="BA328" s="57">
        <f t="shared" si="219"/>
        <v>1.6815885177659884E-4</v>
      </c>
      <c r="BB328" s="58">
        <f t="shared" si="220"/>
        <v>494.95230770902555</v>
      </c>
      <c r="BC328" s="58">
        <f t="shared" si="221"/>
        <v>2.2295890170546189</v>
      </c>
      <c r="BD328" s="57"/>
      <c r="BE328" s="60">
        <v>3920423.8375603859</v>
      </c>
      <c r="BF328" s="60">
        <f t="shared" si="240"/>
        <v>5545047.4758454114</v>
      </c>
    </row>
    <row r="329" spans="1:58" x14ac:dyDescent="0.25">
      <c r="A329" s="56" t="s">
        <v>794</v>
      </c>
      <c r="B329" s="56">
        <v>25</v>
      </c>
      <c r="C329" s="56">
        <v>10</v>
      </c>
      <c r="D329" s="56">
        <v>17.5</v>
      </c>
      <c r="E329" s="56">
        <v>70</v>
      </c>
      <c r="F329" s="41">
        <v>38803.5</v>
      </c>
      <c r="G329" s="56">
        <f t="shared" si="228"/>
        <v>4834.5</v>
      </c>
      <c r="H329" s="56">
        <f t="shared" si="229"/>
        <v>4843.25</v>
      </c>
      <c r="I329" s="41">
        <f t="shared" si="235"/>
        <v>38812.25</v>
      </c>
      <c r="J329" s="33">
        <f t="shared" ref="J329:J392" si="254">I329</f>
        <v>38812.25</v>
      </c>
      <c r="K329" s="57">
        <v>1060</v>
      </c>
      <c r="L329" s="56">
        <v>1</v>
      </c>
      <c r="M329" s="56">
        <v>1</v>
      </c>
      <c r="N329" s="58">
        <f t="shared" si="236"/>
        <v>16.171999999999997</v>
      </c>
      <c r="O329" s="58">
        <v>1.8482285714285711</v>
      </c>
      <c r="P329" s="58">
        <v>8.6955531263011837E-2</v>
      </c>
      <c r="Q329" s="58">
        <f t="shared" ref="Q329:Q392" si="255">P329*1000000</f>
        <v>86955.531263011842</v>
      </c>
      <c r="R329" s="58">
        <v>0.13589945712084334</v>
      </c>
      <c r="S329" s="58">
        <f t="shared" ref="S329:S392" si="256">R329*1000000</f>
        <v>135899.45712084335</v>
      </c>
      <c r="T329" s="58">
        <v>0.38405888242496344</v>
      </c>
      <c r="U329" s="58">
        <f t="shared" ref="U329:U392" si="257">T329*1000000</f>
        <v>384058.88242496346</v>
      </c>
      <c r="V329" s="57">
        <f t="shared" ref="V329:V392" si="258">(T329/O329)*100</f>
        <v>20.779836886089729</v>
      </c>
      <c r="W329" s="58">
        <v>1.1108814037252346</v>
      </c>
      <c r="X329" s="58">
        <f t="shared" ref="X329:X392" si="259">W329*1000000</f>
        <v>1110881.4037252346</v>
      </c>
      <c r="Y329" s="58">
        <v>1.171671625239735E-2</v>
      </c>
      <c r="Z329" s="58">
        <f t="shared" ref="Z329:Z392" si="260">Y329*1000000</f>
        <v>11716.716252397349</v>
      </c>
      <c r="AA329" s="57">
        <f t="shared" si="237"/>
        <v>7246.2942719176526</v>
      </c>
      <c r="AB329" s="57">
        <f t="shared" si="232"/>
        <v>1357.8105603997649</v>
      </c>
      <c r="AC329" s="57">
        <f t="shared" si="233"/>
        <v>13674.63219187707</v>
      </c>
      <c r="AD329" s="57">
        <f t="shared" si="238"/>
        <v>836.90830374266784</v>
      </c>
      <c r="AE329" s="163">
        <v>65.17980263333493</v>
      </c>
      <c r="AF329" s="163">
        <v>51.030838224524054</v>
      </c>
      <c r="AG329" s="163">
        <f t="shared" si="250"/>
        <v>14.148964408810876</v>
      </c>
      <c r="AH329" s="147">
        <f t="shared" si="248"/>
        <v>120.46717350700483</v>
      </c>
      <c r="AI329" s="217">
        <f t="shared" si="249"/>
        <v>94.316653230514618</v>
      </c>
      <c r="AJ329" s="179">
        <f t="shared" si="239"/>
        <v>26.150520276490212</v>
      </c>
      <c r="AK329" s="212">
        <v>4.378040158883597E-2</v>
      </c>
      <c r="AL329" s="58">
        <f t="shared" si="241"/>
        <v>0.70801665449465512</v>
      </c>
      <c r="AM329" s="58">
        <f t="shared" si="242"/>
        <v>6.679402400892973E-4</v>
      </c>
      <c r="AN329" s="58">
        <v>13.632205714285714</v>
      </c>
      <c r="AO329" s="58">
        <v>13.632205714285714</v>
      </c>
      <c r="AP329" s="58">
        <v>0</v>
      </c>
      <c r="AQ329" s="58">
        <v>0.90782131632609209</v>
      </c>
      <c r="AR329" s="58">
        <f t="shared" si="243"/>
        <v>0.96229059530565753</v>
      </c>
      <c r="AS329" s="58">
        <f t="shared" si="244"/>
        <v>1.6703072498003126</v>
      </c>
      <c r="AT329" s="58">
        <f t="shared" si="251"/>
        <v>0.57611591844596288</v>
      </c>
      <c r="AU329" s="6">
        <f t="shared" si="252"/>
        <v>57.61159184459629</v>
      </c>
      <c r="AV329" s="6">
        <f t="shared" si="253"/>
        <v>42.38840815540371</v>
      </c>
      <c r="AW329" s="58">
        <f t="shared" si="245"/>
        <v>0.1032839011748895</v>
      </c>
      <c r="AX329" s="58">
        <f t="shared" si="246"/>
        <v>103.28390117488951</v>
      </c>
      <c r="AY329" s="58">
        <f t="shared" si="247"/>
        <v>0.19089225712003574</v>
      </c>
      <c r="AZ329" s="59">
        <f t="shared" ref="AZ329:AZ392" si="261">AY329*0.000001</f>
        <v>1.9089225712003573E-7</v>
      </c>
      <c r="BA329" s="57">
        <f t="shared" si="219"/>
        <v>4.9703903712559445E-5</v>
      </c>
      <c r="BB329" s="58">
        <f t="shared" si="220"/>
        <v>190.89225712003574</v>
      </c>
      <c r="BC329" s="58">
        <f t="shared" ref="BC329:BC392" si="262">AR329/AL329</f>
        <v>1.3591355361442587</v>
      </c>
      <c r="BD329" s="57"/>
      <c r="BE329" s="60">
        <v>2732416.6140572391</v>
      </c>
      <c r="BF329" s="60">
        <f t="shared" si="240"/>
        <v>5050130.4551467048</v>
      </c>
    </row>
    <row r="330" spans="1:58" x14ac:dyDescent="0.25">
      <c r="A330" s="56" t="s">
        <v>795</v>
      </c>
      <c r="B330" s="56">
        <v>25</v>
      </c>
      <c r="C330" s="56">
        <v>11</v>
      </c>
      <c r="D330" s="56">
        <v>17.5</v>
      </c>
      <c r="E330" s="56">
        <v>52.5</v>
      </c>
      <c r="F330" s="41">
        <v>38821</v>
      </c>
      <c r="G330" s="56">
        <f t="shared" si="228"/>
        <v>4852</v>
      </c>
      <c r="H330" s="56">
        <f t="shared" si="229"/>
        <v>4860.75</v>
      </c>
      <c r="I330" s="41">
        <f t="shared" si="235"/>
        <v>38829.75</v>
      </c>
      <c r="J330" s="33">
        <f t="shared" si="254"/>
        <v>38829.75</v>
      </c>
      <c r="K330" s="57">
        <v>1060</v>
      </c>
      <c r="L330" s="56">
        <v>1</v>
      </c>
      <c r="M330" s="56">
        <v>1</v>
      </c>
      <c r="N330" s="58">
        <f t="shared" si="236"/>
        <v>18.787999999999997</v>
      </c>
      <c r="O330" s="58">
        <v>2.1471999999999998</v>
      </c>
      <c r="P330" s="58">
        <v>0.12343032785610278</v>
      </c>
      <c r="Q330" s="58">
        <f t="shared" si="255"/>
        <v>123430.32785610278</v>
      </c>
      <c r="R330" s="58">
        <v>0.14523962441440308</v>
      </c>
      <c r="S330" s="58">
        <f t="shared" si="256"/>
        <v>145239.62441440308</v>
      </c>
      <c r="T330" s="58">
        <v>0.56696245076860541</v>
      </c>
      <c r="U330" s="58">
        <f t="shared" si="257"/>
        <v>566962.45076860546</v>
      </c>
      <c r="V330" s="57">
        <f t="shared" si="258"/>
        <v>26.404734108075889</v>
      </c>
      <c r="W330" s="58">
        <v>1.1264221051767347</v>
      </c>
      <c r="X330" s="58">
        <f t="shared" si="259"/>
        <v>1126422.1051767347</v>
      </c>
      <c r="Y330" s="58">
        <v>1.6699483960406984E-2</v>
      </c>
      <c r="Z330" s="58">
        <f t="shared" si="260"/>
        <v>16699.483960406986</v>
      </c>
      <c r="AA330" s="57">
        <f t="shared" si="237"/>
        <v>10285.860654675231</v>
      </c>
      <c r="AB330" s="57">
        <f t="shared" si="232"/>
        <v>1451.1308580358236</v>
      </c>
      <c r="AC330" s="57">
        <f t="shared" si="233"/>
        <v>20187.016459333299</v>
      </c>
      <c r="AD330" s="57">
        <f t="shared" si="238"/>
        <v>1192.8202828862131</v>
      </c>
      <c r="AE330" s="163">
        <v>87.353934310765069</v>
      </c>
      <c r="AF330" s="163">
        <v>59.223311677983375</v>
      </c>
      <c r="AG330" s="163">
        <f t="shared" si="250"/>
        <v>28.130622632781694</v>
      </c>
      <c r="AH330" s="147">
        <f t="shared" si="248"/>
        <v>187.56636775207474</v>
      </c>
      <c r="AI330" s="217">
        <f t="shared" si="249"/>
        <v>127.16429483496589</v>
      </c>
      <c r="AJ330" s="179">
        <f t="shared" si="239"/>
        <v>60.402072917108853</v>
      </c>
      <c r="AK330" s="212">
        <v>6.45843529404104E-2</v>
      </c>
      <c r="AL330" s="58">
        <f t="shared" si="241"/>
        <v>1.2134108230444305</v>
      </c>
      <c r="AM330" s="58">
        <f t="shared" si="242"/>
        <v>1.1447271915513495E-3</v>
      </c>
      <c r="AN330" s="58">
        <v>12.397607477684787</v>
      </c>
      <c r="AO330" s="58">
        <v>12.397607477684787</v>
      </c>
      <c r="AP330" s="58">
        <v>0</v>
      </c>
      <c r="AQ330" s="58">
        <v>1.6694445504065512</v>
      </c>
      <c r="AR330" s="58">
        <f t="shared" si="243"/>
        <v>1.7696112234309442</v>
      </c>
      <c r="AS330" s="58">
        <f t="shared" si="244"/>
        <v>2.9830220464753747</v>
      </c>
      <c r="AT330" s="58">
        <f t="shared" si="251"/>
        <v>0.59322767175718649</v>
      </c>
      <c r="AU330" s="6">
        <f t="shared" si="252"/>
        <v>59.322767175718653</v>
      </c>
      <c r="AV330" s="6">
        <f t="shared" si="253"/>
        <v>40.677232824281347</v>
      </c>
      <c r="AW330" s="58">
        <f t="shared" si="245"/>
        <v>0.15877272974640064</v>
      </c>
      <c r="AX330" s="58">
        <f t="shared" si="246"/>
        <v>158.77272974640064</v>
      </c>
      <c r="AY330" s="58">
        <f t="shared" si="247"/>
        <v>0.34091680531147139</v>
      </c>
      <c r="AZ330" s="59">
        <f t="shared" si="261"/>
        <v>3.4091680531147139E-7</v>
      </c>
      <c r="BA330" s="57">
        <f t="shared" si="219"/>
        <v>6.0130402789339197E-5</v>
      </c>
      <c r="BB330" s="58">
        <f t="shared" si="220"/>
        <v>340.91680531147142</v>
      </c>
      <c r="BC330" s="58">
        <f t="shared" si="262"/>
        <v>1.4583776490397662</v>
      </c>
      <c r="BD330" s="57"/>
      <c r="BE330" s="60">
        <v>2946890.113253749</v>
      </c>
      <c r="BF330" s="60">
        <f t="shared" si="240"/>
        <v>6327562.4511784492</v>
      </c>
    </row>
    <row r="331" spans="1:58" x14ac:dyDescent="0.25">
      <c r="A331" s="56" t="s">
        <v>796</v>
      </c>
      <c r="B331" s="56">
        <v>25</v>
      </c>
      <c r="C331" s="56">
        <v>12</v>
      </c>
      <c r="D331" s="56">
        <v>17.5</v>
      </c>
      <c r="E331" s="56">
        <v>35</v>
      </c>
      <c r="F331" s="41">
        <v>38838.5</v>
      </c>
      <c r="G331" s="56">
        <f t="shared" si="228"/>
        <v>4869.5</v>
      </c>
      <c r="H331" s="56">
        <f t="shared" si="229"/>
        <v>4878.25</v>
      </c>
      <c r="I331" s="41">
        <f t="shared" si="235"/>
        <v>38847.25</v>
      </c>
      <c r="J331" s="33">
        <f t="shared" si="254"/>
        <v>38847.25</v>
      </c>
      <c r="K331" s="57">
        <v>1060</v>
      </c>
      <c r="L331" s="56">
        <v>1</v>
      </c>
      <c r="M331" s="56">
        <v>1</v>
      </c>
      <c r="N331" s="58">
        <f t="shared" si="236"/>
        <v>19.700000000000003</v>
      </c>
      <c r="O331" s="58">
        <v>2.2514285714285718</v>
      </c>
      <c r="P331" s="58">
        <v>0.16694702369468428</v>
      </c>
      <c r="Q331" s="58">
        <f t="shared" si="255"/>
        <v>166947.02369468429</v>
      </c>
      <c r="R331" s="58">
        <v>0.13512734678988333</v>
      </c>
      <c r="S331" s="58">
        <f t="shared" si="256"/>
        <v>135127.34678988333</v>
      </c>
      <c r="T331" s="58">
        <v>0.60929353184809143</v>
      </c>
      <c r="U331" s="58">
        <f t="shared" si="257"/>
        <v>609293.5318480914</v>
      </c>
      <c r="V331" s="57">
        <f t="shared" si="258"/>
        <v>27.062529967872077</v>
      </c>
      <c r="W331" s="58">
        <v>1.0896401335538863</v>
      </c>
      <c r="X331" s="58">
        <f t="shared" si="259"/>
        <v>1089640.1335538863</v>
      </c>
      <c r="Y331" s="58">
        <v>2.1551723166931169E-2</v>
      </c>
      <c r="Z331" s="58">
        <f t="shared" si="260"/>
        <v>21551.72316693117</v>
      </c>
      <c r="AA331" s="57">
        <f t="shared" si="237"/>
        <v>13912.251974557024</v>
      </c>
      <c r="AB331" s="57">
        <f t="shared" si="232"/>
        <v>1350.0961840263624</v>
      </c>
      <c r="AC331" s="57">
        <f t="shared" si="233"/>
        <v>21694.238373826047</v>
      </c>
      <c r="AD331" s="57">
        <f t="shared" si="238"/>
        <v>1539.4087976379406</v>
      </c>
      <c r="AE331" s="163">
        <v>104.70352902415539</v>
      </c>
      <c r="AF331" s="163">
        <v>78.729964310796618</v>
      </c>
      <c r="AG331" s="163">
        <f t="shared" si="250"/>
        <v>25.973564713358769</v>
      </c>
      <c r="AH331" s="147">
        <f t="shared" si="248"/>
        <v>235.73251677438415</v>
      </c>
      <c r="AI331" s="217">
        <f t="shared" si="249"/>
        <v>177.25489107687926</v>
      </c>
      <c r="AJ331" s="179">
        <f t="shared" si="239"/>
        <v>58.477625697504891</v>
      </c>
      <c r="AK331" s="212">
        <v>6.5441359016018538E-2</v>
      </c>
      <c r="AL331" s="58">
        <f t="shared" si="241"/>
        <v>1.2891947726155655</v>
      </c>
      <c r="AM331" s="58">
        <f t="shared" si="242"/>
        <v>1.21622148359959E-3</v>
      </c>
      <c r="AN331" s="58">
        <v>8.2056775411616236</v>
      </c>
      <c r="AO331" s="58">
        <v>7.9025869689074151</v>
      </c>
      <c r="AP331" s="58">
        <v>0.30309057225420927</v>
      </c>
      <c r="AQ331" s="58">
        <v>1.2144999370163736</v>
      </c>
      <c r="AR331" s="58">
        <f t="shared" si="243"/>
        <v>1.287369933237356</v>
      </c>
      <c r="AS331" s="58">
        <f t="shared" si="244"/>
        <v>2.5765647058529213</v>
      </c>
      <c r="AT331" s="58">
        <f t="shared" si="251"/>
        <v>0.49964587744020866</v>
      </c>
      <c r="AU331" s="6">
        <f t="shared" si="252"/>
        <v>49.964587744020868</v>
      </c>
      <c r="AV331" s="6">
        <f t="shared" si="253"/>
        <v>50.035412255979139</v>
      </c>
      <c r="AW331" s="58">
        <f t="shared" si="245"/>
        <v>0.13079008659151883</v>
      </c>
      <c r="AX331" s="58">
        <f t="shared" si="246"/>
        <v>130.79008659151884</v>
      </c>
      <c r="AY331" s="58">
        <f t="shared" si="247"/>
        <v>0.29446453781176246</v>
      </c>
      <c r="AZ331" s="59">
        <f t="shared" si="261"/>
        <v>2.9446453781176244E-7</v>
      </c>
      <c r="BA331" s="57">
        <f t="shared" ref="BA331:BA394" si="263">(AZ331/T331)*100</f>
        <v>4.8328846839814827E-5</v>
      </c>
      <c r="BB331" s="58">
        <f t="shared" si="220"/>
        <v>294.46453781176245</v>
      </c>
      <c r="BC331" s="58">
        <f t="shared" si="262"/>
        <v>0.99858451227310896</v>
      </c>
      <c r="BD331" s="57"/>
      <c r="BE331" s="60">
        <v>3227745.9277459271</v>
      </c>
      <c r="BF331" s="60">
        <f t="shared" si="240"/>
        <v>7267039.4030394023</v>
      </c>
    </row>
    <row r="332" spans="1:58" ht="13.8" thickBot="1" x14ac:dyDescent="0.3">
      <c r="A332" s="63" t="s">
        <v>797</v>
      </c>
      <c r="B332" s="63">
        <v>25</v>
      </c>
      <c r="C332" s="63">
        <v>13</v>
      </c>
      <c r="D332" s="63">
        <v>17.5</v>
      </c>
      <c r="E332" s="63">
        <v>17.5</v>
      </c>
      <c r="F332" s="42">
        <v>38856</v>
      </c>
      <c r="G332" s="63">
        <f t="shared" si="228"/>
        <v>4887</v>
      </c>
      <c r="H332" s="63">
        <f t="shared" si="229"/>
        <v>4895.75</v>
      </c>
      <c r="I332" s="42">
        <f t="shared" si="235"/>
        <v>38864.75</v>
      </c>
      <c r="J332" s="34">
        <f t="shared" si="254"/>
        <v>38864.75</v>
      </c>
      <c r="K332" s="62">
        <v>1060</v>
      </c>
      <c r="L332" s="63">
        <v>1</v>
      </c>
      <c r="M332" s="63">
        <v>1</v>
      </c>
      <c r="N332" s="71">
        <f t="shared" si="236"/>
        <v>14.196000000000003</v>
      </c>
      <c r="O332" s="71">
        <v>1.6224000000000003</v>
      </c>
      <c r="P332" s="71">
        <v>0.10119420767163312</v>
      </c>
      <c r="Q332" s="71">
        <f t="shared" si="255"/>
        <v>101194.20767163312</v>
      </c>
      <c r="R332" s="71">
        <v>0.11125816011951098</v>
      </c>
      <c r="S332" s="71">
        <f t="shared" si="256"/>
        <v>111258.16011951098</v>
      </c>
      <c r="T332" s="71">
        <v>0.21496350775926776</v>
      </c>
      <c r="U332" s="71">
        <f t="shared" si="257"/>
        <v>214963.50775926776</v>
      </c>
      <c r="V332" s="62">
        <f t="shared" si="258"/>
        <v>13.249723111394706</v>
      </c>
      <c r="W332" s="71">
        <v>1.0431928129421386</v>
      </c>
      <c r="X332" s="71">
        <f t="shared" si="259"/>
        <v>1043192.8129421386</v>
      </c>
      <c r="Y332" s="71">
        <v>1.3454049190379725E-2</v>
      </c>
      <c r="Z332" s="71">
        <f t="shared" si="260"/>
        <v>13454.049190379725</v>
      </c>
      <c r="AA332" s="62">
        <f t="shared" si="237"/>
        <v>8432.8506393027601</v>
      </c>
      <c r="AB332" s="62">
        <f t="shared" si="232"/>
        <v>1111.6122752910562</v>
      </c>
      <c r="AC332" s="62">
        <f t="shared" si="233"/>
        <v>7653.8964148499317</v>
      </c>
      <c r="AD332" s="62">
        <f t="shared" si="238"/>
        <v>961.00351359855176</v>
      </c>
      <c r="AE332" s="163">
        <v>87.286561514422672</v>
      </c>
      <c r="AF332" s="163">
        <v>69.393466024845949</v>
      </c>
      <c r="AG332" s="163">
        <f t="shared" si="250"/>
        <v>17.893095489576723</v>
      </c>
      <c r="AH332" s="215">
        <f t="shared" si="248"/>
        <v>141.61371740099938</v>
      </c>
      <c r="AI332" s="218">
        <f t="shared" si="249"/>
        <v>112.58395927871008</v>
      </c>
      <c r="AJ332" s="167">
        <f t="shared" si="239"/>
        <v>29.029758122289294</v>
      </c>
      <c r="AK332" s="213">
        <v>3.6295856129047822E-2</v>
      </c>
      <c r="AL332" s="71">
        <f t="shared" si="241"/>
        <v>0.51525597360796305</v>
      </c>
      <c r="AM332" s="71">
        <f t="shared" si="242"/>
        <v>4.8609054113958779E-4</v>
      </c>
      <c r="AN332" s="71">
        <v>6.7479525174678212</v>
      </c>
      <c r="AO332" s="71">
        <v>6.2043278160125892</v>
      </c>
      <c r="AP332" s="71">
        <v>0.54362470145523212</v>
      </c>
      <c r="AQ332" s="71">
        <v>0.44972374473808169</v>
      </c>
      <c r="AR332" s="71">
        <f t="shared" si="243"/>
        <v>0.47670716942236657</v>
      </c>
      <c r="AS332" s="71">
        <f t="shared" si="244"/>
        <v>0.99196314303032962</v>
      </c>
      <c r="AT332" s="71">
        <f t="shared" si="251"/>
        <v>0.48056943725356849</v>
      </c>
      <c r="AU332" s="15">
        <f t="shared" si="252"/>
        <v>48.056943725356845</v>
      </c>
      <c r="AV332" s="15">
        <f t="shared" si="253"/>
        <v>51.943056274643155</v>
      </c>
      <c r="AW332" s="71">
        <f t="shared" si="245"/>
        <v>6.9876242817013906E-2</v>
      </c>
      <c r="AX332" s="71">
        <f t="shared" si="246"/>
        <v>69.876242817013903</v>
      </c>
      <c r="AY332" s="71">
        <f t="shared" si="247"/>
        <v>0.11336721634632338</v>
      </c>
      <c r="AZ332" s="106">
        <f t="shared" si="261"/>
        <v>1.1336721634632337E-7</v>
      </c>
      <c r="BA332" s="62">
        <f t="shared" si="263"/>
        <v>5.2737889108732107E-5</v>
      </c>
      <c r="BB332" s="71">
        <f t="shared" ref="BB332:BB395" si="264">AY332*1000</f>
        <v>113.36721634632337</v>
      </c>
      <c r="BC332" s="71">
        <f t="shared" si="262"/>
        <v>0.92518513872693753</v>
      </c>
      <c r="BD332" s="62"/>
      <c r="BE332" s="74">
        <v>561081.59972743306</v>
      </c>
      <c r="BF332" s="74">
        <f t="shared" si="240"/>
        <v>910298.78739778756</v>
      </c>
    </row>
    <row r="333" spans="1:58" x14ac:dyDescent="0.25">
      <c r="A333" s="56" t="s">
        <v>798</v>
      </c>
      <c r="B333" s="56">
        <v>26</v>
      </c>
      <c r="C333" s="56">
        <v>1</v>
      </c>
      <c r="D333" s="56">
        <v>7</v>
      </c>
      <c r="E333" s="56">
        <v>132</v>
      </c>
      <c r="F333" s="41">
        <v>38875</v>
      </c>
      <c r="G333" s="56">
        <f t="shared" si="228"/>
        <v>4906</v>
      </c>
      <c r="H333" s="56">
        <f t="shared" si="229"/>
        <v>4909.5</v>
      </c>
      <c r="I333" s="41">
        <f t="shared" si="235"/>
        <v>38878.5</v>
      </c>
      <c r="J333" s="33">
        <f t="shared" si="254"/>
        <v>38878.5</v>
      </c>
      <c r="K333" s="57">
        <v>1060</v>
      </c>
      <c r="L333" s="56">
        <v>1</v>
      </c>
      <c r="M333" s="56">
        <v>1</v>
      </c>
      <c r="N333" s="58">
        <f t="shared" si="236"/>
        <v>13.420000000000007</v>
      </c>
      <c r="O333" s="58">
        <v>3.8342857142857163</v>
      </c>
      <c r="P333" s="58">
        <v>0.2289752004008111</v>
      </c>
      <c r="Q333" s="58">
        <f t="shared" si="255"/>
        <v>228975.2004008111</v>
      </c>
      <c r="R333" s="58">
        <v>0.21931334354585716</v>
      </c>
      <c r="S333" s="58">
        <f t="shared" si="256"/>
        <v>219313.34354585715</v>
      </c>
      <c r="T333" s="58">
        <v>0.95908549193378834</v>
      </c>
      <c r="U333" s="58">
        <f t="shared" si="257"/>
        <v>959085.49193378829</v>
      </c>
      <c r="V333" s="57">
        <f t="shared" si="258"/>
        <v>25.013407017647221</v>
      </c>
      <c r="W333" s="58">
        <v>2.083448877804043</v>
      </c>
      <c r="X333" s="58">
        <f t="shared" si="259"/>
        <v>2083448.877804043</v>
      </c>
      <c r="Y333" s="58">
        <v>2.8011180051781607E-2</v>
      </c>
      <c r="Z333" s="58">
        <f t="shared" si="260"/>
        <v>28011.180051781608</v>
      </c>
      <c r="AA333" s="57">
        <f t="shared" si="237"/>
        <v>19081.26670006759</v>
      </c>
      <c r="AB333" s="57">
        <f t="shared" si="232"/>
        <v>2191.2226892735252</v>
      </c>
      <c r="AC333" s="57">
        <f t="shared" si="233"/>
        <v>34148.77755189647</v>
      </c>
      <c r="AD333" s="57">
        <f t="shared" si="238"/>
        <v>2000.7985751272577</v>
      </c>
      <c r="AE333" s="161">
        <v>65.288014157389426</v>
      </c>
      <c r="AF333" s="161">
        <v>43.559197198913147</v>
      </c>
      <c r="AG333" s="161">
        <f>AE333-AF333</f>
        <v>21.72881695847628</v>
      </c>
      <c r="AH333" s="147">
        <f t="shared" si="248"/>
        <v>250.33289999776187</v>
      </c>
      <c r="AI333" s="217">
        <f t="shared" si="249"/>
        <v>167.01840754554706</v>
      </c>
      <c r="AJ333" s="162">
        <f t="shared" si="239"/>
        <v>83.314492452214807</v>
      </c>
      <c r="AK333" s="212">
        <v>0</v>
      </c>
      <c r="AL333" s="58">
        <f t="shared" si="241"/>
        <v>0</v>
      </c>
      <c r="AM333" s="58">
        <f t="shared" si="242"/>
        <v>0</v>
      </c>
      <c r="AN333" s="58">
        <v>41.730685714285713</v>
      </c>
      <c r="AO333" s="58">
        <v>40.591942857142854</v>
      </c>
      <c r="AP333" s="58">
        <v>1.1387428571428544</v>
      </c>
      <c r="AQ333" s="58">
        <v>0.44531882244938265</v>
      </c>
      <c r="AR333" s="58">
        <f t="shared" si="243"/>
        <v>0.47203795179634561</v>
      </c>
      <c r="AS333" s="58">
        <f t="shared" si="244"/>
        <v>0.47203795179634561</v>
      </c>
      <c r="AT333" s="58">
        <f t="shared" si="251"/>
        <v>1</v>
      </c>
      <c r="AU333" s="6">
        <f t="shared" si="252"/>
        <v>100</v>
      </c>
      <c r="AV333" s="6">
        <f t="shared" si="253"/>
        <v>0</v>
      </c>
      <c r="AW333" s="58">
        <f t="shared" si="245"/>
        <v>3.5174213993766419E-2</v>
      </c>
      <c r="AX333" s="58">
        <f t="shared" si="246"/>
        <v>35.174213993766422</v>
      </c>
      <c r="AY333" s="58">
        <f t="shared" si="247"/>
        <v>0.13486798622752733</v>
      </c>
      <c r="AZ333" s="59">
        <f t="shared" si="261"/>
        <v>1.3486798622752733E-7</v>
      </c>
      <c r="BA333" s="57">
        <f t="shared" si="263"/>
        <v>1.4062144340813167E-5</v>
      </c>
      <c r="BB333" s="58">
        <f t="shared" si="264"/>
        <v>134.86798622752733</v>
      </c>
      <c r="BC333" s="58" t="e">
        <f t="shared" si="262"/>
        <v>#DIV/0!</v>
      </c>
      <c r="BD333" s="57"/>
      <c r="BE333" s="60">
        <v>311895.3598484848</v>
      </c>
      <c r="BF333" s="60">
        <f t="shared" si="240"/>
        <v>1195895.922619048</v>
      </c>
    </row>
    <row r="334" spans="1:58" x14ac:dyDescent="0.25">
      <c r="A334" s="56" t="s">
        <v>799</v>
      </c>
      <c r="B334" s="56">
        <v>26</v>
      </c>
      <c r="C334" s="56">
        <v>2</v>
      </c>
      <c r="D334" s="56">
        <v>7</v>
      </c>
      <c r="E334" s="56">
        <v>119</v>
      </c>
      <c r="F334" s="41">
        <v>38882</v>
      </c>
      <c r="G334" s="56">
        <f t="shared" si="228"/>
        <v>4913</v>
      </c>
      <c r="H334" s="56">
        <f t="shared" si="229"/>
        <v>4916.5</v>
      </c>
      <c r="I334" s="41">
        <f t="shared" si="235"/>
        <v>38885.5</v>
      </c>
      <c r="J334" s="33">
        <f t="shared" si="254"/>
        <v>38885.5</v>
      </c>
      <c r="K334" s="57">
        <v>1060</v>
      </c>
      <c r="L334" s="56">
        <v>1</v>
      </c>
      <c r="M334" s="56">
        <v>1</v>
      </c>
      <c r="N334" s="58">
        <f t="shared" si="236"/>
        <v>7.7600000000000078</v>
      </c>
      <c r="O334" s="58">
        <v>2.2171428571428593</v>
      </c>
      <c r="P334" s="58">
        <v>0.13424104050264224</v>
      </c>
      <c r="Q334" s="58">
        <f t="shared" si="255"/>
        <v>134241.04050264225</v>
      </c>
      <c r="R334" s="58">
        <v>0.17577669792145692</v>
      </c>
      <c r="S334" s="58">
        <f t="shared" si="256"/>
        <v>175776.69792145691</v>
      </c>
      <c r="T334" s="58">
        <v>0.82263166773702212</v>
      </c>
      <c r="U334" s="58">
        <f t="shared" si="257"/>
        <v>822631.66773702216</v>
      </c>
      <c r="V334" s="57">
        <f t="shared" si="258"/>
        <v>37.103232436592457</v>
      </c>
      <c r="W334" s="58">
        <v>0.88313189022777461</v>
      </c>
      <c r="X334" s="58">
        <f t="shared" si="259"/>
        <v>883131.89022777462</v>
      </c>
      <c r="Y334" s="58">
        <v>1.6910597098971317E-2</v>
      </c>
      <c r="Z334" s="58">
        <f t="shared" si="260"/>
        <v>16910.597098971317</v>
      </c>
      <c r="AA334" s="57">
        <f t="shared" si="237"/>
        <v>11186.753375220187</v>
      </c>
      <c r="AB334" s="57">
        <f t="shared" si="232"/>
        <v>1756.2355418221005</v>
      </c>
      <c r="AC334" s="57">
        <f t="shared" si="233"/>
        <v>29290.26251044212</v>
      </c>
      <c r="AD334" s="57">
        <f t="shared" si="238"/>
        <v>1207.8997927836654</v>
      </c>
      <c r="AE334" s="163">
        <v>64.663015061273995</v>
      </c>
      <c r="AF334" s="163">
        <v>48.473120555846016</v>
      </c>
      <c r="AG334" s="163">
        <f>AE334-AF334</f>
        <v>16.189894505427979</v>
      </c>
      <c r="AH334" s="147">
        <f t="shared" si="248"/>
        <v>143.36714196442477</v>
      </c>
      <c r="AI334" s="217">
        <f t="shared" si="249"/>
        <v>107.4718330038187</v>
      </c>
      <c r="AJ334" s="179">
        <f t="shared" si="239"/>
        <v>35.895308960606073</v>
      </c>
      <c r="AK334" s="212">
        <v>1.0108433089140022E-2</v>
      </c>
      <c r="AL334" s="58">
        <f t="shared" si="241"/>
        <v>7.8441440771726642E-2</v>
      </c>
      <c r="AM334" s="58">
        <f t="shared" si="242"/>
        <v>7.4001359218610043E-5</v>
      </c>
      <c r="AN334" s="58">
        <v>30.75817142857143</v>
      </c>
      <c r="AO334" s="58">
        <v>28.78051428571429</v>
      </c>
      <c r="AP334" s="58">
        <v>1.9776571428571434</v>
      </c>
      <c r="AQ334" s="58">
        <v>0</v>
      </c>
      <c r="AR334" s="58">
        <f t="shared" si="243"/>
        <v>0</v>
      </c>
      <c r="AS334" s="58">
        <f t="shared" si="244"/>
        <v>7.8441440771726642E-2</v>
      </c>
      <c r="AT334" s="58">
        <f t="shared" si="251"/>
        <v>0</v>
      </c>
      <c r="AU334" s="6">
        <f t="shared" si="252"/>
        <v>0</v>
      </c>
      <c r="AV334" s="6">
        <f t="shared" si="253"/>
        <v>100</v>
      </c>
      <c r="AW334" s="58">
        <f t="shared" si="245"/>
        <v>1.0108433089140022E-2</v>
      </c>
      <c r="AX334" s="58">
        <f t="shared" si="246"/>
        <v>10.108433089140021</v>
      </c>
      <c r="AY334" s="58">
        <f t="shared" si="247"/>
        <v>2.2411840220493327E-2</v>
      </c>
      <c r="AZ334" s="59">
        <f t="shared" si="261"/>
        <v>2.2411840220493325E-8</v>
      </c>
      <c r="BA334" s="57">
        <f t="shared" si="263"/>
        <v>2.7244076662093579E-6</v>
      </c>
      <c r="BB334" s="58">
        <f t="shared" si="264"/>
        <v>22.411840220493328</v>
      </c>
      <c r="BC334" s="58">
        <f t="shared" si="262"/>
        <v>0</v>
      </c>
      <c r="BD334" s="57"/>
      <c r="BE334" s="60">
        <v>410297.12889767234</v>
      </c>
      <c r="BF334" s="60">
        <f t="shared" si="240"/>
        <v>909687.34864169732</v>
      </c>
    </row>
    <row r="335" spans="1:58" x14ac:dyDescent="0.25">
      <c r="A335" s="56" t="s">
        <v>800</v>
      </c>
      <c r="B335" s="56">
        <v>26</v>
      </c>
      <c r="C335" s="56">
        <v>3</v>
      </c>
      <c r="D335" s="56">
        <v>7</v>
      </c>
      <c r="E335" s="56">
        <v>105</v>
      </c>
      <c r="F335" s="41">
        <v>38889</v>
      </c>
      <c r="G335" s="56">
        <f t="shared" si="228"/>
        <v>4920</v>
      </c>
      <c r="H335" s="56">
        <f t="shared" si="229"/>
        <v>4923.5</v>
      </c>
      <c r="I335" s="41">
        <f t="shared" si="235"/>
        <v>38892.5</v>
      </c>
      <c r="J335" s="33">
        <f t="shared" si="254"/>
        <v>38892.5</v>
      </c>
      <c r="K335" s="57">
        <v>1060</v>
      </c>
      <c r="L335" s="56">
        <v>1</v>
      </c>
      <c r="M335" s="56">
        <v>1</v>
      </c>
      <c r="N335" s="58">
        <f t="shared" si="236"/>
        <v>6.9560000000000013</v>
      </c>
      <c r="O335" s="58">
        <v>1.9874285714285718</v>
      </c>
      <c r="P335" s="58">
        <v>0.101932355646845</v>
      </c>
      <c r="Q335" s="58">
        <f t="shared" si="255"/>
        <v>101932.355646845</v>
      </c>
      <c r="R335" s="58">
        <v>0.1357217268351813</v>
      </c>
      <c r="S335" s="58">
        <f t="shared" si="256"/>
        <v>135721.7268351813</v>
      </c>
      <c r="T335" s="58">
        <v>0.4964864420646154</v>
      </c>
      <c r="U335" s="58">
        <f t="shared" si="257"/>
        <v>496486.44206461537</v>
      </c>
      <c r="V335" s="57">
        <f t="shared" si="258"/>
        <v>24.981347717454767</v>
      </c>
      <c r="W335" s="58">
        <v>1.1003895134116626</v>
      </c>
      <c r="X335" s="58">
        <f t="shared" si="259"/>
        <v>1100389.5134116625</v>
      </c>
      <c r="Y335" s="58">
        <v>1.2648345074161087E-2</v>
      </c>
      <c r="Z335" s="58">
        <f t="shared" si="260"/>
        <v>12648.345074161087</v>
      </c>
      <c r="AA335" s="57">
        <f t="shared" si="237"/>
        <v>8494.3629705704152</v>
      </c>
      <c r="AB335" s="57">
        <f t="shared" si="232"/>
        <v>1356.0348060009803</v>
      </c>
      <c r="AC335" s="57">
        <f t="shared" si="233"/>
        <v>17677.678590896205</v>
      </c>
      <c r="AD335" s="57">
        <f t="shared" si="238"/>
        <v>903.45321958293471</v>
      </c>
      <c r="AE335" s="163">
        <v>63.88115001384557</v>
      </c>
      <c r="AF335" s="163">
        <v>39.191563077750239</v>
      </c>
      <c r="AG335" s="163">
        <f t="shared" ref="AG335:AG364" si="265">AE335-AF335</f>
        <v>24.689586936095331</v>
      </c>
      <c r="AH335" s="147">
        <f t="shared" si="248"/>
        <v>126.95922271323138</v>
      </c>
      <c r="AI335" s="217">
        <f t="shared" si="249"/>
        <v>77.890432219665911</v>
      </c>
      <c r="AJ335" s="179">
        <f t="shared" si="239"/>
        <v>49.068790493565473</v>
      </c>
      <c r="AK335" s="212">
        <v>0</v>
      </c>
      <c r="AL335" s="58">
        <f t="shared" si="241"/>
        <v>0</v>
      </c>
      <c r="AM335" s="58">
        <f t="shared" si="242"/>
        <v>0</v>
      </c>
      <c r="AN335" s="58">
        <v>21.617942857142857</v>
      </c>
      <c r="AO335" s="58">
        <v>21.139428571428571</v>
      </c>
      <c r="AP335" s="58">
        <v>0.47851428571428523</v>
      </c>
      <c r="AQ335" s="58">
        <v>0</v>
      </c>
      <c r="AR335" s="58">
        <f t="shared" si="243"/>
        <v>0</v>
      </c>
      <c r="AS335" s="58">
        <f t="shared" si="244"/>
        <v>0</v>
      </c>
      <c r="AT335" s="58">
        <v>0</v>
      </c>
      <c r="AU335" s="6">
        <v>0</v>
      </c>
      <c r="AV335" s="6">
        <v>0</v>
      </c>
      <c r="AW335" s="58">
        <f t="shared" si="245"/>
        <v>0</v>
      </c>
      <c r="AX335" s="58">
        <f t="shared" si="246"/>
        <v>0</v>
      </c>
      <c r="AY335" s="58">
        <f t="shared" si="247"/>
        <v>0</v>
      </c>
      <c r="AZ335" s="59">
        <f t="shared" si="261"/>
        <v>0</v>
      </c>
      <c r="BA335" s="57">
        <f t="shared" si="263"/>
        <v>0</v>
      </c>
      <c r="BB335" s="58">
        <f t="shared" si="264"/>
        <v>0</v>
      </c>
      <c r="BC335" s="58" t="e">
        <f t="shared" si="262"/>
        <v>#DIV/0!</v>
      </c>
      <c r="BD335" s="57"/>
      <c r="BE335" s="60">
        <v>65451.145395044412</v>
      </c>
      <c r="BF335" s="60">
        <f t="shared" si="240"/>
        <v>130079.47639083686</v>
      </c>
    </row>
    <row r="336" spans="1:58" x14ac:dyDescent="0.25">
      <c r="A336" s="56" t="s">
        <v>801</v>
      </c>
      <c r="B336" s="56">
        <v>26</v>
      </c>
      <c r="C336" s="56">
        <v>4</v>
      </c>
      <c r="D336" s="56">
        <v>7</v>
      </c>
      <c r="E336" s="56">
        <v>91</v>
      </c>
      <c r="F336" s="41">
        <v>38896</v>
      </c>
      <c r="G336" s="56">
        <f t="shared" si="228"/>
        <v>4927</v>
      </c>
      <c r="H336" s="56">
        <f t="shared" si="229"/>
        <v>4930.5</v>
      </c>
      <c r="I336" s="41">
        <f t="shared" si="235"/>
        <v>38899.5</v>
      </c>
      <c r="J336" s="33">
        <f t="shared" si="254"/>
        <v>38899.5</v>
      </c>
      <c r="K336" s="57">
        <v>1060</v>
      </c>
      <c r="L336" s="56">
        <v>1</v>
      </c>
      <c r="M336" s="56">
        <v>1</v>
      </c>
      <c r="N336" s="58">
        <f t="shared" si="236"/>
        <v>7.3020000000000014</v>
      </c>
      <c r="O336" s="58">
        <v>2.0862857142857147</v>
      </c>
      <c r="P336" s="58">
        <v>0.1222596890621795</v>
      </c>
      <c r="Q336" s="58">
        <f t="shared" si="255"/>
        <v>122259.6890621795</v>
      </c>
      <c r="R336" s="58">
        <v>0.18517628359018481</v>
      </c>
      <c r="S336" s="58">
        <f t="shared" si="256"/>
        <v>185176.28359018482</v>
      </c>
      <c r="T336" s="58">
        <v>0.46707211385222019</v>
      </c>
      <c r="U336" s="58">
        <f t="shared" si="257"/>
        <v>467072.11385222018</v>
      </c>
      <c r="V336" s="57">
        <f t="shared" si="258"/>
        <v>22.387734846381406</v>
      </c>
      <c r="W336" s="58">
        <v>1.1283880941878608</v>
      </c>
      <c r="X336" s="58">
        <f t="shared" si="259"/>
        <v>1128388.0941878608</v>
      </c>
      <c r="Y336" s="58">
        <v>1.5154078402390986E-2</v>
      </c>
      <c r="Z336" s="58">
        <f t="shared" si="260"/>
        <v>15154.078402390987</v>
      </c>
      <c r="AA336" s="57">
        <f t="shared" si="237"/>
        <v>10188.307421848291</v>
      </c>
      <c r="AB336" s="57">
        <f t="shared" si="232"/>
        <v>1850.1495055330233</v>
      </c>
      <c r="AC336" s="57">
        <f t="shared" si="233"/>
        <v>16630.36491613894</v>
      </c>
      <c r="AD336" s="57">
        <f t="shared" si="238"/>
        <v>1082.4341715993562</v>
      </c>
      <c r="AE336" s="163">
        <v>47.37441690717062</v>
      </c>
      <c r="AF336" s="163">
        <v>30.891909776827813</v>
      </c>
      <c r="AG336" s="163">
        <f t="shared" si="265"/>
        <v>16.482507130342807</v>
      </c>
      <c r="AH336" s="147">
        <f t="shared" si="248"/>
        <v>98.836569216045703</v>
      </c>
      <c r="AI336" s="217">
        <f t="shared" si="249"/>
        <v>64.449350054399062</v>
      </c>
      <c r="AJ336" s="179">
        <f t="shared" si="239"/>
        <v>34.387219161646641</v>
      </c>
      <c r="AK336" s="212">
        <v>0</v>
      </c>
      <c r="AL336" s="58">
        <f t="shared" si="241"/>
        <v>0</v>
      </c>
      <c r="AM336" s="58">
        <f t="shared" si="242"/>
        <v>0</v>
      </c>
      <c r="AN336" s="58">
        <v>13.864800000000001</v>
      </c>
      <c r="AO336" s="58">
        <v>12.644285714285715</v>
      </c>
      <c r="AP336" s="58">
        <v>1.2205142857142863</v>
      </c>
      <c r="AQ336" s="58">
        <v>0</v>
      </c>
      <c r="AR336" s="58">
        <f t="shared" si="243"/>
        <v>0</v>
      </c>
      <c r="AS336" s="58">
        <f t="shared" si="244"/>
        <v>0</v>
      </c>
      <c r="AT336" s="58">
        <v>0</v>
      </c>
      <c r="AU336" s="6">
        <v>0</v>
      </c>
      <c r="AV336" s="6">
        <v>0</v>
      </c>
      <c r="AW336" s="58">
        <f t="shared" si="245"/>
        <v>0</v>
      </c>
      <c r="AX336" s="58">
        <f t="shared" si="246"/>
        <v>0</v>
      </c>
      <c r="AY336" s="58">
        <f t="shared" si="247"/>
        <v>0</v>
      </c>
      <c r="AZ336" s="59">
        <f t="shared" si="261"/>
        <v>0</v>
      </c>
      <c r="BA336" s="57">
        <f t="shared" si="263"/>
        <v>0</v>
      </c>
      <c r="BB336" s="58">
        <f t="shared" si="264"/>
        <v>0</v>
      </c>
      <c r="BC336" s="58" t="e">
        <f t="shared" si="262"/>
        <v>#DIV/0!</v>
      </c>
      <c r="BD336" s="57"/>
      <c r="BE336" s="60">
        <v>631720.43010752706</v>
      </c>
      <c r="BF336" s="60">
        <f t="shared" si="240"/>
        <v>1317949.308755761</v>
      </c>
    </row>
    <row r="337" spans="1:58" x14ac:dyDescent="0.25">
      <c r="A337" s="56" t="s">
        <v>802</v>
      </c>
      <c r="B337" s="56">
        <v>26</v>
      </c>
      <c r="C337" s="56">
        <v>5</v>
      </c>
      <c r="D337" s="56">
        <v>7</v>
      </c>
      <c r="E337" s="56">
        <v>77</v>
      </c>
      <c r="F337" s="41">
        <v>38903</v>
      </c>
      <c r="G337" s="56">
        <f t="shared" si="228"/>
        <v>4934</v>
      </c>
      <c r="H337" s="56">
        <f t="shared" si="229"/>
        <v>4937.5</v>
      </c>
      <c r="I337" s="41">
        <f t="shared" si="235"/>
        <v>38906.5</v>
      </c>
      <c r="J337" s="33">
        <f t="shared" si="254"/>
        <v>38906.5</v>
      </c>
      <c r="K337" s="57">
        <v>1060</v>
      </c>
      <c r="L337" s="56">
        <v>1</v>
      </c>
      <c r="M337" s="56">
        <v>1</v>
      </c>
      <c r="N337" s="58">
        <f t="shared" si="236"/>
        <v>14.633999999999991</v>
      </c>
      <c r="O337" s="58">
        <v>4.1811428571428548</v>
      </c>
      <c r="P337" s="58">
        <v>0.19039635185583784</v>
      </c>
      <c r="Q337" s="58">
        <f t="shared" si="255"/>
        <v>190396.35185583783</v>
      </c>
      <c r="R337" s="58">
        <v>0.28740821885351936</v>
      </c>
      <c r="S337" s="58">
        <f t="shared" si="256"/>
        <v>287408.21885351936</v>
      </c>
      <c r="T337" s="58">
        <v>0.55718595498511414</v>
      </c>
      <c r="U337" s="58">
        <f t="shared" si="257"/>
        <v>557185.95498511416</v>
      </c>
      <c r="V337" s="57">
        <f t="shared" si="258"/>
        <v>13.326164018367503</v>
      </c>
      <c r="W337" s="58">
        <v>2.8605578036646269</v>
      </c>
      <c r="X337" s="58">
        <f t="shared" si="259"/>
        <v>2860557.803664627</v>
      </c>
      <c r="Y337" s="58">
        <v>2.27044047394485E-2</v>
      </c>
      <c r="Z337" s="58">
        <f t="shared" si="260"/>
        <v>22704.404739448499</v>
      </c>
      <c r="AA337" s="57">
        <f t="shared" si="237"/>
        <v>15866.362654653152</v>
      </c>
      <c r="AB337" s="57">
        <f t="shared" si="232"/>
        <v>2871.5781723688879</v>
      </c>
      <c r="AC337" s="57">
        <f t="shared" si="233"/>
        <v>19838.91883659234</v>
      </c>
      <c r="AD337" s="57">
        <f t="shared" si="238"/>
        <v>1621.7431956748928</v>
      </c>
      <c r="AE337" s="163">
        <v>57.367135499154415</v>
      </c>
      <c r="AF337" s="163">
        <v>43.085581939819413</v>
      </c>
      <c r="AG337" s="163">
        <f t="shared" si="265"/>
        <v>14.281553559335002</v>
      </c>
      <c r="AH337" s="147">
        <f t="shared" si="248"/>
        <v>239.86018882703578</v>
      </c>
      <c r="AI337" s="217">
        <f t="shared" si="249"/>
        <v>180.14697317351911</v>
      </c>
      <c r="AJ337" s="179">
        <f t="shared" si="239"/>
        <v>59.71321565351667</v>
      </c>
      <c r="AK337" s="212">
        <v>0</v>
      </c>
      <c r="AL337" s="58">
        <f t="shared" si="241"/>
        <v>0</v>
      </c>
      <c r="AM337" s="58">
        <f t="shared" si="242"/>
        <v>0</v>
      </c>
      <c r="AN337" s="58">
        <v>33.544457142857148</v>
      </c>
      <c r="AO337" s="58">
        <v>33.544457142857148</v>
      </c>
      <c r="AP337" s="58">
        <v>0</v>
      </c>
      <c r="AQ337" s="58">
        <v>0</v>
      </c>
      <c r="AR337" s="58">
        <f t="shared" si="243"/>
        <v>0</v>
      </c>
      <c r="AS337" s="58">
        <f t="shared" si="244"/>
        <v>0</v>
      </c>
      <c r="AT337" s="58">
        <v>0</v>
      </c>
      <c r="AU337" s="6">
        <v>0</v>
      </c>
      <c r="AV337" s="6">
        <v>0</v>
      </c>
      <c r="AW337" s="58">
        <f t="shared" si="245"/>
        <v>0</v>
      </c>
      <c r="AX337" s="58">
        <f t="shared" si="246"/>
        <v>0</v>
      </c>
      <c r="AY337" s="58">
        <f t="shared" si="247"/>
        <v>0</v>
      </c>
      <c r="AZ337" s="59">
        <f t="shared" si="261"/>
        <v>0</v>
      </c>
      <c r="BA337" s="57">
        <f t="shared" si="263"/>
        <v>0</v>
      </c>
      <c r="BB337" s="58">
        <f t="shared" si="264"/>
        <v>0</v>
      </c>
      <c r="BC337" s="58" t="e">
        <f t="shared" si="262"/>
        <v>#DIV/0!</v>
      </c>
      <c r="BD337" s="57"/>
      <c r="BE337" s="60">
        <v>220897.61570827491</v>
      </c>
      <c r="BF337" s="60">
        <f t="shared" si="240"/>
        <v>923604.48807854089</v>
      </c>
    </row>
    <row r="338" spans="1:58" x14ac:dyDescent="0.25">
      <c r="A338" s="56" t="s">
        <v>803</v>
      </c>
      <c r="B338" s="56">
        <v>26</v>
      </c>
      <c r="C338" s="56">
        <v>6</v>
      </c>
      <c r="D338" s="56">
        <v>7</v>
      </c>
      <c r="E338" s="56">
        <v>63</v>
      </c>
      <c r="F338" s="41">
        <v>38910</v>
      </c>
      <c r="G338" s="56">
        <f t="shared" si="228"/>
        <v>4941</v>
      </c>
      <c r="H338" s="56">
        <f t="shared" si="229"/>
        <v>4944.5</v>
      </c>
      <c r="I338" s="41">
        <f t="shared" si="235"/>
        <v>38913.5</v>
      </c>
      <c r="J338" s="33">
        <f t="shared" si="254"/>
        <v>38913.5</v>
      </c>
      <c r="K338" s="57">
        <v>1060</v>
      </c>
      <c r="L338" s="56">
        <v>1</v>
      </c>
      <c r="M338" s="56">
        <v>1</v>
      </c>
      <c r="N338" s="58">
        <f t="shared" si="236"/>
        <v>8.5160000000000018</v>
      </c>
      <c r="O338" s="58">
        <v>2.4331428571428577</v>
      </c>
      <c r="P338" s="58">
        <v>0.14181825004220397</v>
      </c>
      <c r="Q338" s="58">
        <f t="shared" si="255"/>
        <v>141818.25004220396</v>
      </c>
      <c r="R338" s="58">
        <v>0.2109642612095711</v>
      </c>
      <c r="S338" s="58">
        <f t="shared" si="256"/>
        <v>210964.26120957109</v>
      </c>
      <c r="T338" s="58">
        <v>0.44414530053066065</v>
      </c>
      <c r="U338" s="58">
        <f t="shared" si="257"/>
        <v>444145.30053066066</v>
      </c>
      <c r="V338" s="57">
        <f t="shared" si="258"/>
        <v>18.25397547977116</v>
      </c>
      <c r="W338" s="58">
        <v>1.4234876702971162</v>
      </c>
      <c r="X338" s="58">
        <f t="shared" si="259"/>
        <v>1423487.6702971163</v>
      </c>
      <c r="Y338" s="58">
        <v>1.7401383013784775E-2</v>
      </c>
      <c r="Z338" s="58">
        <f t="shared" si="260"/>
        <v>17401.383013784776</v>
      </c>
      <c r="AA338" s="57">
        <f t="shared" si="237"/>
        <v>11818.187503516998</v>
      </c>
      <c r="AB338" s="57">
        <f t="shared" si="232"/>
        <v>2107.8046064788614</v>
      </c>
      <c r="AC338" s="57">
        <f t="shared" si="233"/>
        <v>15814.042852385062</v>
      </c>
      <c r="AD338" s="57">
        <f t="shared" si="238"/>
        <v>1242.9559295560555</v>
      </c>
      <c r="AE338" s="163">
        <v>49.292416664571221</v>
      </c>
      <c r="AF338" s="163">
        <v>34.815362302596206</v>
      </c>
      <c r="AG338" s="163">
        <f t="shared" si="265"/>
        <v>14.477054361975014</v>
      </c>
      <c r="AH338" s="147">
        <f t="shared" si="248"/>
        <v>119.93549151871103</v>
      </c>
      <c r="AI338" s="217">
        <f t="shared" si="249"/>
        <v>84.710750105402681</v>
      </c>
      <c r="AJ338" s="179">
        <f t="shared" si="239"/>
        <v>35.224741413308351</v>
      </c>
      <c r="AK338" s="212">
        <v>0</v>
      </c>
      <c r="AL338" s="58">
        <f t="shared" si="241"/>
        <v>0</v>
      </c>
      <c r="AM338" s="58">
        <f t="shared" si="242"/>
        <v>0</v>
      </c>
      <c r="AN338" s="58">
        <v>10.124514285714287</v>
      </c>
      <c r="AO338" s="58">
        <v>9.6036000000000001</v>
      </c>
      <c r="AP338" s="58">
        <v>0.52091428571428544</v>
      </c>
      <c r="AQ338" s="58">
        <v>0</v>
      </c>
      <c r="AR338" s="58">
        <f t="shared" si="243"/>
        <v>0</v>
      </c>
      <c r="AS338" s="58">
        <f t="shared" si="244"/>
        <v>0</v>
      </c>
      <c r="AT338" s="58">
        <v>0</v>
      </c>
      <c r="AU338" s="6">
        <v>0</v>
      </c>
      <c r="AV338" s="6">
        <v>0</v>
      </c>
      <c r="AW338" s="58">
        <f t="shared" si="245"/>
        <v>0</v>
      </c>
      <c r="AX338" s="58">
        <f t="shared" si="246"/>
        <v>0</v>
      </c>
      <c r="AY338" s="58">
        <f t="shared" si="247"/>
        <v>0</v>
      </c>
      <c r="AZ338" s="59">
        <f t="shared" si="261"/>
        <v>0</v>
      </c>
      <c r="BA338" s="57">
        <f t="shared" si="263"/>
        <v>0</v>
      </c>
      <c r="BB338" s="58">
        <f t="shared" si="264"/>
        <v>0</v>
      </c>
      <c r="BC338" s="58" t="e">
        <f t="shared" si="262"/>
        <v>#DIV/0!</v>
      </c>
      <c r="BD338" s="57"/>
      <c r="BE338" s="60">
        <v>31938.677738741619</v>
      </c>
      <c r="BF338" s="60">
        <f t="shared" si="240"/>
        <v>77711.365606606763</v>
      </c>
    </row>
    <row r="339" spans="1:58" x14ac:dyDescent="0.25">
      <c r="A339" s="56" t="s">
        <v>804</v>
      </c>
      <c r="B339" s="56">
        <v>26</v>
      </c>
      <c r="C339" s="56">
        <v>7</v>
      </c>
      <c r="D339" s="56">
        <v>7</v>
      </c>
      <c r="E339" s="56">
        <v>49</v>
      </c>
      <c r="F339" s="41">
        <v>38917</v>
      </c>
      <c r="G339" s="56">
        <f t="shared" si="228"/>
        <v>4948</v>
      </c>
      <c r="H339" s="56">
        <f t="shared" si="229"/>
        <v>4951.5</v>
      </c>
      <c r="I339" s="41">
        <f t="shared" si="235"/>
        <v>38920.5</v>
      </c>
      <c r="J339" s="33">
        <f t="shared" si="254"/>
        <v>38920.5</v>
      </c>
      <c r="K339" s="57">
        <v>1060</v>
      </c>
      <c r="L339" s="56">
        <v>1</v>
      </c>
      <c r="M339" s="56">
        <v>1</v>
      </c>
      <c r="N339" s="58">
        <f t="shared" si="236"/>
        <v>13.356</v>
      </c>
      <c r="O339" s="58">
        <v>3.8159999999999998</v>
      </c>
      <c r="P339" s="58">
        <v>0.23148517858793904</v>
      </c>
      <c r="Q339" s="58">
        <f t="shared" si="255"/>
        <v>231485.17858793904</v>
      </c>
      <c r="R339" s="58">
        <v>0.30983585556442439</v>
      </c>
      <c r="S339" s="58">
        <f t="shared" si="256"/>
        <v>309835.85556442436</v>
      </c>
      <c r="T339" s="58">
        <v>0.69181424440962291</v>
      </c>
      <c r="U339" s="58">
        <f t="shared" si="257"/>
        <v>691814.24440962286</v>
      </c>
      <c r="V339" s="57">
        <f t="shared" si="258"/>
        <v>18.129304098784669</v>
      </c>
      <c r="W339" s="58">
        <v>2.2356369535561047</v>
      </c>
      <c r="X339" s="58">
        <f t="shared" si="259"/>
        <v>2235636.9535561046</v>
      </c>
      <c r="Y339" s="58">
        <v>2.9622421138267248E-2</v>
      </c>
      <c r="Z339" s="58">
        <f t="shared" si="260"/>
        <v>29622.421138267247</v>
      </c>
      <c r="AA339" s="57">
        <f t="shared" si="237"/>
        <v>19290.431548994919</v>
      </c>
      <c r="AB339" s="57">
        <f t="shared" si="232"/>
        <v>3095.6591408734025</v>
      </c>
      <c r="AC339" s="57">
        <f t="shared" si="233"/>
        <v>24632.434687280729</v>
      </c>
      <c r="AD339" s="57">
        <f t="shared" si="238"/>
        <v>2115.8872241619461</v>
      </c>
      <c r="AE339" s="163">
        <v>55.887670333474119</v>
      </c>
      <c r="AF339" s="163">
        <v>37.90524702325294</v>
      </c>
      <c r="AG339" s="163">
        <f t="shared" si="265"/>
        <v>17.982423310221179</v>
      </c>
      <c r="AH339" s="147">
        <f t="shared" si="248"/>
        <v>213.26734999253722</v>
      </c>
      <c r="AI339" s="217">
        <f t="shared" si="249"/>
        <v>144.64642264073322</v>
      </c>
      <c r="AJ339" s="179">
        <f t="shared" si="239"/>
        <v>68.620927351803999</v>
      </c>
      <c r="AK339" s="212">
        <v>0</v>
      </c>
      <c r="AL339" s="58">
        <f>AK339*N339</f>
        <v>0</v>
      </c>
      <c r="AM339" s="58">
        <f t="shared" si="242"/>
        <v>0</v>
      </c>
      <c r="AN339" s="58">
        <v>22.796057142857141</v>
      </c>
      <c r="AO339" s="58">
        <v>21.602800000000002</v>
      </c>
      <c r="AP339" s="58">
        <v>1.1932571428571421</v>
      </c>
      <c r="AQ339" s="58">
        <v>0</v>
      </c>
      <c r="AR339" s="58">
        <f t="shared" si="243"/>
        <v>0</v>
      </c>
      <c r="AS339" s="58">
        <f t="shared" si="244"/>
        <v>0</v>
      </c>
      <c r="AT339" s="58">
        <v>0</v>
      </c>
      <c r="AU339" s="6">
        <v>0</v>
      </c>
      <c r="AV339" s="6">
        <v>0</v>
      </c>
      <c r="AW339" s="58">
        <f t="shared" si="245"/>
        <v>0</v>
      </c>
      <c r="AX339" s="58">
        <f t="shared" si="246"/>
        <v>0</v>
      </c>
      <c r="AY339" s="58">
        <f t="shared" si="247"/>
        <v>0</v>
      </c>
      <c r="AZ339" s="59">
        <f t="shared" si="261"/>
        <v>0</v>
      </c>
      <c r="BA339" s="57">
        <f t="shared" si="263"/>
        <v>0</v>
      </c>
      <c r="BB339" s="58">
        <f t="shared" si="264"/>
        <v>0</v>
      </c>
      <c r="BC339" s="58" t="e">
        <f t="shared" si="262"/>
        <v>#DIV/0!</v>
      </c>
      <c r="BD339" s="57"/>
      <c r="BE339" s="60">
        <v>37220.843672456576</v>
      </c>
      <c r="BF339" s="60">
        <f t="shared" si="240"/>
        <v>142034.73945409429</v>
      </c>
    </row>
    <row r="340" spans="1:58" x14ac:dyDescent="0.25">
      <c r="A340" s="56" t="s">
        <v>805</v>
      </c>
      <c r="B340" s="56">
        <v>26</v>
      </c>
      <c r="C340" s="56">
        <v>8</v>
      </c>
      <c r="D340" s="56">
        <v>14</v>
      </c>
      <c r="E340" s="56">
        <v>42</v>
      </c>
      <c r="F340" s="41">
        <v>38924</v>
      </c>
      <c r="G340" s="56">
        <f t="shared" si="228"/>
        <v>4955</v>
      </c>
      <c r="H340" s="56">
        <f t="shared" si="229"/>
        <v>4962</v>
      </c>
      <c r="I340" s="41">
        <f t="shared" si="235"/>
        <v>38931</v>
      </c>
      <c r="J340" s="33">
        <f t="shared" si="254"/>
        <v>38931</v>
      </c>
      <c r="K340" s="57">
        <v>1060</v>
      </c>
      <c r="L340" s="56">
        <v>1</v>
      </c>
      <c r="M340" s="56">
        <v>1</v>
      </c>
      <c r="N340" s="58">
        <f t="shared" si="236"/>
        <v>15.060000000000006</v>
      </c>
      <c r="O340" s="58">
        <v>2.1514285714285721</v>
      </c>
      <c r="P340" s="58">
        <v>0.12688778322380792</v>
      </c>
      <c r="Q340" s="58">
        <f t="shared" si="255"/>
        <v>126887.78322380791</v>
      </c>
      <c r="R340" s="58">
        <v>0.16481777127144792</v>
      </c>
      <c r="S340" s="58">
        <f t="shared" si="256"/>
        <v>164817.77127144791</v>
      </c>
      <c r="T340" s="58">
        <v>0.70795459800951899</v>
      </c>
      <c r="U340" s="58">
        <f t="shared" si="257"/>
        <v>707954.59800951893</v>
      </c>
      <c r="V340" s="57">
        <f t="shared" si="258"/>
        <v>32.906256215581884</v>
      </c>
      <c r="W340" s="58">
        <v>0.96143674408808555</v>
      </c>
      <c r="X340" s="58">
        <f t="shared" si="259"/>
        <v>961436.7440880856</v>
      </c>
      <c r="Y340" s="58">
        <v>1.6066140255701192E-2</v>
      </c>
      <c r="Z340" s="58">
        <f t="shared" si="260"/>
        <v>16066.140255701192</v>
      </c>
      <c r="AA340" s="57">
        <f t="shared" si="237"/>
        <v>10573.981935317326</v>
      </c>
      <c r="AB340" s="57">
        <f t="shared" si="232"/>
        <v>1646.7417539050739</v>
      </c>
      <c r="AC340" s="57">
        <f t="shared" si="233"/>
        <v>25207.121041445549</v>
      </c>
      <c r="AD340" s="57">
        <f t="shared" si="238"/>
        <v>1147.5814468357994</v>
      </c>
      <c r="AE340" s="163">
        <v>60.765585419597514</v>
      </c>
      <c r="AF340" s="163">
        <v>39.465789758177642</v>
      </c>
      <c r="AG340" s="163">
        <f t="shared" si="265"/>
        <v>21.299795661419871</v>
      </c>
      <c r="AH340" s="147">
        <f t="shared" si="248"/>
        <v>130.73281663130555</v>
      </c>
      <c r="AI340" s="217">
        <f t="shared" si="249"/>
        <v>84.907827679736499</v>
      </c>
      <c r="AJ340" s="179">
        <f t="shared" si="239"/>
        <v>45.824988951569054</v>
      </c>
      <c r="AK340" s="212">
        <v>0</v>
      </c>
      <c r="AL340" s="58">
        <f t="shared" si="241"/>
        <v>0</v>
      </c>
      <c r="AM340" s="58">
        <f t="shared" si="242"/>
        <v>0</v>
      </c>
      <c r="AN340" s="58">
        <v>5.9284285714285714</v>
      </c>
      <c r="AO340" s="58">
        <v>5.5438000000000001</v>
      </c>
      <c r="AP340" s="58">
        <v>0.38462857142857132</v>
      </c>
      <c r="AQ340" s="58">
        <v>0</v>
      </c>
      <c r="AR340" s="58">
        <f t="shared" si="243"/>
        <v>0</v>
      </c>
      <c r="AS340" s="58">
        <f t="shared" si="244"/>
        <v>0</v>
      </c>
      <c r="AT340" s="58">
        <v>0</v>
      </c>
      <c r="AU340" s="6">
        <v>0</v>
      </c>
      <c r="AV340" s="6">
        <v>0</v>
      </c>
      <c r="AW340" s="58">
        <f t="shared" si="245"/>
        <v>0</v>
      </c>
      <c r="AX340" s="58">
        <f t="shared" si="246"/>
        <v>0</v>
      </c>
      <c r="AY340" s="58">
        <f t="shared" si="247"/>
        <v>0</v>
      </c>
      <c r="AZ340" s="59">
        <f t="shared" si="261"/>
        <v>0</v>
      </c>
      <c r="BA340" s="57">
        <f t="shared" si="263"/>
        <v>0</v>
      </c>
      <c r="BB340" s="58">
        <f t="shared" si="264"/>
        <v>0</v>
      </c>
      <c r="BC340" s="58" t="e">
        <f t="shared" si="262"/>
        <v>#DIV/0!</v>
      </c>
      <c r="BD340" s="57"/>
      <c r="BE340" s="94"/>
      <c r="BF340" s="94"/>
    </row>
    <row r="341" spans="1:58" x14ac:dyDescent="0.25">
      <c r="A341" s="56" t="s">
        <v>806</v>
      </c>
      <c r="B341" s="56">
        <v>26</v>
      </c>
      <c r="C341" s="56">
        <v>9</v>
      </c>
      <c r="D341" s="56">
        <v>14</v>
      </c>
      <c r="E341" s="56">
        <v>35</v>
      </c>
      <c r="F341" s="41">
        <v>38938</v>
      </c>
      <c r="G341" s="56">
        <f t="shared" si="228"/>
        <v>4969</v>
      </c>
      <c r="H341" s="56">
        <f t="shared" si="229"/>
        <v>4976</v>
      </c>
      <c r="I341" s="41">
        <f t="shared" si="235"/>
        <v>38945</v>
      </c>
      <c r="J341" s="33">
        <f t="shared" si="254"/>
        <v>38945</v>
      </c>
      <c r="K341" s="57">
        <v>1060</v>
      </c>
      <c r="L341" s="56">
        <v>1</v>
      </c>
      <c r="M341" s="56">
        <v>1</v>
      </c>
      <c r="N341" s="58">
        <f t="shared" si="236"/>
        <v>10.204000000000004</v>
      </c>
      <c r="O341" s="58">
        <v>1.4577142857142864</v>
      </c>
      <c r="P341" s="58">
        <v>7.6543198966350243E-2</v>
      </c>
      <c r="Q341" s="58">
        <f t="shared" si="255"/>
        <v>76543.198966350246</v>
      </c>
      <c r="R341" s="58">
        <v>0.11665373240942889</v>
      </c>
      <c r="S341" s="58">
        <f t="shared" si="256"/>
        <v>116653.73240942889</v>
      </c>
      <c r="T341" s="58">
        <v>0.30643867305793954</v>
      </c>
      <c r="U341" s="58">
        <f t="shared" si="257"/>
        <v>306438.67305793951</v>
      </c>
      <c r="V341" s="57">
        <f t="shared" si="258"/>
        <v>21.021861146663813</v>
      </c>
      <c r="W341" s="58">
        <v>0.84326388283104237</v>
      </c>
      <c r="X341" s="58">
        <f t="shared" si="259"/>
        <v>843263.8828310424</v>
      </c>
      <c r="Y341" s="58">
        <v>9.5533662534304405E-3</v>
      </c>
      <c r="Z341" s="58">
        <f t="shared" si="260"/>
        <v>9553.3662534304403</v>
      </c>
      <c r="AA341" s="57">
        <f t="shared" si="237"/>
        <v>6378.5999138625202</v>
      </c>
      <c r="AB341" s="57">
        <f t="shared" si="232"/>
        <v>1165.5209897911911</v>
      </c>
      <c r="AC341" s="57">
        <f t="shared" si="233"/>
        <v>10910.921046730145</v>
      </c>
      <c r="AD341" s="57">
        <f t="shared" si="238"/>
        <v>682.38330381646006</v>
      </c>
      <c r="AE341" s="163">
        <v>57.299357249222858</v>
      </c>
      <c r="AF341" s="163">
        <v>39.41551486676596</v>
      </c>
      <c r="AG341" s="163">
        <f t="shared" si="265"/>
        <v>17.883842382456898</v>
      </c>
      <c r="AH341" s="147">
        <f t="shared" si="248"/>
        <v>83.526091624438621</v>
      </c>
      <c r="AI341" s="217">
        <f t="shared" si="249"/>
        <v>57.456559100068581</v>
      </c>
      <c r="AJ341" s="179">
        <f t="shared" si="239"/>
        <v>26.06953252437004</v>
      </c>
      <c r="AK341" s="212">
        <v>0</v>
      </c>
      <c r="AL341" s="58">
        <f t="shared" si="241"/>
        <v>0</v>
      </c>
      <c r="AM341" s="58">
        <f t="shared" si="242"/>
        <v>0</v>
      </c>
      <c r="AN341" s="58">
        <v>6.5174857142857148</v>
      </c>
      <c r="AO341" s="58">
        <v>6.0526</v>
      </c>
      <c r="AP341" s="58">
        <v>0.4648857142857144</v>
      </c>
      <c r="AQ341" s="58">
        <v>0</v>
      </c>
      <c r="AR341" s="58">
        <f t="shared" si="243"/>
        <v>0</v>
      </c>
      <c r="AS341" s="58">
        <f t="shared" si="244"/>
        <v>0</v>
      </c>
      <c r="AT341" s="58">
        <v>0</v>
      </c>
      <c r="AU341" s="6">
        <v>0</v>
      </c>
      <c r="AV341" s="6">
        <v>0</v>
      </c>
      <c r="AW341" s="58">
        <f t="shared" si="245"/>
        <v>0</v>
      </c>
      <c r="AX341" s="58">
        <f t="shared" si="246"/>
        <v>0</v>
      </c>
      <c r="AY341" s="58">
        <f t="shared" si="247"/>
        <v>0</v>
      </c>
      <c r="AZ341" s="59">
        <f t="shared" si="261"/>
        <v>0</v>
      </c>
      <c r="BA341" s="57">
        <f t="shared" si="263"/>
        <v>0</v>
      </c>
      <c r="BB341" s="58">
        <f t="shared" si="264"/>
        <v>0</v>
      </c>
      <c r="BC341" s="58" t="e">
        <f t="shared" si="262"/>
        <v>#DIV/0!</v>
      </c>
      <c r="BD341" s="57"/>
      <c r="BE341" s="60">
        <v>54907.343857240907</v>
      </c>
      <c r="BF341" s="60">
        <f>BE341*O341</f>
        <v>80039.219531326642</v>
      </c>
    </row>
    <row r="342" spans="1:58" x14ac:dyDescent="0.25">
      <c r="A342" s="56" t="s">
        <v>807</v>
      </c>
      <c r="B342" s="56">
        <v>26</v>
      </c>
      <c r="C342" s="56">
        <v>10</v>
      </c>
      <c r="D342" s="56">
        <v>14</v>
      </c>
      <c r="E342" s="56">
        <v>28</v>
      </c>
      <c r="F342" s="41">
        <v>38952</v>
      </c>
      <c r="G342" s="56">
        <f t="shared" si="228"/>
        <v>4983</v>
      </c>
      <c r="H342" s="56">
        <f t="shared" si="229"/>
        <v>4990</v>
      </c>
      <c r="I342" s="41">
        <f t="shared" si="235"/>
        <v>38959</v>
      </c>
      <c r="J342" s="33">
        <f t="shared" si="254"/>
        <v>38959</v>
      </c>
      <c r="K342" s="57">
        <v>1060</v>
      </c>
      <c r="L342" s="56">
        <v>1</v>
      </c>
      <c r="M342" s="56">
        <v>1</v>
      </c>
      <c r="N342" s="58">
        <f t="shared" si="236"/>
        <v>10.823999999999996</v>
      </c>
      <c r="O342" s="58">
        <v>1.5462857142857138</v>
      </c>
      <c r="P342" s="58">
        <v>7.6596763875011645E-2</v>
      </c>
      <c r="Q342" s="58">
        <f t="shared" si="255"/>
        <v>76596.763875011646</v>
      </c>
      <c r="R342" s="58">
        <v>9.878465674882253E-2</v>
      </c>
      <c r="S342" s="58">
        <f t="shared" si="256"/>
        <v>98784.656748822526</v>
      </c>
      <c r="T342" s="58">
        <v>0.48411177004660105</v>
      </c>
      <c r="U342" s="58">
        <f t="shared" si="257"/>
        <v>484111.77004660107</v>
      </c>
      <c r="V342" s="57">
        <f t="shared" si="258"/>
        <v>31.308041300131269</v>
      </c>
      <c r="W342" s="58">
        <v>0.77189737780276113</v>
      </c>
      <c r="X342" s="58">
        <f t="shared" si="259"/>
        <v>771897.37780276116</v>
      </c>
      <c r="Y342" s="58">
        <v>9.7331688270795112E-3</v>
      </c>
      <c r="Z342" s="58">
        <f t="shared" si="260"/>
        <v>9733.1688270795112</v>
      </c>
      <c r="AA342" s="57">
        <f t="shared" si="237"/>
        <v>6383.0636562509708</v>
      </c>
      <c r="AB342" s="57">
        <f t="shared" si="232"/>
        <v>986.98591576967419</v>
      </c>
      <c r="AC342" s="57">
        <f t="shared" si="233"/>
        <v>17237.071444218585</v>
      </c>
      <c r="AD342" s="57">
        <f t="shared" si="238"/>
        <v>695.22634479139367</v>
      </c>
      <c r="AE342" s="163">
        <v>46.155196064503059</v>
      </c>
      <c r="AF342" s="163">
        <v>31.009242044021409</v>
      </c>
      <c r="AG342" s="163">
        <f t="shared" si="265"/>
        <v>15.14595402048165</v>
      </c>
      <c r="AH342" s="147">
        <f t="shared" si="248"/>
        <v>71.369120314597282</v>
      </c>
      <c r="AI342" s="217">
        <f t="shared" si="249"/>
        <v>47.949147983498236</v>
      </c>
      <c r="AJ342" s="179">
        <f t="shared" si="239"/>
        <v>23.419972331099046</v>
      </c>
      <c r="AK342" s="212">
        <v>0</v>
      </c>
      <c r="AL342" s="58">
        <f t="shared" si="241"/>
        <v>0</v>
      </c>
      <c r="AM342" s="58">
        <f t="shared" si="242"/>
        <v>0</v>
      </c>
      <c r="AN342" s="58">
        <v>6.1358857142857151</v>
      </c>
      <c r="AO342" s="58">
        <v>5.9920285714285724</v>
      </c>
      <c r="AP342" s="58">
        <v>0.14385714285714329</v>
      </c>
      <c r="AQ342" s="58">
        <v>0</v>
      </c>
      <c r="AR342" s="58">
        <f t="shared" si="243"/>
        <v>0</v>
      </c>
      <c r="AS342" s="58">
        <f t="shared" si="244"/>
        <v>0</v>
      </c>
      <c r="AT342" s="58">
        <v>0</v>
      </c>
      <c r="AU342" s="6">
        <v>0</v>
      </c>
      <c r="AV342" s="6">
        <v>0</v>
      </c>
      <c r="AW342" s="58">
        <f t="shared" si="245"/>
        <v>0</v>
      </c>
      <c r="AX342" s="58">
        <f t="shared" si="246"/>
        <v>0</v>
      </c>
      <c r="AY342" s="58">
        <f t="shared" si="247"/>
        <v>0</v>
      </c>
      <c r="AZ342" s="59">
        <f t="shared" si="261"/>
        <v>0</v>
      </c>
      <c r="BA342" s="57">
        <f t="shared" si="263"/>
        <v>0</v>
      </c>
      <c r="BB342" s="58">
        <f t="shared" si="264"/>
        <v>0</v>
      </c>
      <c r="BC342" s="58" t="e">
        <f t="shared" si="262"/>
        <v>#DIV/0!</v>
      </c>
      <c r="BD342" s="57"/>
      <c r="BE342" s="60">
        <v>79696.394686907035</v>
      </c>
      <c r="BF342" s="60">
        <f>BE342*O342</f>
        <v>123233.39658444021</v>
      </c>
    </row>
    <row r="343" spans="1:58" x14ac:dyDescent="0.25">
      <c r="A343" s="56" t="s">
        <v>808</v>
      </c>
      <c r="B343" s="56">
        <v>26</v>
      </c>
      <c r="C343" s="56">
        <v>11</v>
      </c>
      <c r="D343" s="56">
        <v>14</v>
      </c>
      <c r="E343" s="56">
        <v>21</v>
      </c>
      <c r="F343" s="41">
        <v>38966</v>
      </c>
      <c r="G343" s="56">
        <f t="shared" si="228"/>
        <v>4997</v>
      </c>
      <c r="H343" s="56">
        <f t="shared" si="229"/>
        <v>5004</v>
      </c>
      <c r="I343" s="41">
        <f t="shared" si="235"/>
        <v>38973</v>
      </c>
      <c r="J343" s="33">
        <f t="shared" si="254"/>
        <v>38973</v>
      </c>
      <c r="K343" s="57">
        <v>1060</v>
      </c>
      <c r="L343" s="56">
        <v>1</v>
      </c>
      <c r="M343" s="56">
        <v>1</v>
      </c>
      <c r="N343" s="58">
        <f t="shared" si="236"/>
        <v>15.059999999999995</v>
      </c>
      <c r="O343" s="58">
        <v>2.1514285714285708</v>
      </c>
      <c r="P343" s="58">
        <v>0.11917405823804246</v>
      </c>
      <c r="Q343" s="58">
        <f t="shared" si="255"/>
        <v>119174.05823804246</v>
      </c>
      <c r="R343" s="58">
        <v>0.12836263220630936</v>
      </c>
      <c r="S343" s="58">
        <f t="shared" si="256"/>
        <v>128362.63220630937</v>
      </c>
      <c r="T343" s="58">
        <v>0.61273085343020905</v>
      </c>
      <c r="U343" s="58">
        <f t="shared" si="257"/>
        <v>612730.8534302091</v>
      </c>
      <c r="V343" s="57">
        <f t="shared" si="258"/>
        <v>28.480185750408133</v>
      </c>
      <c r="W343" s="58">
        <v>1.1123999401969464</v>
      </c>
      <c r="X343" s="58">
        <f t="shared" si="259"/>
        <v>1112399.9401969465</v>
      </c>
      <c r="Y343" s="58">
        <v>1.5216356161576764E-2</v>
      </c>
      <c r="Z343" s="58">
        <f t="shared" si="260"/>
        <v>15216.356161576765</v>
      </c>
      <c r="AA343" s="57">
        <f t="shared" si="237"/>
        <v>9931.1715198368729</v>
      </c>
      <c r="AB343" s="57">
        <f t="shared" si="232"/>
        <v>1282.5079751087987</v>
      </c>
      <c r="AC343" s="57">
        <f t="shared" si="233"/>
        <v>21816.626139118373</v>
      </c>
      <c r="AD343" s="57">
        <f t="shared" si="238"/>
        <v>1086.8825829697689</v>
      </c>
      <c r="AE343" s="163">
        <v>55.382447972516047</v>
      </c>
      <c r="AF343" s="163">
        <v>34.261178307265794</v>
      </c>
      <c r="AG343" s="163">
        <f t="shared" si="265"/>
        <v>21.121269665250253</v>
      </c>
      <c r="AH343" s="147">
        <f t="shared" si="248"/>
        <v>119.15138092372734</v>
      </c>
      <c r="AI343" s="217">
        <f t="shared" si="249"/>
        <v>73.710477901060386</v>
      </c>
      <c r="AJ343" s="179">
        <f t="shared" si="239"/>
        <v>45.440903022666959</v>
      </c>
      <c r="AK343" s="212">
        <v>0</v>
      </c>
      <c r="AL343" s="58">
        <f t="shared" si="241"/>
        <v>0</v>
      </c>
      <c r="AM343" s="58">
        <f t="shared" si="242"/>
        <v>0</v>
      </c>
      <c r="AN343" s="58">
        <v>5.5650000000000004</v>
      </c>
      <c r="AO343" s="58">
        <v>4.9411142857142858</v>
      </c>
      <c r="AP343" s="58">
        <v>0.62388571428571404</v>
      </c>
      <c r="AQ343" s="58">
        <v>0</v>
      </c>
      <c r="AR343" s="58">
        <f t="shared" si="243"/>
        <v>0</v>
      </c>
      <c r="AS343" s="58">
        <f t="shared" si="244"/>
        <v>0</v>
      </c>
      <c r="AT343" s="58">
        <v>0</v>
      </c>
      <c r="AU343" s="6">
        <v>0</v>
      </c>
      <c r="AV343" s="6">
        <v>0</v>
      </c>
      <c r="AW343" s="58">
        <f t="shared" si="245"/>
        <v>0</v>
      </c>
      <c r="AX343" s="58">
        <f t="shared" si="246"/>
        <v>0</v>
      </c>
      <c r="AY343" s="58">
        <f t="shared" si="247"/>
        <v>0</v>
      </c>
      <c r="AZ343" s="59">
        <f t="shared" si="261"/>
        <v>0</v>
      </c>
      <c r="BA343" s="57">
        <f t="shared" si="263"/>
        <v>0</v>
      </c>
      <c r="BB343" s="58">
        <f t="shared" si="264"/>
        <v>0</v>
      </c>
      <c r="BC343" s="58" t="e">
        <f t="shared" si="262"/>
        <v>#DIV/0!</v>
      </c>
      <c r="BD343" s="57"/>
      <c r="BE343" s="60">
        <v>145035.5414223049</v>
      </c>
      <c r="BF343" s="60">
        <f>BE343*O343</f>
        <v>312033.60768855875</v>
      </c>
    </row>
    <row r="344" spans="1:58" x14ac:dyDescent="0.25">
      <c r="A344" s="56" t="s">
        <v>809</v>
      </c>
      <c r="B344" s="56">
        <v>26</v>
      </c>
      <c r="C344" s="56">
        <v>12</v>
      </c>
      <c r="D344" s="56">
        <v>14</v>
      </c>
      <c r="E344" s="56">
        <v>14</v>
      </c>
      <c r="F344" s="41">
        <v>38980</v>
      </c>
      <c r="G344" s="56">
        <f t="shared" si="228"/>
        <v>5011</v>
      </c>
      <c r="H344" s="56">
        <f t="shared" si="229"/>
        <v>5018</v>
      </c>
      <c r="I344" s="41">
        <f t="shared" ref="I344:I375" si="266">F344+(D344/2)</f>
        <v>38987</v>
      </c>
      <c r="J344" s="33">
        <f t="shared" si="254"/>
        <v>38987</v>
      </c>
      <c r="K344" s="57">
        <v>1060</v>
      </c>
      <c r="L344" s="56">
        <v>1</v>
      </c>
      <c r="M344" s="56">
        <v>1</v>
      </c>
      <c r="N344" s="58">
        <f t="shared" si="236"/>
        <v>9.9120000000000008</v>
      </c>
      <c r="O344" s="58">
        <v>1.4160000000000001</v>
      </c>
      <c r="P344" s="58">
        <v>9.2308629036822867E-2</v>
      </c>
      <c r="Q344" s="58">
        <f t="shared" si="255"/>
        <v>92308.629036822866</v>
      </c>
      <c r="R344" s="58">
        <v>9.3599869458601451E-2</v>
      </c>
      <c r="S344" s="58">
        <f t="shared" si="256"/>
        <v>93599.869458601446</v>
      </c>
      <c r="T344" s="58">
        <v>0.27289046730642547</v>
      </c>
      <c r="U344" s="58">
        <f t="shared" si="257"/>
        <v>272890.46730642545</v>
      </c>
      <c r="V344" s="57">
        <f t="shared" si="258"/>
        <v>19.271925657233435</v>
      </c>
      <c r="W344" s="58">
        <v>0.81873809064291603</v>
      </c>
      <c r="X344" s="58">
        <f t="shared" si="259"/>
        <v>818738.09064291604</v>
      </c>
      <c r="Y344" s="58">
        <v>1.2106995937602392E-2</v>
      </c>
      <c r="Z344" s="58">
        <f t="shared" si="260"/>
        <v>12106.995937602393</v>
      </c>
      <c r="AA344" s="57">
        <f t="shared" si="237"/>
        <v>7692.3857530685718</v>
      </c>
      <c r="AB344" s="57">
        <f t="shared" si="232"/>
        <v>935.18321482268914</v>
      </c>
      <c r="AC344" s="57">
        <f t="shared" si="233"/>
        <v>9716.4183406535558</v>
      </c>
      <c r="AD344" s="57">
        <f t="shared" si="238"/>
        <v>864.78542411445665</v>
      </c>
      <c r="AE344" s="163">
        <v>81.436622663426306</v>
      </c>
      <c r="AF344" s="163">
        <v>52.958408479907277</v>
      </c>
      <c r="AG344" s="163">
        <f t="shared" si="265"/>
        <v>28.478214183519029</v>
      </c>
      <c r="AH344" s="147">
        <f t="shared" si="248"/>
        <v>115.31425769141165</v>
      </c>
      <c r="AI344" s="217">
        <f t="shared" si="249"/>
        <v>74.989106407548718</v>
      </c>
      <c r="AJ344" s="179">
        <f t="shared" si="239"/>
        <v>40.325151283862937</v>
      </c>
      <c r="AK344" s="212">
        <v>0</v>
      </c>
      <c r="AL344" s="58">
        <f t="shared" si="241"/>
        <v>0</v>
      </c>
      <c r="AM344" s="58">
        <f t="shared" si="242"/>
        <v>0</v>
      </c>
      <c r="AN344" s="58">
        <v>5.5816571428571438</v>
      </c>
      <c r="AO344" s="58">
        <v>5.4044857142857143</v>
      </c>
      <c r="AP344" s="58">
        <v>0.17717142857142884</v>
      </c>
      <c r="AQ344" s="58">
        <v>0</v>
      </c>
      <c r="AR344" s="58">
        <f t="shared" si="243"/>
        <v>0</v>
      </c>
      <c r="AS344" s="58">
        <f t="shared" si="244"/>
        <v>0</v>
      </c>
      <c r="AT344" s="58">
        <v>0</v>
      </c>
      <c r="AU344" s="6">
        <v>0</v>
      </c>
      <c r="AV344" s="6">
        <v>0</v>
      </c>
      <c r="AW344" s="58">
        <f t="shared" si="245"/>
        <v>0</v>
      </c>
      <c r="AX344" s="58">
        <f t="shared" si="246"/>
        <v>0</v>
      </c>
      <c r="AY344" s="58">
        <f t="shared" si="247"/>
        <v>0</v>
      </c>
      <c r="AZ344" s="59">
        <f t="shared" si="261"/>
        <v>0</v>
      </c>
      <c r="BA344" s="57">
        <f t="shared" si="263"/>
        <v>0</v>
      </c>
      <c r="BB344" s="58">
        <f t="shared" si="264"/>
        <v>0</v>
      </c>
      <c r="BC344" s="58" t="e">
        <f t="shared" si="262"/>
        <v>#DIV/0!</v>
      </c>
      <c r="BD344" s="57"/>
      <c r="BE344" s="60">
        <v>24723.559698125337</v>
      </c>
      <c r="BF344" s="60">
        <f>BE344*O344</f>
        <v>35008.560532545482</v>
      </c>
    </row>
    <row r="345" spans="1:58" ht="13.8" thickBot="1" x14ac:dyDescent="0.3">
      <c r="A345" s="56" t="s">
        <v>810</v>
      </c>
      <c r="B345" s="56">
        <v>26</v>
      </c>
      <c r="C345" s="56">
        <v>13</v>
      </c>
      <c r="D345" s="56">
        <v>13</v>
      </c>
      <c r="E345" s="56">
        <v>7</v>
      </c>
      <c r="F345" s="41">
        <v>38994</v>
      </c>
      <c r="G345" s="56">
        <f t="shared" si="228"/>
        <v>5025</v>
      </c>
      <c r="H345" s="56">
        <f t="shared" si="229"/>
        <v>5031.5</v>
      </c>
      <c r="I345" s="41">
        <f t="shared" si="266"/>
        <v>39000.5</v>
      </c>
      <c r="J345" s="34">
        <f t="shared" si="254"/>
        <v>39000.5</v>
      </c>
      <c r="K345" s="57">
        <v>1060</v>
      </c>
      <c r="L345" s="56">
        <v>1</v>
      </c>
      <c r="M345" s="56">
        <v>1</v>
      </c>
      <c r="N345" s="58">
        <f t="shared" si="236"/>
        <v>9.5919999999999987</v>
      </c>
      <c r="O345" s="58">
        <v>1.4756923076923074</v>
      </c>
      <c r="P345" s="58">
        <v>8.1783995538818016E-2</v>
      </c>
      <c r="Q345" s="58">
        <f t="shared" si="255"/>
        <v>81783.99553881801</v>
      </c>
      <c r="R345" s="58">
        <v>0.10124941556061938</v>
      </c>
      <c r="S345" s="58">
        <f t="shared" si="256"/>
        <v>101249.41556061938</v>
      </c>
      <c r="T345" s="58">
        <v>0.30187627789878513</v>
      </c>
      <c r="U345" s="58">
        <f t="shared" si="257"/>
        <v>301876.27789878513</v>
      </c>
      <c r="V345" s="57">
        <f t="shared" si="258"/>
        <v>20.456586805067804</v>
      </c>
      <c r="W345" s="58">
        <v>0.86810662538585781</v>
      </c>
      <c r="X345" s="58">
        <f t="shared" si="259"/>
        <v>868106.62538585777</v>
      </c>
      <c r="Y345" s="58">
        <v>9.2725089750582395E-3</v>
      </c>
      <c r="Z345" s="58">
        <f t="shared" si="260"/>
        <v>9272.5089750582392</v>
      </c>
      <c r="AA345" s="57">
        <f t="shared" si="237"/>
        <v>6815.3329615681687</v>
      </c>
      <c r="AB345" s="57">
        <f t="shared" si="232"/>
        <v>1011.612029916107</v>
      </c>
      <c r="AC345" s="57">
        <f t="shared" si="233"/>
        <v>10748.474404898796</v>
      </c>
      <c r="AD345" s="57">
        <f t="shared" si="238"/>
        <v>662.32206964701709</v>
      </c>
      <c r="AE345" s="164">
        <v>55.083195435679734</v>
      </c>
      <c r="AF345" s="164">
        <v>38.609142896490951</v>
      </c>
      <c r="AG345" s="163">
        <f t="shared" si="265"/>
        <v>16.474052539188783</v>
      </c>
      <c r="AH345" s="215">
        <f t="shared" si="248"/>
        <v>81.285847787544597</v>
      </c>
      <c r="AI345" s="218">
        <f t="shared" si="249"/>
        <v>56.975215178944786</v>
      </c>
      <c r="AJ345" s="167">
        <f t="shared" si="239"/>
        <v>24.310632608599811</v>
      </c>
      <c r="AK345" s="212">
        <v>0</v>
      </c>
      <c r="AL345" s="58">
        <f t="shared" si="241"/>
        <v>0</v>
      </c>
      <c r="AM345" s="58">
        <f t="shared" si="242"/>
        <v>0</v>
      </c>
      <c r="AN345" s="58">
        <v>1.1284923076923077</v>
      </c>
      <c r="AO345" s="58">
        <v>0.82516923076923077</v>
      </c>
      <c r="AP345" s="58">
        <v>0.30332307692307697</v>
      </c>
      <c r="AQ345" s="58">
        <v>0</v>
      </c>
      <c r="AR345" s="58">
        <f t="shared" si="243"/>
        <v>0</v>
      </c>
      <c r="AS345" s="58">
        <f t="shared" si="244"/>
        <v>0</v>
      </c>
      <c r="AT345" s="58">
        <v>0</v>
      </c>
      <c r="AU345" s="6">
        <v>0</v>
      </c>
      <c r="AV345" s="6">
        <v>0</v>
      </c>
      <c r="AW345" s="58">
        <f t="shared" si="245"/>
        <v>0</v>
      </c>
      <c r="AX345" s="58">
        <f t="shared" si="246"/>
        <v>0</v>
      </c>
      <c r="AY345" s="58">
        <f t="shared" si="247"/>
        <v>0</v>
      </c>
      <c r="AZ345" s="59">
        <f t="shared" si="261"/>
        <v>0</v>
      </c>
      <c r="BA345" s="57">
        <f t="shared" si="263"/>
        <v>0</v>
      </c>
      <c r="BB345" s="58">
        <f t="shared" si="264"/>
        <v>0</v>
      </c>
      <c r="BC345" s="58" t="e">
        <f t="shared" si="262"/>
        <v>#DIV/0!</v>
      </c>
      <c r="BD345" s="57"/>
      <c r="BE345" s="94"/>
      <c r="BF345" s="94"/>
    </row>
    <row r="346" spans="1:58" x14ac:dyDescent="0.25">
      <c r="A346" s="64" t="s">
        <v>811</v>
      </c>
      <c r="B346" s="64">
        <v>27</v>
      </c>
      <c r="C346" s="64">
        <v>1</v>
      </c>
      <c r="D346" s="64">
        <v>18</v>
      </c>
      <c r="E346" s="64">
        <v>231</v>
      </c>
      <c r="F346" s="40">
        <v>39008</v>
      </c>
      <c r="G346" s="65">
        <f t="shared" si="228"/>
        <v>5039</v>
      </c>
      <c r="H346" s="65">
        <f t="shared" si="229"/>
        <v>5048</v>
      </c>
      <c r="I346" s="40">
        <f t="shared" si="266"/>
        <v>39017</v>
      </c>
      <c r="J346" s="33">
        <f t="shared" si="254"/>
        <v>39017</v>
      </c>
      <c r="K346" s="65">
        <v>1060</v>
      </c>
      <c r="L346" s="64">
        <v>1</v>
      </c>
      <c r="M346" s="64">
        <v>1</v>
      </c>
      <c r="N346" s="66">
        <f t="shared" si="236"/>
        <v>19.341999999999995</v>
      </c>
      <c r="O346" s="66">
        <v>2.1491111111111105</v>
      </c>
      <c r="P346" s="66">
        <v>0.10530644444444442</v>
      </c>
      <c r="Q346" s="66">
        <f t="shared" si="255"/>
        <v>105306.44444444442</v>
      </c>
      <c r="R346" s="66">
        <v>0.14788973721778131</v>
      </c>
      <c r="S346" s="66">
        <f t="shared" si="256"/>
        <v>147889.73721778131</v>
      </c>
      <c r="T346" s="66">
        <v>0.25699204106317575</v>
      </c>
      <c r="U346" s="66">
        <f t="shared" si="257"/>
        <v>256992.04106317574</v>
      </c>
      <c r="V346" s="65">
        <f t="shared" si="258"/>
        <v>11.958062090624457</v>
      </c>
      <c r="W346" s="66">
        <v>1.4809632217190423</v>
      </c>
      <c r="X346" s="66">
        <f t="shared" si="259"/>
        <v>1480963.2217190422</v>
      </c>
      <c r="Y346" s="66">
        <v>1.1309560301537522E-2</v>
      </c>
      <c r="Z346" s="66">
        <f t="shared" si="260"/>
        <v>11309.560301537522</v>
      </c>
      <c r="AA346" s="65">
        <f t="shared" si="237"/>
        <v>8775.5370370370347</v>
      </c>
      <c r="AB346" s="65">
        <f t="shared" si="232"/>
        <v>1477.6088972194379</v>
      </c>
      <c r="AC346" s="65">
        <f t="shared" si="233"/>
        <v>9150.3459458858051</v>
      </c>
      <c r="AD346" s="65">
        <f t="shared" si="238"/>
        <v>807.82573582410873</v>
      </c>
      <c r="AE346" s="163">
        <v>50.369361440204415</v>
      </c>
      <c r="AF346" s="163">
        <v>39.762133716096798</v>
      </c>
      <c r="AG346" s="163">
        <f t="shared" si="265"/>
        <v>10.607227724107616</v>
      </c>
      <c r="AH346" s="217">
        <f t="shared" si="248"/>
        <v>108.24935433071484</v>
      </c>
      <c r="AI346" s="150">
        <f t="shared" si="249"/>
        <v>85.453243370749334</v>
      </c>
      <c r="AJ346" s="162">
        <f t="shared" si="239"/>
        <v>22.796110959965503</v>
      </c>
      <c r="AK346" s="211">
        <v>0</v>
      </c>
      <c r="AL346" s="66">
        <f t="shared" si="241"/>
        <v>0</v>
      </c>
      <c r="AM346" s="66">
        <f t="shared" si="242"/>
        <v>0</v>
      </c>
      <c r="AN346" s="66">
        <v>9.4128000000000007</v>
      </c>
      <c r="AO346" s="66">
        <v>3.1321706819618456</v>
      </c>
      <c r="AP346" s="66">
        <v>6.2806293180381543</v>
      </c>
      <c r="AQ346" s="66">
        <v>0</v>
      </c>
      <c r="AR346" s="66">
        <f t="shared" si="243"/>
        <v>0</v>
      </c>
      <c r="AS346" s="66">
        <f t="shared" si="244"/>
        <v>0</v>
      </c>
      <c r="AT346" s="66">
        <v>0</v>
      </c>
      <c r="AU346" s="7">
        <v>0</v>
      </c>
      <c r="AV346" s="7">
        <v>0</v>
      </c>
      <c r="AW346" s="66">
        <f t="shared" si="245"/>
        <v>0</v>
      </c>
      <c r="AX346" s="66">
        <f t="shared" si="246"/>
        <v>0</v>
      </c>
      <c r="AY346" s="66">
        <f t="shared" si="247"/>
        <v>0</v>
      </c>
      <c r="AZ346" s="67">
        <f t="shared" si="261"/>
        <v>0</v>
      </c>
      <c r="BA346" s="65">
        <f t="shared" si="263"/>
        <v>0</v>
      </c>
      <c r="BB346" s="66">
        <f t="shared" si="264"/>
        <v>0</v>
      </c>
      <c r="BC346" s="66" t="e">
        <f t="shared" si="262"/>
        <v>#DIV/0!</v>
      </c>
      <c r="BD346" s="65"/>
      <c r="BE346" s="68">
        <v>8564.0879246360273</v>
      </c>
      <c r="BF346" s="68">
        <f t="shared" ref="BF346:BF351" si="267">BE346*O346</f>
        <v>18405.176515367777</v>
      </c>
    </row>
    <row r="347" spans="1:58" x14ac:dyDescent="0.25">
      <c r="A347" s="56" t="s">
        <v>812</v>
      </c>
      <c r="B347" s="56">
        <v>27</v>
      </c>
      <c r="C347" s="56">
        <v>2</v>
      </c>
      <c r="D347" s="56">
        <v>18</v>
      </c>
      <c r="E347" s="56">
        <v>216</v>
      </c>
      <c r="F347" s="41">
        <v>39026</v>
      </c>
      <c r="G347" s="57">
        <f t="shared" si="228"/>
        <v>5057</v>
      </c>
      <c r="H347" s="57">
        <f t="shared" si="229"/>
        <v>5066</v>
      </c>
      <c r="I347" s="41">
        <f t="shared" si="266"/>
        <v>39035</v>
      </c>
      <c r="J347" s="33">
        <f t="shared" si="254"/>
        <v>39035</v>
      </c>
      <c r="K347" s="57">
        <v>1060</v>
      </c>
      <c r="L347" s="56">
        <v>1</v>
      </c>
      <c r="M347" s="56">
        <v>1</v>
      </c>
      <c r="N347" s="58">
        <f t="shared" si="236"/>
        <v>23.264000000000003</v>
      </c>
      <c r="O347" s="58">
        <v>2.584888888888889</v>
      </c>
      <c r="P347" s="58">
        <v>0.10096960597033076</v>
      </c>
      <c r="Q347" s="58">
        <f t="shared" si="255"/>
        <v>100969.60597033077</v>
      </c>
      <c r="R347" s="58">
        <v>0.20843217848358375</v>
      </c>
      <c r="S347" s="58">
        <f t="shared" si="256"/>
        <v>208432.17848358376</v>
      </c>
      <c r="T347" s="58">
        <v>0.24339211706639613</v>
      </c>
      <c r="U347" s="58">
        <f t="shared" si="257"/>
        <v>243392.11706639614</v>
      </c>
      <c r="V347" s="57">
        <f t="shared" si="258"/>
        <v>9.4159605123691765</v>
      </c>
      <c r="W347" s="58">
        <v>1.8806405784130824</v>
      </c>
      <c r="X347" s="58">
        <f t="shared" si="259"/>
        <v>1880640.5784130825</v>
      </c>
      <c r="Y347" s="58">
        <v>1.1439011918674144E-2</v>
      </c>
      <c r="Z347" s="58">
        <f t="shared" si="260"/>
        <v>11439.011918674145</v>
      </c>
      <c r="AA347" s="57">
        <f t="shared" si="237"/>
        <v>8414.1338308608956</v>
      </c>
      <c r="AB347" s="57">
        <f t="shared" si="232"/>
        <v>2082.5058397435814</v>
      </c>
      <c r="AC347" s="57">
        <f t="shared" si="233"/>
        <v>8666.1130144165545</v>
      </c>
      <c r="AD347" s="57">
        <f t="shared" si="238"/>
        <v>817.07227990529611</v>
      </c>
      <c r="AE347" s="163">
        <v>51.828531988035088</v>
      </c>
      <c r="AF347" s="163">
        <v>42.859344928466811</v>
      </c>
      <c r="AG347" s="163">
        <f t="shared" si="265"/>
        <v>8.9691870595682772</v>
      </c>
      <c r="AH347" s="217">
        <f t="shared" si="248"/>
        <v>133.97099646329426</v>
      </c>
      <c r="AI347" s="150">
        <f t="shared" si="249"/>
        <v>110.78664449065022</v>
      </c>
      <c r="AJ347" s="179">
        <f t="shared" si="239"/>
        <v>23.184351972644038</v>
      </c>
      <c r="AK347" s="212">
        <v>0</v>
      </c>
      <c r="AL347" s="58">
        <f t="shared" si="241"/>
        <v>0</v>
      </c>
      <c r="AM347" s="58">
        <f t="shared" si="242"/>
        <v>0</v>
      </c>
      <c r="AN347" s="58">
        <v>6.323488888888888</v>
      </c>
      <c r="AO347" s="58">
        <v>5.8667593268944795</v>
      </c>
      <c r="AP347" s="58">
        <v>0.45672956199440845</v>
      </c>
      <c r="AQ347" s="58">
        <v>0</v>
      </c>
      <c r="AR347" s="58">
        <f t="shared" si="243"/>
        <v>0</v>
      </c>
      <c r="AS347" s="58">
        <f t="shared" si="244"/>
        <v>0</v>
      </c>
      <c r="AT347" s="58">
        <v>0</v>
      </c>
      <c r="AU347" s="6">
        <v>0</v>
      </c>
      <c r="AV347" s="6">
        <v>0</v>
      </c>
      <c r="AW347" s="58">
        <f t="shared" si="245"/>
        <v>0</v>
      </c>
      <c r="AX347" s="58">
        <f t="shared" si="246"/>
        <v>0</v>
      </c>
      <c r="AY347" s="58">
        <f t="shared" si="247"/>
        <v>0</v>
      </c>
      <c r="AZ347" s="59">
        <f t="shared" si="261"/>
        <v>0</v>
      </c>
      <c r="BA347" s="57">
        <f t="shared" si="263"/>
        <v>0</v>
      </c>
      <c r="BB347" s="58">
        <f t="shared" si="264"/>
        <v>0</v>
      </c>
      <c r="BC347" s="58" t="e">
        <f t="shared" si="262"/>
        <v>#DIV/0!</v>
      </c>
      <c r="BD347" s="57"/>
      <c r="BE347" s="60">
        <v>4659.8865317629516</v>
      </c>
      <c r="BF347" s="60">
        <f t="shared" si="267"/>
        <v>12045.288919437035</v>
      </c>
    </row>
    <row r="348" spans="1:58" x14ac:dyDescent="0.25">
      <c r="A348" s="56" t="s">
        <v>813</v>
      </c>
      <c r="B348" s="56">
        <v>27</v>
      </c>
      <c r="C348" s="56">
        <v>3</v>
      </c>
      <c r="D348" s="56">
        <v>18</v>
      </c>
      <c r="E348" s="56">
        <v>198</v>
      </c>
      <c r="F348" s="41">
        <v>39044</v>
      </c>
      <c r="G348" s="57">
        <f t="shared" si="228"/>
        <v>5075</v>
      </c>
      <c r="H348" s="57">
        <f t="shared" si="229"/>
        <v>5084</v>
      </c>
      <c r="I348" s="41">
        <f t="shared" si="266"/>
        <v>39053</v>
      </c>
      <c r="J348" s="33">
        <f t="shared" si="254"/>
        <v>39053</v>
      </c>
      <c r="K348" s="57">
        <v>1060</v>
      </c>
      <c r="L348" s="56">
        <v>1</v>
      </c>
      <c r="M348" s="56">
        <v>1</v>
      </c>
      <c r="N348" s="58">
        <f t="shared" si="236"/>
        <v>17.726000000000006</v>
      </c>
      <c r="O348" s="58">
        <v>1.9695555555555562</v>
      </c>
      <c r="P348" s="58">
        <v>9.5691093683304015E-2</v>
      </c>
      <c r="Q348" s="58">
        <f t="shared" si="255"/>
        <v>95691.093683304018</v>
      </c>
      <c r="R348" s="58">
        <v>0.20138018614909342</v>
      </c>
      <c r="S348" s="58">
        <f t="shared" si="256"/>
        <v>201380.18614909341</v>
      </c>
      <c r="T348" s="58">
        <v>0.23058178443246832</v>
      </c>
      <c r="U348" s="58">
        <f t="shared" si="257"/>
        <v>230581.78443246832</v>
      </c>
      <c r="V348" s="57">
        <f t="shared" si="258"/>
        <v>11.707300349160636</v>
      </c>
      <c r="W348" s="58">
        <v>1.2983658507657345</v>
      </c>
      <c r="X348" s="58">
        <f t="shared" si="259"/>
        <v>1298365.8507657344</v>
      </c>
      <c r="Y348" s="58">
        <v>1.1782719475550178E-2</v>
      </c>
      <c r="Z348" s="58">
        <f t="shared" si="260"/>
        <v>11782.719475550179</v>
      </c>
      <c r="AA348" s="57">
        <f t="shared" si="237"/>
        <v>7974.2578069420015</v>
      </c>
      <c r="AB348" s="57">
        <f t="shared" si="232"/>
        <v>2012.0473561963311</v>
      </c>
      <c r="AC348" s="57">
        <f t="shared" si="233"/>
        <v>8209.9939268472444</v>
      </c>
      <c r="AD348" s="57">
        <f t="shared" si="238"/>
        <v>841.62281968215552</v>
      </c>
      <c r="AE348" s="163">
        <v>56.868965140905836</v>
      </c>
      <c r="AF348" s="163">
        <v>48.06892104944427</v>
      </c>
      <c r="AG348" s="163">
        <f t="shared" si="265"/>
        <v>8.8000440914615652</v>
      </c>
      <c r="AH348" s="217">
        <f t="shared" si="248"/>
        <v>112.00658623196635</v>
      </c>
      <c r="AI348" s="150">
        <f t="shared" si="249"/>
        <v>94.674410502494382</v>
      </c>
      <c r="AJ348" s="179">
        <f t="shared" si="239"/>
        <v>17.33217572947197</v>
      </c>
      <c r="AK348" s="212">
        <v>0</v>
      </c>
      <c r="AL348" s="58">
        <f t="shared" si="241"/>
        <v>0</v>
      </c>
      <c r="AM348" s="58">
        <f t="shared" si="242"/>
        <v>0</v>
      </c>
      <c r="AN348" s="58">
        <v>14.407755555555557</v>
      </c>
      <c r="AO348" s="58">
        <v>6.7976831209140975</v>
      </c>
      <c r="AP348" s="58">
        <v>7.6100724346414568</v>
      </c>
      <c r="AQ348" s="58">
        <v>0</v>
      </c>
      <c r="AR348" s="58">
        <f t="shared" si="243"/>
        <v>0</v>
      </c>
      <c r="AS348" s="58">
        <f t="shared" si="244"/>
        <v>0</v>
      </c>
      <c r="AT348" s="58">
        <v>0</v>
      </c>
      <c r="AU348" s="6">
        <v>0</v>
      </c>
      <c r="AV348" s="6">
        <v>0</v>
      </c>
      <c r="AW348" s="58">
        <f t="shared" si="245"/>
        <v>0</v>
      </c>
      <c r="AX348" s="58">
        <f t="shared" si="246"/>
        <v>0</v>
      </c>
      <c r="AY348" s="58">
        <f t="shared" si="247"/>
        <v>0</v>
      </c>
      <c r="AZ348" s="59">
        <f t="shared" si="261"/>
        <v>0</v>
      </c>
      <c r="BA348" s="57">
        <f t="shared" si="263"/>
        <v>0</v>
      </c>
      <c r="BB348" s="58">
        <f t="shared" si="264"/>
        <v>0</v>
      </c>
      <c r="BC348" s="58" t="e">
        <f t="shared" si="262"/>
        <v>#DIV/0!</v>
      </c>
      <c r="BD348" s="57"/>
      <c r="BE348" s="60">
        <v>0</v>
      </c>
      <c r="BF348" s="60">
        <f t="shared" si="267"/>
        <v>0</v>
      </c>
    </row>
    <row r="349" spans="1:58" x14ac:dyDescent="0.25">
      <c r="A349" s="56" t="s">
        <v>814</v>
      </c>
      <c r="B349" s="56">
        <v>27</v>
      </c>
      <c r="C349" s="56">
        <v>4</v>
      </c>
      <c r="D349" s="56">
        <v>18</v>
      </c>
      <c r="E349" s="56">
        <v>180</v>
      </c>
      <c r="F349" s="41">
        <v>39062</v>
      </c>
      <c r="G349" s="57">
        <f t="shared" si="228"/>
        <v>5093</v>
      </c>
      <c r="H349" s="57">
        <f t="shared" si="229"/>
        <v>5102</v>
      </c>
      <c r="I349" s="41">
        <f t="shared" si="266"/>
        <v>39071</v>
      </c>
      <c r="J349" s="33">
        <f t="shared" si="254"/>
        <v>39071</v>
      </c>
      <c r="K349" s="57">
        <v>1060</v>
      </c>
      <c r="L349" s="56">
        <v>1</v>
      </c>
      <c r="M349" s="56">
        <v>1</v>
      </c>
      <c r="N349" s="58">
        <f t="shared" si="236"/>
        <v>38.645999999999979</v>
      </c>
      <c r="O349" s="58">
        <v>4.2939999999999978</v>
      </c>
      <c r="P349" s="58">
        <v>0.11938138366676415</v>
      </c>
      <c r="Q349" s="58">
        <f t="shared" si="255"/>
        <v>119381.38366676414</v>
      </c>
      <c r="R349" s="58">
        <v>0.26861826148188866</v>
      </c>
      <c r="S349" s="58">
        <f t="shared" si="256"/>
        <v>268618.26148188865</v>
      </c>
      <c r="T349" s="58">
        <v>0.38584416978911379</v>
      </c>
      <c r="U349" s="58">
        <f t="shared" si="257"/>
        <v>385844.1697891138</v>
      </c>
      <c r="V349" s="57">
        <f t="shared" si="258"/>
        <v>8.9856583555918483</v>
      </c>
      <c r="W349" s="58">
        <v>3.3410841095620851</v>
      </c>
      <c r="X349" s="58">
        <f t="shared" si="259"/>
        <v>3341084.109562085</v>
      </c>
      <c r="Y349" s="58">
        <v>1.322747684185081E-2</v>
      </c>
      <c r="Z349" s="58">
        <f t="shared" si="260"/>
        <v>13227.47684185081</v>
      </c>
      <c r="AA349" s="57">
        <f t="shared" si="237"/>
        <v>9948.4486388970126</v>
      </c>
      <c r="AB349" s="57">
        <f t="shared" si="232"/>
        <v>2683.8423043295115</v>
      </c>
      <c r="AC349" s="57">
        <f t="shared" si="233"/>
        <v>13738.198351074891</v>
      </c>
      <c r="AD349" s="57">
        <f t="shared" si="238"/>
        <v>944.81977441791491</v>
      </c>
      <c r="AE349" s="163">
        <v>45.976871608409091</v>
      </c>
      <c r="AF349" s="163">
        <v>41.099723729057608</v>
      </c>
      <c r="AG349" s="163">
        <f t="shared" si="265"/>
        <v>4.8771478793514831</v>
      </c>
      <c r="AH349" s="217">
        <f t="shared" si="248"/>
        <v>197.42468668650855</v>
      </c>
      <c r="AI349" s="150">
        <f t="shared" si="249"/>
        <v>176.48221369257328</v>
      </c>
      <c r="AJ349" s="179">
        <f t="shared" si="239"/>
        <v>20.942472993935269</v>
      </c>
      <c r="AK349" s="212">
        <v>0</v>
      </c>
      <c r="AL349" s="58">
        <f t="shared" si="241"/>
        <v>0</v>
      </c>
      <c r="AM349" s="58">
        <f t="shared" si="242"/>
        <v>0</v>
      </c>
      <c r="AN349" s="58">
        <v>6.9300444444444453</v>
      </c>
      <c r="AO349" s="58">
        <v>3.2339904719327426</v>
      </c>
      <c r="AP349" s="58">
        <v>3.6960539725117036</v>
      </c>
      <c r="AQ349" s="58">
        <v>0</v>
      </c>
      <c r="AR349" s="58">
        <f t="shared" si="243"/>
        <v>0</v>
      </c>
      <c r="AS349" s="58">
        <f t="shared" si="244"/>
        <v>0</v>
      </c>
      <c r="AT349" s="58">
        <v>0</v>
      </c>
      <c r="AU349" s="6">
        <v>0</v>
      </c>
      <c r="AV349" s="6">
        <v>0</v>
      </c>
      <c r="AW349" s="58">
        <f t="shared" si="245"/>
        <v>0</v>
      </c>
      <c r="AX349" s="58">
        <f t="shared" si="246"/>
        <v>0</v>
      </c>
      <c r="AY349" s="58">
        <f t="shared" si="247"/>
        <v>0</v>
      </c>
      <c r="AZ349" s="59">
        <f t="shared" si="261"/>
        <v>0</v>
      </c>
      <c r="BA349" s="57">
        <f t="shared" si="263"/>
        <v>0</v>
      </c>
      <c r="BB349" s="58">
        <f t="shared" si="264"/>
        <v>0</v>
      </c>
      <c r="BC349" s="58" t="e">
        <f t="shared" si="262"/>
        <v>#DIV/0!</v>
      </c>
      <c r="BD349" s="57"/>
      <c r="BE349" s="60">
        <v>0</v>
      </c>
      <c r="BF349" s="60">
        <f t="shared" si="267"/>
        <v>0</v>
      </c>
    </row>
    <row r="350" spans="1:58" x14ac:dyDescent="0.25">
      <c r="A350" s="56" t="s">
        <v>815</v>
      </c>
      <c r="B350" s="56">
        <v>27</v>
      </c>
      <c r="C350" s="56">
        <v>5</v>
      </c>
      <c r="D350" s="56">
        <v>18</v>
      </c>
      <c r="E350" s="56">
        <v>162</v>
      </c>
      <c r="F350" s="41">
        <v>39080</v>
      </c>
      <c r="G350" s="57">
        <f t="shared" si="228"/>
        <v>5111</v>
      </c>
      <c r="H350" s="57">
        <f t="shared" si="229"/>
        <v>5120</v>
      </c>
      <c r="I350" s="41">
        <f t="shared" si="266"/>
        <v>39089</v>
      </c>
      <c r="J350" s="33">
        <f t="shared" si="254"/>
        <v>39089</v>
      </c>
      <c r="K350" s="57">
        <v>1060</v>
      </c>
      <c r="L350" s="56">
        <v>1</v>
      </c>
      <c r="M350" s="56">
        <v>1</v>
      </c>
      <c r="N350" s="58">
        <f t="shared" si="236"/>
        <v>38.44</v>
      </c>
      <c r="O350" s="58">
        <v>4.2711111111111109</v>
      </c>
      <c r="P350" s="58">
        <v>0.11735946070117492</v>
      </c>
      <c r="Q350" s="58">
        <f t="shared" si="255"/>
        <v>117359.46070117492</v>
      </c>
      <c r="R350" s="58">
        <v>0.29340643065826572</v>
      </c>
      <c r="S350" s="58">
        <f t="shared" si="256"/>
        <v>293406.43065826572</v>
      </c>
      <c r="T350" s="58">
        <v>0.3481772843027317</v>
      </c>
      <c r="U350" s="58">
        <f t="shared" si="257"/>
        <v>348177.28430273168</v>
      </c>
      <c r="V350" s="57">
        <f t="shared" si="258"/>
        <v>8.1519135242575071</v>
      </c>
      <c r="W350" s="58">
        <v>3.3361287443971763</v>
      </c>
      <c r="X350" s="58">
        <f t="shared" si="259"/>
        <v>3336128.7443971764</v>
      </c>
      <c r="Y350" s="58">
        <v>1.4409977959119047E-2</v>
      </c>
      <c r="Z350" s="58">
        <f t="shared" si="260"/>
        <v>14409.977959119047</v>
      </c>
      <c r="AA350" s="57">
        <f t="shared" si="237"/>
        <v>9779.9550584312437</v>
      </c>
      <c r="AB350" s="57">
        <f t="shared" si="232"/>
        <v>2931.5080315791201</v>
      </c>
      <c r="AC350" s="57">
        <f t="shared" si="233"/>
        <v>12397.047740034242</v>
      </c>
      <c r="AD350" s="57">
        <f t="shared" si="238"/>
        <v>1029.2841399370748</v>
      </c>
      <c r="AE350" s="163">
        <v>54.402576914943253</v>
      </c>
      <c r="AF350" s="163">
        <v>45.784485256822656</v>
      </c>
      <c r="AG350" s="163">
        <f t="shared" si="265"/>
        <v>8.6180916581205977</v>
      </c>
      <c r="AH350" s="217">
        <f t="shared" si="248"/>
        <v>232.35945073449093</v>
      </c>
      <c r="AI350" s="150">
        <f t="shared" si="249"/>
        <v>195.55062369691808</v>
      </c>
      <c r="AJ350" s="179">
        <f t="shared" si="239"/>
        <v>36.808827037572854</v>
      </c>
      <c r="AK350" s="212">
        <v>0</v>
      </c>
      <c r="AL350" s="58">
        <f t="shared" si="241"/>
        <v>0</v>
      </c>
      <c r="AM350" s="58">
        <f t="shared" si="242"/>
        <v>0</v>
      </c>
      <c r="AN350" s="58">
        <v>17.729088888888889</v>
      </c>
      <c r="AO350" s="58">
        <v>6.8413201737587688</v>
      </c>
      <c r="AP350" s="58">
        <v>10.887768715130122</v>
      </c>
      <c r="AQ350" s="58">
        <v>0</v>
      </c>
      <c r="AR350" s="58">
        <f t="shared" si="243"/>
        <v>0</v>
      </c>
      <c r="AS350" s="58">
        <f t="shared" si="244"/>
        <v>0</v>
      </c>
      <c r="AT350" s="58">
        <v>0</v>
      </c>
      <c r="AU350" s="6">
        <v>0</v>
      </c>
      <c r="AV350" s="6">
        <v>0</v>
      </c>
      <c r="AW350" s="58">
        <f t="shared" si="245"/>
        <v>0</v>
      </c>
      <c r="AX350" s="58">
        <f t="shared" si="246"/>
        <v>0</v>
      </c>
      <c r="AY350" s="58">
        <f t="shared" si="247"/>
        <v>0</v>
      </c>
      <c r="AZ350" s="59">
        <f t="shared" si="261"/>
        <v>0</v>
      </c>
      <c r="BA350" s="57">
        <f t="shared" si="263"/>
        <v>0</v>
      </c>
      <c r="BB350" s="58">
        <f t="shared" si="264"/>
        <v>0</v>
      </c>
      <c r="BC350" s="58" t="e">
        <f t="shared" si="262"/>
        <v>#DIV/0!</v>
      </c>
      <c r="BD350" s="57"/>
      <c r="BE350" s="60">
        <v>10576.414595452141</v>
      </c>
      <c r="BF350" s="60">
        <f t="shared" si="267"/>
        <v>45173.041894353366</v>
      </c>
    </row>
    <row r="351" spans="1:58" x14ac:dyDescent="0.25">
      <c r="A351" s="56" t="s">
        <v>816</v>
      </c>
      <c r="B351" s="56">
        <v>27</v>
      </c>
      <c r="C351" s="56">
        <v>6</v>
      </c>
      <c r="D351" s="56">
        <v>18</v>
      </c>
      <c r="E351" s="56">
        <v>144</v>
      </c>
      <c r="F351" s="41">
        <v>39098</v>
      </c>
      <c r="G351" s="57">
        <f t="shared" si="228"/>
        <v>5129</v>
      </c>
      <c r="H351" s="57">
        <f t="shared" si="229"/>
        <v>5138</v>
      </c>
      <c r="I351" s="41">
        <f t="shared" si="266"/>
        <v>39107</v>
      </c>
      <c r="J351" s="33">
        <f t="shared" si="254"/>
        <v>39107</v>
      </c>
      <c r="K351" s="57">
        <v>1060</v>
      </c>
      <c r="L351" s="56">
        <v>1</v>
      </c>
      <c r="M351" s="56">
        <v>1</v>
      </c>
      <c r="N351" s="58">
        <f t="shared" si="236"/>
        <v>20.123999999999999</v>
      </c>
      <c r="O351" s="58">
        <v>2.2359999999999998</v>
      </c>
      <c r="P351" s="58">
        <v>7.7496620726841936E-2</v>
      </c>
      <c r="Q351" s="58">
        <f t="shared" si="255"/>
        <v>77496.620726841938</v>
      </c>
      <c r="R351" s="58">
        <v>0.15231330503848414</v>
      </c>
      <c r="S351" s="58">
        <f t="shared" si="256"/>
        <v>152313.30503848413</v>
      </c>
      <c r="T351" s="58">
        <v>0.29022850373750186</v>
      </c>
      <c r="U351" s="58">
        <f t="shared" si="257"/>
        <v>290228.50373750186</v>
      </c>
      <c r="V351" s="57">
        <f t="shared" si="258"/>
        <v>12.979807859458939</v>
      </c>
      <c r="W351" s="58">
        <v>1.5997166394069087</v>
      </c>
      <c r="X351" s="58">
        <f t="shared" si="259"/>
        <v>1599716.6394069088</v>
      </c>
      <c r="Y351" s="58">
        <v>9.3989227705611605E-3</v>
      </c>
      <c r="Z351" s="58">
        <f t="shared" si="260"/>
        <v>9398.9227705611611</v>
      </c>
      <c r="AA351" s="57">
        <f t="shared" si="237"/>
        <v>6458.0517272368279</v>
      </c>
      <c r="AB351" s="57">
        <f t="shared" si="232"/>
        <v>1521.8060355218663</v>
      </c>
      <c r="AC351" s="57">
        <f t="shared" si="233"/>
        <v>10333.748864627722</v>
      </c>
      <c r="AD351" s="57">
        <f t="shared" si="238"/>
        <v>671.35162646865433</v>
      </c>
      <c r="AE351" s="163">
        <v>50.865444361513106</v>
      </c>
      <c r="AF351" s="163">
        <v>40.577767228221866</v>
      </c>
      <c r="AG351" s="163">
        <f t="shared" si="265"/>
        <v>10.28767713329124</v>
      </c>
      <c r="AH351" s="217">
        <f t="shared" si="248"/>
        <v>113.73513359234329</v>
      </c>
      <c r="AI351" s="150">
        <f t="shared" si="249"/>
        <v>90.731887522304078</v>
      </c>
      <c r="AJ351" s="179">
        <f t="shared" si="239"/>
        <v>23.003246070039211</v>
      </c>
      <c r="AK351" s="212">
        <v>0</v>
      </c>
      <c r="AL351" s="58">
        <f t="shared" si="241"/>
        <v>0</v>
      </c>
      <c r="AM351" s="58">
        <f t="shared" si="242"/>
        <v>0</v>
      </c>
      <c r="AN351" s="58">
        <v>11.86728888888889</v>
      </c>
      <c r="AO351" s="58">
        <v>7.9467921791570664</v>
      </c>
      <c r="AP351" s="58">
        <v>3.9204967097318226</v>
      </c>
      <c r="AQ351" s="58">
        <v>0</v>
      </c>
      <c r="AR351" s="58">
        <f t="shared" si="243"/>
        <v>0</v>
      </c>
      <c r="AS351" s="58">
        <f t="shared" si="244"/>
        <v>0</v>
      </c>
      <c r="AT351" s="58">
        <v>0</v>
      </c>
      <c r="AU351" s="6">
        <v>0</v>
      </c>
      <c r="AV351" s="6">
        <v>0</v>
      </c>
      <c r="AW351" s="58">
        <f t="shared" si="245"/>
        <v>0</v>
      </c>
      <c r="AX351" s="58">
        <f t="shared" si="246"/>
        <v>0</v>
      </c>
      <c r="AY351" s="58">
        <f t="shared" si="247"/>
        <v>0</v>
      </c>
      <c r="AZ351" s="59">
        <f t="shared" si="261"/>
        <v>0</v>
      </c>
      <c r="BA351" s="57">
        <f t="shared" si="263"/>
        <v>0</v>
      </c>
      <c r="BB351" s="58">
        <f t="shared" si="264"/>
        <v>0</v>
      </c>
      <c r="BC351" s="58" t="e">
        <f t="shared" si="262"/>
        <v>#DIV/0!</v>
      </c>
      <c r="BD351" s="57"/>
      <c r="BE351" s="60">
        <v>26155.187445510026</v>
      </c>
      <c r="BF351" s="60">
        <f t="shared" si="267"/>
        <v>58482.999128160409</v>
      </c>
    </row>
    <row r="352" spans="1:58" ht="12.75" customHeight="1" x14ac:dyDescent="0.25">
      <c r="A352" s="75" t="s">
        <v>817</v>
      </c>
      <c r="B352" s="75">
        <v>27</v>
      </c>
      <c r="C352" s="75">
        <v>7</v>
      </c>
      <c r="D352" s="75">
        <v>18</v>
      </c>
      <c r="E352" s="56">
        <v>126</v>
      </c>
      <c r="F352" s="76">
        <v>39116</v>
      </c>
      <c r="G352" s="77">
        <f t="shared" si="228"/>
        <v>5147</v>
      </c>
      <c r="H352" s="77">
        <f t="shared" si="229"/>
        <v>5156</v>
      </c>
      <c r="I352" s="76">
        <f t="shared" si="266"/>
        <v>39125</v>
      </c>
      <c r="J352" s="35">
        <f t="shared" si="254"/>
        <v>39125</v>
      </c>
      <c r="K352" s="77">
        <v>1060</v>
      </c>
      <c r="L352" s="397"/>
      <c r="M352" s="397"/>
      <c r="N352" s="78"/>
      <c r="O352" s="78"/>
      <c r="P352" s="75"/>
      <c r="Q352" s="75"/>
      <c r="R352" s="75"/>
      <c r="S352" s="75"/>
      <c r="T352" s="75"/>
      <c r="U352" s="75"/>
      <c r="V352" s="75"/>
      <c r="W352" s="75"/>
      <c r="X352" s="75"/>
      <c r="Y352" s="75"/>
      <c r="Z352" s="75"/>
      <c r="AA352" s="75"/>
      <c r="AB352" s="75"/>
      <c r="AC352" s="75"/>
      <c r="AD352" s="75"/>
      <c r="AE352" s="75"/>
      <c r="AF352" s="75"/>
      <c r="AG352" s="165"/>
      <c r="AH352" s="220"/>
      <c r="AI352" s="219"/>
      <c r="AJ352" s="219"/>
      <c r="AK352" s="82"/>
      <c r="AL352" s="75"/>
      <c r="AM352" s="75"/>
      <c r="AN352" s="75"/>
      <c r="AO352" s="75"/>
      <c r="AP352" s="75"/>
      <c r="AQ352" s="78"/>
      <c r="AR352" s="75"/>
      <c r="AS352" s="78"/>
      <c r="AT352" s="75"/>
      <c r="AU352" s="9"/>
      <c r="AV352" s="75"/>
      <c r="AW352" s="78"/>
      <c r="AX352" s="78"/>
      <c r="AY352" s="78"/>
      <c r="AZ352" s="75"/>
      <c r="BA352" s="75"/>
      <c r="BB352" s="78"/>
      <c r="BC352" s="75"/>
      <c r="BD352" s="77"/>
      <c r="BE352" s="79"/>
      <c r="BF352" s="79"/>
    </row>
    <row r="353" spans="1:58" x14ac:dyDescent="0.25">
      <c r="A353" s="56" t="s">
        <v>818</v>
      </c>
      <c r="B353" s="56">
        <v>27</v>
      </c>
      <c r="C353" s="56">
        <v>8</v>
      </c>
      <c r="D353" s="56">
        <v>18</v>
      </c>
      <c r="E353" s="56">
        <v>108</v>
      </c>
      <c r="F353" s="41">
        <v>39134</v>
      </c>
      <c r="G353" s="57">
        <f t="shared" si="228"/>
        <v>5165</v>
      </c>
      <c r="H353" s="57">
        <f t="shared" si="229"/>
        <v>5174</v>
      </c>
      <c r="I353" s="41">
        <f t="shared" si="266"/>
        <v>39143</v>
      </c>
      <c r="J353" s="33">
        <f t="shared" si="254"/>
        <v>39143</v>
      </c>
      <c r="K353" s="57">
        <v>1060</v>
      </c>
      <c r="L353" s="56">
        <v>1</v>
      </c>
      <c r="M353" s="56">
        <v>1</v>
      </c>
      <c r="N353" s="58">
        <f t="shared" ref="N353:N362" si="268">O353*0.5*D353</f>
        <v>10.115999999999994</v>
      </c>
      <c r="O353" s="58">
        <v>1.1239999999999994</v>
      </c>
      <c r="P353" s="58">
        <v>5.4301373367318793E-2</v>
      </c>
      <c r="Q353" s="58">
        <f t="shared" si="255"/>
        <v>54301.373367318796</v>
      </c>
      <c r="R353" s="58">
        <v>8.5164038560058747E-2</v>
      </c>
      <c r="S353" s="58">
        <f t="shared" si="256"/>
        <v>85164.038560058747</v>
      </c>
      <c r="T353" s="58">
        <v>0.2648716159192237</v>
      </c>
      <c r="U353" s="58">
        <f t="shared" si="257"/>
        <v>264871.6159192237</v>
      </c>
      <c r="V353" s="57">
        <f t="shared" si="258"/>
        <v>23.565090384272583</v>
      </c>
      <c r="W353" s="58">
        <v>0.63821091210241998</v>
      </c>
      <c r="X353" s="58">
        <f t="shared" si="259"/>
        <v>638210.91210242</v>
      </c>
      <c r="Y353" s="58">
        <v>6.7915720171781461E-3</v>
      </c>
      <c r="Z353" s="58">
        <f t="shared" si="260"/>
        <v>6791.5720171781459</v>
      </c>
      <c r="AA353" s="57">
        <f t="shared" si="237"/>
        <v>4525.1144472765654</v>
      </c>
      <c r="AB353" s="57">
        <f t="shared" si="232"/>
        <v>850.8984021938744</v>
      </c>
      <c r="AC353" s="57">
        <f t="shared" si="233"/>
        <v>9430.9026337157502</v>
      </c>
      <c r="AD353" s="57">
        <f t="shared" ref="AD353:AD362" si="269">Y353/14*1000000</f>
        <v>485.11228694129613</v>
      </c>
      <c r="AE353" s="163">
        <v>69.073286418954481</v>
      </c>
      <c r="AF353" s="163">
        <v>53.040010439334289</v>
      </c>
      <c r="AG353" s="163">
        <f t="shared" si="265"/>
        <v>16.033275979620193</v>
      </c>
      <c r="AH353" s="217">
        <f t="shared" si="248"/>
        <v>77.638373934904806</v>
      </c>
      <c r="AI353" s="150">
        <f t="shared" si="249"/>
        <v>59.61697173381171</v>
      </c>
      <c r="AJ353" s="179">
        <f t="shared" si="239"/>
        <v>18.021402201093096</v>
      </c>
      <c r="AK353" s="212">
        <v>0</v>
      </c>
      <c r="AL353" s="58">
        <f>AK353*N353</f>
        <v>0</v>
      </c>
      <c r="AM353" s="58">
        <f>AL353/K353</f>
        <v>0</v>
      </c>
      <c r="AN353" s="58">
        <v>17.064822222222222</v>
      </c>
      <c r="AO353" s="58">
        <v>6.361312592467403</v>
      </c>
      <c r="AP353" s="58">
        <v>10.703509629754821</v>
      </c>
      <c r="AQ353" s="58">
        <v>0</v>
      </c>
      <c r="AR353" s="58">
        <f t="shared" ref="AR353:AR362" si="270">(AQ353*K353)/1000</f>
        <v>0</v>
      </c>
      <c r="AS353" s="58">
        <f t="shared" si="244"/>
        <v>0</v>
      </c>
      <c r="AT353" s="58">
        <v>0</v>
      </c>
      <c r="AU353" s="6">
        <v>0</v>
      </c>
      <c r="AV353" s="6">
        <v>0</v>
      </c>
      <c r="AW353" s="58">
        <f>AS353/N353</f>
        <v>0</v>
      </c>
      <c r="AX353" s="58">
        <f t="shared" si="246"/>
        <v>0</v>
      </c>
      <c r="AY353" s="58">
        <f>AW353*O353</f>
        <v>0</v>
      </c>
      <c r="AZ353" s="59">
        <f t="shared" si="261"/>
        <v>0</v>
      </c>
      <c r="BA353" s="57">
        <f t="shared" si="263"/>
        <v>0</v>
      </c>
      <c r="BB353" s="58">
        <f t="shared" si="264"/>
        <v>0</v>
      </c>
      <c r="BC353" s="58" t="e">
        <f t="shared" si="262"/>
        <v>#DIV/0!</v>
      </c>
      <c r="BD353" s="57"/>
      <c r="BE353" s="60">
        <v>178571.42857142858</v>
      </c>
      <c r="BF353" s="60">
        <f>BE353*O353</f>
        <v>200714.28571428562</v>
      </c>
    </row>
    <row r="354" spans="1:58" x14ac:dyDescent="0.25">
      <c r="A354" s="56" t="s">
        <v>819</v>
      </c>
      <c r="B354" s="56">
        <v>27</v>
      </c>
      <c r="C354" s="56">
        <v>9</v>
      </c>
      <c r="D354" s="56">
        <v>18</v>
      </c>
      <c r="E354" s="56">
        <v>90</v>
      </c>
      <c r="F354" s="41">
        <v>39152</v>
      </c>
      <c r="G354" s="57">
        <f t="shared" si="228"/>
        <v>5183</v>
      </c>
      <c r="H354" s="57">
        <f t="shared" si="229"/>
        <v>5192</v>
      </c>
      <c r="I354" s="41">
        <f t="shared" si="266"/>
        <v>39161</v>
      </c>
      <c r="J354" s="33">
        <f t="shared" si="254"/>
        <v>39161</v>
      </c>
      <c r="K354" s="57">
        <v>1060</v>
      </c>
      <c r="L354" s="56">
        <v>1</v>
      </c>
      <c r="M354" s="56">
        <v>1</v>
      </c>
      <c r="N354" s="58">
        <f t="shared" si="268"/>
        <v>20.106666666666662</v>
      </c>
      <c r="O354" s="58">
        <v>2.2340740740740737</v>
      </c>
      <c r="P354" s="58">
        <v>0.13968130423331046</v>
      </c>
      <c r="Q354" s="58">
        <f t="shared" si="255"/>
        <v>139681.30423331045</v>
      </c>
      <c r="R354" s="58">
        <v>9.3699562206187165E-2</v>
      </c>
      <c r="S354" s="58">
        <f t="shared" si="256"/>
        <v>93699.562206187169</v>
      </c>
      <c r="T354" s="58">
        <v>1.1362833428656764</v>
      </c>
      <c r="U354" s="58">
        <f t="shared" si="257"/>
        <v>1136283.3428656764</v>
      </c>
      <c r="V354" s="57">
        <f t="shared" si="258"/>
        <v>50.861489153470274</v>
      </c>
      <c r="W354" s="58">
        <v>0.65488790841893385</v>
      </c>
      <c r="X354" s="58">
        <f t="shared" si="259"/>
        <v>654887.90841893386</v>
      </c>
      <c r="Y354" s="58">
        <v>1.7149989725362785E-2</v>
      </c>
      <c r="Z354" s="58">
        <f t="shared" si="260"/>
        <v>17149.989725362786</v>
      </c>
      <c r="AA354" s="57">
        <f t="shared" si="237"/>
        <v>11640.108686109206</v>
      </c>
      <c r="AB354" s="57">
        <f t="shared" si="232"/>
        <v>936.17927373517455</v>
      </c>
      <c r="AC354" s="57">
        <f t="shared" si="233"/>
        <v>40458.006546640667</v>
      </c>
      <c r="AD354" s="57">
        <f t="shared" si="269"/>
        <v>1224.9992660973417</v>
      </c>
      <c r="AE354" s="163">
        <v>74.304846208161663</v>
      </c>
      <c r="AF354" s="163">
        <v>55.009277935930243</v>
      </c>
      <c r="AG354" s="163">
        <f t="shared" si="265"/>
        <v>19.295568272231421</v>
      </c>
      <c r="AH354" s="217">
        <f t="shared" si="248"/>
        <v>166.00253049171522</v>
      </c>
      <c r="AI354" s="150">
        <f t="shared" si="249"/>
        <v>122.89480167019673</v>
      </c>
      <c r="AJ354" s="179">
        <f t="shared" si="239"/>
        <v>43.107728821518492</v>
      </c>
      <c r="AK354" s="212">
        <v>5.2859515368168686E-2</v>
      </c>
      <c r="AL354" s="58">
        <f>AK354*N354</f>
        <v>1.0628286556693114</v>
      </c>
      <c r="AM354" s="58">
        <f>AL354/K354</f>
        <v>1.0026685430842561E-3</v>
      </c>
      <c r="AN354" s="58">
        <v>19.634733333333337</v>
      </c>
      <c r="AO354" s="58">
        <v>16.616020010964775</v>
      </c>
      <c r="AP354" s="58">
        <v>3.018713322368562</v>
      </c>
      <c r="AQ354" s="58">
        <v>2.734485100358611</v>
      </c>
      <c r="AR354" s="58">
        <f t="shared" si="270"/>
        <v>2.8985542063801275</v>
      </c>
      <c r="AS354" s="58">
        <f>SUM(AL354,AR354)</f>
        <v>3.9613828620494389</v>
      </c>
      <c r="AT354" s="58">
        <f>AR354/AS354</f>
        <v>0.73170261681814508</v>
      </c>
      <c r="AU354" s="6">
        <f>AR354/AS354*100</f>
        <v>73.170261681814509</v>
      </c>
      <c r="AV354" s="6">
        <f>(AL354/AS354)*100</f>
        <v>26.829738318185491</v>
      </c>
      <c r="AW354" s="58">
        <f>AS354/N354</f>
        <v>0.19701837841757824</v>
      </c>
      <c r="AX354" s="58">
        <f t="shared" si="246"/>
        <v>197.01837841757825</v>
      </c>
      <c r="AY354" s="58">
        <f>AW354*O354</f>
        <v>0.44015365133882656</v>
      </c>
      <c r="AZ354" s="59">
        <f t="shared" si="261"/>
        <v>4.4015365133882656E-7</v>
      </c>
      <c r="BA354" s="57">
        <f t="shared" si="263"/>
        <v>3.8736258355136204E-5</v>
      </c>
      <c r="BB354" s="58">
        <f t="shared" si="264"/>
        <v>440.15365133882653</v>
      </c>
      <c r="BC354" s="58">
        <f t="shared" si="262"/>
        <v>2.7272074298323998</v>
      </c>
      <c r="BD354" s="57"/>
      <c r="BE354" s="60">
        <v>475382.00339558581</v>
      </c>
      <c r="BF354" s="60">
        <f>BE354*O354</f>
        <v>1062038.6090674715</v>
      </c>
    </row>
    <row r="355" spans="1:58" x14ac:dyDescent="0.25">
      <c r="A355" s="56" t="s">
        <v>820</v>
      </c>
      <c r="B355" s="56">
        <v>27</v>
      </c>
      <c r="C355" s="56">
        <v>10</v>
      </c>
      <c r="D355" s="56">
        <v>18</v>
      </c>
      <c r="E355" s="56">
        <v>72</v>
      </c>
      <c r="F355" s="41">
        <v>39170</v>
      </c>
      <c r="G355" s="57">
        <f t="shared" si="228"/>
        <v>5201</v>
      </c>
      <c r="H355" s="57">
        <f t="shared" si="229"/>
        <v>5210</v>
      </c>
      <c r="I355" s="41">
        <f t="shared" si="266"/>
        <v>39179</v>
      </c>
      <c r="J355" s="33">
        <f t="shared" si="254"/>
        <v>39179</v>
      </c>
      <c r="K355" s="57">
        <v>1060</v>
      </c>
      <c r="L355" s="56">
        <v>1</v>
      </c>
      <c r="M355" s="56">
        <v>1</v>
      </c>
      <c r="N355" s="58">
        <f t="shared" si="268"/>
        <v>17.006000000000018</v>
      </c>
      <c r="O355" s="58">
        <v>1.8895555555555577</v>
      </c>
      <c r="P355" s="58">
        <v>8.4449743150534551E-2</v>
      </c>
      <c r="Q355" s="58">
        <f t="shared" si="255"/>
        <v>84449.743150534545</v>
      </c>
      <c r="R355" s="58">
        <v>0.11560062576733816</v>
      </c>
      <c r="S355" s="58">
        <f t="shared" si="256"/>
        <v>115600.62576733816</v>
      </c>
      <c r="T355" s="58">
        <v>0.60402282485301628</v>
      </c>
      <c r="U355" s="58">
        <f t="shared" si="257"/>
        <v>604022.8248530163</v>
      </c>
      <c r="V355" s="57">
        <f t="shared" si="258"/>
        <v>31.966396705146071</v>
      </c>
      <c r="W355" s="58">
        <v>0.95880774705886684</v>
      </c>
      <c r="X355" s="58">
        <f t="shared" si="259"/>
        <v>958807.74705886689</v>
      </c>
      <c r="Y355" s="58">
        <v>1.0600276168001986E-2</v>
      </c>
      <c r="Z355" s="58">
        <f t="shared" si="260"/>
        <v>10600.276168001987</v>
      </c>
      <c r="AA355" s="57">
        <f t="shared" si="237"/>
        <v>7037.4785958778793</v>
      </c>
      <c r="AB355" s="57">
        <f t="shared" si="232"/>
        <v>1154.9990984595249</v>
      </c>
      <c r="AC355" s="57">
        <f t="shared" si="233"/>
        <v>21506.5718912968</v>
      </c>
      <c r="AD355" s="57">
        <f t="shared" si="269"/>
        <v>757.16258342871322</v>
      </c>
      <c r="AE355" s="163">
        <v>83.165788880538031</v>
      </c>
      <c r="AF355" s="163">
        <v>63.852143744591324</v>
      </c>
      <c r="AG355" s="163">
        <f t="shared" si="265"/>
        <v>19.313645135946707</v>
      </c>
      <c r="AH355" s="217">
        <f t="shared" si="248"/>
        <v>157.14637841138125</v>
      </c>
      <c r="AI355" s="150">
        <f t="shared" si="249"/>
        <v>120.65217294672459</v>
      </c>
      <c r="AJ355" s="179">
        <f t="shared" si="239"/>
        <v>36.494205464656659</v>
      </c>
      <c r="AK355" s="212">
        <v>0.30824576307331281</v>
      </c>
      <c r="AL355" s="58">
        <f>AK355*N355</f>
        <v>5.2420274468247632</v>
      </c>
      <c r="AM355" s="58">
        <f>AL355/K355</f>
        <v>4.9453089120988329E-3</v>
      </c>
      <c r="AN355" s="58">
        <v>25.192666666666671</v>
      </c>
      <c r="AO355" s="58">
        <v>11.306845248196632</v>
      </c>
      <c r="AP355" s="58">
        <v>13.885821418470037</v>
      </c>
      <c r="AQ355" s="58">
        <v>28.341735235258543</v>
      </c>
      <c r="AR355" s="58">
        <f t="shared" si="270"/>
        <v>30.042239349374057</v>
      </c>
      <c r="AS355" s="58">
        <f t="shared" si="244"/>
        <v>35.284266796198821</v>
      </c>
      <c r="AT355" s="58">
        <f>AR355/AS355</f>
        <v>0.85143442324867902</v>
      </c>
      <c r="AU355" s="6">
        <f>AR355/AS355*100</f>
        <v>85.143442324867905</v>
      </c>
      <c r="AV355" s="6">
        <f>(AL355/AS355)*100</f>
        <v>14.856557675132102</v>
      </c>
      <c r="AW355" s="58">
        <f>AS355/N355</f>
        <v>2.0748128187815351</v>
      </c>
      <c r="AX355" s="58">
        <f t="shared" si="246"/>
        <v>2074.812818781535</v>
      </c>
      <c r="AY355" s="58">
        <f>AW355*O355</f>
        <v>3.9204740884665363</v>
      </c>
      <c r="AZ355" s="59">
        <f t="shared" si="261"/>
        <v>3.9204740884665364E-6</v>
      </c>
      <c r="BA355" s="57">
        <f t="shared" si="263"/>
        <v>6.4906058631485487E-4</v>
      </c>
      <c r="BB355" s="58">
        <f t="shared" si="264"/>
        <v>3920.4740884665362</v>
      </c>
      <c r="BC355" s="58">
        <f t="shared" si="262"/>
        <v>5.731034347706716</v>
      </c>
      <c r="BD355" s="57"/>
      <c r="BE355" s="60">
        <v>22642679.900744412</v>
      </c>
      <c r="BF355" s="60">
        <f>BE355*O355</f>
        <v>42784601.599117763</v>
      </c>
    </row>
    <row r="356" spans="1:58" x14ac:dyDescent="0.25">
      <c r="A356" s="56" t="s">
        <v>821</v>
      </c>
      <c r="B356" s="56">
        <v>27</v>
      </c>
      <c r="C356" s="56">
        <v>11</v>
      </c>
      <c r="D356" s="56">
        <v>18</v>
      </c>
      <c r="E356" s="56">
        <v>54</v>
      </c>
      <c r="F356" s="41">
        <v>39188</v>
      </c>
      <c r="G356" s="57">
        <f t="shared" si="228"/>
        <v>5219</v>
      </c>
      <c r="H356" s="57">
        <f t="shared" si="229"/>
        <v>5228</v>
      </c>
      <c r="I356" s="41">
        <f t="shared" si="266"/>
        <v>39197</v>
      </c>
      <c r="J356" s="33">
        <f t="shared" si="254"/>
        <v>39197</v>
      </c>
      <c r="K356" s="57">
        <v>1060</v>
      </c>
      <c r="L356" s="56">
        <v>1</v>
      </c>
      <c r="M356" s="56">
        <v>1</v>
      </c>
      <c r="N356" s="58">
        <f t="shared" si="268"/>
        <v>14.681999999999993</v>
      </c>
      <c r="O356" s="58">
        <v>1.6313333333333326</v>
      </c>
      <c r="P356" s="58">
        <v>6.0066132673599011E-2</v>
      </c>
      <c r="Q356" s="58">
        <f t="shared" si="255"/>
        <v>60066.132673599008</v>
      </c>
      <c r="R356" s="58">
        <v>6.9762187294632225E-2</v>
      </c>
      <c r="S356" s="58">
        <f t="shared" si="256"/>
        <v>69762.187294632226</v>
      </c>
      <c r="T356" s="58">
        <v>0.53510469049505793</v>
      </c>
      <c r="U356" s="58">
        <f t="shared" si="257"/>
        <v>535104.69049505796</v>
      </c>
      <c r="V356" s="57">
        <f t="shared" si="258"/>
        <v>32.801676981715865</v>
      </c>
      <c r="W356" s="58">
        <v>0.87630112385964509</v>
      </c>
      <c r="X356" s="58">
        <f t="shared" si="259"/>
        <v>876301.1238596451</v>
      </c>
      <c r="Y356" s="58">
        <v>8.0485614710454605E-3</v>
      </c>
      <c r="Z356" s="58">
        <f t="shared" si="260"/>
        <v>8048.5614710454602</v>
      </c>
      <c r="AA356" s="57">
        <f t="shared" si="237"/>
        <v>5005.5110561332503</v>
      </c>
      <c r="AB356" s="57">
        <f t="shared" si="232"/>
        <v>697.01407667146475</v>
      </c>
      <c r="AC356" s="57">
        <f t="shared" si="233"/>
        <v>19052.703013834824</v>
      </c>
      <c r="AD356" s="57">
        <f t="shared" si="269"/>
        <v>574.89724793181858</v>
      </c>
      <c r="AE356" s="163">
        <v>42.53991543547302</v>
      </c>
      <c r="AF356" s="163">
        <v>29.708708966741508</v>
      </c>
      <c r="AG356" s="163">
        <f t="shared" si="265"/>
        <v>12.831206468731512</v>
      </c>
      <c r="AH356" s="217">
        <f t="shared" si="248"/>
        <v>69.396782047068285</v>
      </c>
      <c r="AI356" s="150">
        <f t="shared" si="249"/>
        <v>48.464807227744295</v>
      </c>
      <c r="AJ356" s="179">
        <f t="shared" si="239"/>
        <v>20.93197481932399</v>
      </c>
      <c r="AK356" s="212">
        <v>20.836285201920919</v>
      </c>
      <c r="AL356" s="58">
        <f>AK356*N356</f>
        <v>305.91833933460282</v>
      </c>
      <c r="AM356" s="58">
        <f>AL356/K356</f>
        <v>0.28860220691943661</v>
      </c>
      <c r="AN356" s="58">
        <v>13.454933333333335</v>
      </c>
      <c r="AO356" s="58">
        <v>11.496288888888889</v>
      </c>
      <c r="AP356" s="58">
        <v>1.958644444444444</v>
      </c>
      <c r="AQ356" s="58">
        <v>1217.146213917081</v>
      </c>
      <c r="AR356" s="58">
        <f t="shared" si="270"/>
        <v>1290.174986752106</v>
      </c>
      <c r="AS356" s="58">
        <f t="shared" si="244"/>
        <v>1596.0933260867087</v>
      </c>
      <c r="AT356" s="58">
        <f>AR356/AS356</f>
        <v>0.80833305024546942</v>
      </c>
      <c r="AU356" s="6">
        <f>AR356/AS356*100</f>
        <v>80.833305024546945</v>
      </c>
      <c r="AV356" s="6">
        <f>(AL356/AS356)*100</f>
        <v>19.166694975453062</v>
      </c>
      <c r="AW356" s="58">
        <f>AS356/N356</f>
        <v>108.7108926635819</v>
      </c>
      <c r="AX356" s="58">
        <f t="shared" si="246"/>
        <v>108710.89266358191</v>
      </c>
      <c r="AY356" s="58">
        <f>AW356*O356</f>
        <v>177.34370289852319</v>
      </c>
      <c r="AZ356" s="59">
        <f t="shared" si="261"/>
        <v>1.7734370289852319E-4</v>
      </c>
      <c r="BA356" s="57">
        <f t="shared" si="263"/>
        <v>3.3141870375767352E-2</v>
      </c>
      <c r="BB356" s="58">
        <f t="shared" si="264"/>
        <v>177343.70289852319</v>
      </c>
      <c r="BC356" s="58">
        <f t="shared" si="262"/>
        <v>4.2173835983757666</v>
      </c>
      <c r="BD356" s="57"/>
      <c r="BE356" s="60">
        <v>50403225.806451619</v>
      </c>
      <c r="BF356" s="60">
        <f>BE356*O356</f>
        <v>82224462.365591377</v>
      </c>
    </row>
    <row r="357" spans="1:58" x14ac:dyDescent="0.25">
      <c r="A357" s="56" t="s">
        <v>822</v>
      </c>
      <c r="B357" s="56">
        <v>27</v>
      </c>
      <c r="C357" s="56">
        <v>12</v>
      </c>
      <c r="D357" s="56">
        <v>18</v>
      </c>
      <c r="E357" s="56">
        <v>36</v>
      </c>
      <c r="F357" s="41">
        <v>39206</v>
      </c>
      <c r="G357" s="57">
        <f t="shared" si="228"/>
        <v>5237</v>
      </c>
      <c r="H357" s="57">
        <f t="shared" si="229"/>
        <v>5246</v>
      </c>
      <c r="I357" s="41">
        <f t="shared" si="266"/>
        <v>39215</v>
      </c>
      <c r="J357" s="33">
        <f t="shared" si="254"/>
        <v>39215</v>
      </c>
      <c r="K357" s="57">
        <v>1060</v>
      </c>
      <c r="L357" s="56">
        <v>1</v>
      </c>
      <c r="M357" s="56">
        <v>1</v>
      </c>
      <c r="N357" s="58">
        <f t="shared" si="268"/>
        <v>3.5740000000000025</v>
      </c>
      <c r="O357" s="58">
        <v>0.39711111111111141</v>
      </c>
      <c r="P357" s="58">
        <v>1.7136839172994828E-2</v>
      </c>
      <c r="Q357" s="58">
        <f t="shared" si="255"/>
        <v>17136.839172994827</v>
      </c>
      <c r="R357" s="58">
        <v>1.372420696113358E-2</v>
      </c>
      <c r="S357" s="58">
        <f t="shared" si="256"/>
        <v>13724.206961133579</v>
      </c>
      <c r="T357" s="58">
        <v>0.18475361485722139</v>
      </c>
      <c r="U357" s="58">
        <f t="shared" si="257"/>
        <v>184753.6148572214</v>
      </c>
      <c r="V357" s="57">
        <f t="shared" si="258"/>
        <v>46.524413366395947</v>
      </c>
      <c r="W357" s="58">
        <v>0.15579119136026939</v>
      </c>
      <c r="X357" s="58">
        <f t="shared" si="259"/>
        <v>155791.19136026938</v>
      </c>
      <c r="Y357" s="58">
        <v>2.3528673802063744E-3</v>
      </c>
      <c r="Z357" s="58">
        <f t="shared" si="260"/>
        <v>2352.8673802063745</v>
      </c>
      <c r="AA357" s="57">
        <f t="shared" si="237"/>
        <v>1428.0699310829023</v>
      </c>
      <c r="AB357" s="57">
        <f t="shared" si="232"/>
        <v>137.12249879238885</v>
      </c>
      <c r="AC357" s="57">
        <f t="shared" si="233"/>
        <v>6578.2562125374798</v>
      </c>
      <c r="AD357" s="57">
        <f t="shared" si="269"/>
        <v>168.06195572902675</v>
      </c>
      <c r="AE357" s="163">
        <v>26.158001714115819</v>
      </c>
      <c r="AF357" s="163">
        <v>15.457064653633708</v>
      </c>
      <c r="AG357" s="163">
        <f t="shared" si="265"/>
        <v>10.700937060482111</v>
      </c>
      <c r="AH357" s="217">
        <f t="shared" si="248"/>
        <v>10.38763312513889</v>
      </c>
      <c r="AI357" s="150">
        <f t="shared" si="249"/>
        <v>6.1381721191207683</v>
      </c>
      <c r="AJ357" s="179">
        <f t="shared" si="239"/>
        <v>4.2494610060181222</v>
      </c>
      <c r="AK357" s="212">
        <v>1.6876003493351488</v>
      </c>
      <c r="AL357" s="58">
        <f>AK357*N357</f>
        <v>6.0314836485238263</v>
      </c>
      <c r="AM357" s="58">
        <f>AL357/K357</f>
        <v>5.6900789137017231E-3</v>
      </c>
      <c r="AN357" s="58">
        <v>3.7241333333333335</v>
      </c>
      <c r="AO357" s="58">
        <v>2.2307111111111118</v>
      </c>
      <c r="AP357" s="58">
        <v>1.4934222222222224</v>
      </c>
      <c r="AQ357" s="58">
        <v>38.448086781659228</v>
      </c>
      <c r="AR357" s="58">
        <f t="shared" si="270"/>
        <v>40.754971988558786</v>
      </c>
      <c r="AS357" s="58">
        <f t="shared" si="244"/>
        <v>46.786455637082611</v>
      </c>
      <c r="AT357" s="58">
        <f>AR357/AS357</f>
        <v>0.87108483499349942</v>
      </c>
      <c r="AU357" s="6">
        <f>AR357/AS357*100</f>
        <v>87.108483499349944</v>
      </c>
      <c r="AV357" s="6">
        <f>(AL357/AS357)*100</f>
        <v>12.891516500650063</v>
      </c>
      <c r="AW357" s="58">
        <f>AS357/N357</f>
        <v>13.090782215188186</v>
      </c>
      <c r="AX357" s="58">
        <f t="shared" si="246"/>
        <v>13090.782215188186</v>
      </c>
      <c r="AY357" s="58">
        <f>AW357*O357</f>
        <v>5.1984950707869571</v>
      </c>
      <c r="AZ357" s="59">
        <f t="shared" si="261"/>
        <v>5.1984950707869567E-6</v>
      </c>
      <c r="BA357" s="57">
        <f t="shared" si="263"/>
        <v>2.8137447133602137E-3</v>
      </c>
      <c r="BB357" s="58">
        <f t="shared" si="264"/>
        <v>5198.4950707869566</v>
      </c>
      <c r="BC357" s="58">
        <f t="shared" si="262"/>
        <v>6.7570392897497698</v>
      </c>
      <c r="BD357" s="57"/>
      <c r="BE357" s="94"/>
      <c r="BF357" s="94"/>
    </row>
    <row r="358" spans="1:58" ht="13.8" thickBot="1" x14ac:dyDescent="0.3">
      <c r="A358" s="63" t="s">
        <v>823</v>
      </c>
      <c r="B358" s="63">
        <v>27</v>
      </c>
      <c r="C358" s="63">
        <v>13</v>
      </c>
      <c r="D358" s="63">
        <v>15</v>
      </c>
      <c r="E358" s="63">
        <v>18</v>
      </c>
      <c r="F358" s="42">
        <v>39224</v>
      </c>
      <c r="G358" s="62">
        <f t="shared" si="228"/>
        <v>5255</v>
      </c>
      <c r="H358" s="62">
        <f t="shared" si="229"/>
        <v>5262.5</v>
      </c>
      <c r="I358" s="42">
        <f t="shared" si="266"/>
        <v>39231.5</v>
      </c>
      <c r="J358" s="34">
        <f t="shared" si="254"/>
        <v>39231.5</v>
      </c>
      <c r="K358" s="62">
        <v>1060</v>
      </c>
      <c r="L358" s="62">
        <v>0</v>
      </c>
      <c r="M358" s="63">
        <v>1</v>
      </c>
      <c r="N358" s="71">
        <f t="shared" si="268"/>
        <v>0.53800000000000137</v>
      </c>
      <c r="O358" s="71">
        <v>7.173333333333351E-2</v>
      </c>
      <c r="P358" s="71">
        <v>5.1117496808473191E-3</v>
      </c>
      <c r="Q358" s="71">
        <f t="shared" si="255"/>
        <v>5111.7496808473188</v>
      </c>
      <c r="R358" s="71">
        <v>2.3401191306298185E-3</v>
      </c>
      <c r="S358" s="71">
        <f t="shared" si="256"/>
        <v>2340.1191306298183</v>
      </c>
      <c r="T358" s="71">
        <v>1.2506824537956849E-2</v>
      </c>
      <c r="U358" s="71">
        <f t="shared" si="257"/>
        <v>12506.824537956849</v>
      </c>
      <c r="V358" s="62">
        <f t="shared" si="258"/>
        <v>17.435164318713035</v>
      </c>
      <c r="W358" s="71">
        <v>4.4107015462628546E-2</v>
      </c>
      <c r="X358" s="71">
        <f t="shared" si="259"/>
        <v>44107.015462628544</v>
      </c>
      <c r="Y358" s="71">
        <v>7.2829397350913244E-4</v>
      </c>
      <c r="Z358" s="71">
        <f t="shared" si="260"/>
        <v>728.29397350913246</v>
      </c>
      <c r="AA358" s="62">
        <f t="shared" si="237"/>
        <v>425.97914007060996</v>
      </c>
      <c r="AB358" s="62">
        <f t="shared" si="232"/>
        <v>23.380803245867789</v>
      </c>
      <c r="AC358" s="62">
        <f t="shared" si="233"/>
        <v>445.31251136553914</v>
      </c>
      <c r="AD358" s="62">
        <f t="shared" si="269"/>
        <v>52.020998107795172</v>
      </c>
      <c r="AE358" s="166"/>
      <c r="AF358" s="166"/>
      <c r="AG358" s="166"/>
      <c r="AH358" s="221"/>
      <c r="AI358" s="222"/>
      <c r="AJ358" s="222"/>
      <c r="AK358" s="113"/>
      <c r="AL358" s="112"/>
      <c r="AM358" s="112"/>
      <c r="AN358" s="112"/>
      <c r="AO358" s="112"/>
      <c r="AP358" s="112"/>
      <c r="AQ358" s="71">
        <v>1.501732238259432</v>
      </c>
      <c r="AR358" s="71">
        <f t="shared" si="270"/>
        <v>1.5918361725549981</v>
      </c>
      <c r="AS358" s="117"/>
      <c r="AT358" s="112"/>
      <c r="AU358" s="17"/>
      <c r="AV358" s="112"/>
      <c r="AW358" s="117"/>
      <c r="AX358" s="117"/>
      <c r="AY358" s="117"/>
      <c r="AZ358" s="112"/>
      <c r="BA358" s="117"/>
      <c r="BB358" s="117"/>
      <c r="BC358" s="117"/>
      <c r="BD358" s="118">
        <v>1</v>
      </c>
      <c r="BE358" s="119"/>
      <c r="BF358" s="119"/>
    </row>
    <row r="359" spans="1:58" x14ac:dyDescent="0.25">
      <c r="A359" s="56" t="s">
        <v>824</v>
      </c>
      <c r="B359" s="56">
        <v>28</v>
      </c>
      <c r="C359" s="56">
        <v>1</v>
      </c>
      <c r="D359" s="56">
        <v>10</v>
      </c>
      <c r="E359" s="56">
        <v>124</v>
      </c>
      <c r="F359" s="41">
        <v>39246</v>
      </c>
      <c r="G359" s="56">
        <f t="shared" si="228"/>
        <v>5277</v>
      </c>
      <c r="H359" s="56">
        <f t="shared" si="229"/>
        <v>5282</v>
      </c>
      <c r="I359" s="41">
        <f t="shared" si="266"/>
        <v>39251</v>
      </c>
      <c r="J359" s="33">
        <f t="shared" si="254"/>
        <v>39251</v>
      </c>
      <c r="K359" s="57">
        <v>1060</v>
      </c>
      <c r="L359" s="56">
        <v>1</v>
      </c>
      <c r="M359" s="56">
        <v>1</v>
      </c>
      <c r="N359" s="58">
        <f t="shared" si="268"/>
        <v>14.927000000000001</v>
      </c>
      <c r="O359" s="58">
        <v>2.9854000000000003</v>
      </c>
      <c r="P359" s="58">
        <v>0.17151734256675621</v>
      </c>
      <c r="Q359" s="58">
        <f t="shared" si="255"/>
        <v>171517.34256675621</v>
      </c>
      <c r="R359" s="58">
        <v>0.32285486906785743</v>
      </c>
      <c r="S359" s="58">
        <f t="shared" si="256"/>
        <v>322854.86906785745</v>
      </c>
      <c r="T359" s="58">
        <v>1.3921984537783032</v>
      </c>
      <c r="U359" s="58">
        <f t="shared" si="257"/>
        <v>1392198.4537783032</v>
      </c>
      <c r="V359" s="57">
        <f t="shared" si="258"/>
        <v>46.633565142972571</v>
      </c>
      <c r="W359" s="58">
        <v>0.84155332073694944</v>
      </c>
      <c r="X359" s="58">
        <f t="shared" si="259"/>
        <v>841553.32073694945</v>
      </c>
      <c r="Y359" s="58">
        <v>2.4725798584312109E-2</v>
      </c>
      <c r="Z359" s="58">
        <f t="shared" si="260"/>
        <v>24725.79858431211</v>
      </c>
      <c r="AA359" s="57">
        <f t="shared" si="237"/>
        <v>14293.111880563018</v>
      </c>
      <c r="AB359" s="57">
        <f t="shared" si="232"/>
        <v>3225.7358490182305</v>
      </c>
      <c r="AC359" s="57">
        <f t="shared" si="233"/>
        <v>49570.007789724346</v>
      </c>
      <c r="AD359" s="57">
        <f t="shared" si="269"/>
        <v>1766.1284703080078</v>
      </c>
      <c r="AE359" s="161">
        <v>52.567750910118825</v>
      </c>
      <c r="AF359" s="161">
        <v>35.145835107285961</v>
      </c>
      <c r="AG359" s="163">
        <f t="shared" si="265"/>
        <v>17.421915802832864</v>
      </c>
      <c r="AH359" s="163">
        <f>AE359*$O359</f>
        <v>156.93576356706876</v>
      </c>
      <c r="AI359" s="163">
        <f t="shared" ref="AH359:AI362" si="271">AF359*$O359</f>
        <v>104.92437612929152</v>
      </c>
      <c r="AJ359" s="179">
        <f t="shared" si="239"/>
        <v>52.011387437777245</v>
      </c>
      <c r="AK359" s="58">
        <v>9.845437441690276E-2</v>
      </c>
      <c r="AL359" s="58">
        <f>AK359*N359</f>
        <v>1.4696284469211076</v>
      </c>
      <c r="AM359" s="58">
        <f>AL359/K359</f>
        <v>1.3864419310576487E-3</v>
      </c>
      <c r="AN359" s="223"/>
      <c r="AO359" s="223"/>
      <c r="AP359" s="223"/>
      <c r="AQ359" s="58">
        <v>2.8589040096683345</v>
      </c>
      <c r="AR359" s="58">
        <f t="shared" si="270"/>
        <v>3.0304382502484346</v>
      </c>
      <c r="AS359" s="58">
        <f>SUM(AL359,AR359)</f>
        <v>4.500066697169542</v>
      </c>
      <c r="AT359" s="58">
        <f>AR359/AS359</f>
        <v>0.67342074110913153</v>
      </c>
      <c r="AU359" s="6">
        <f>AR359/AS359*100</f>
        <v>67.34207411091316</v>
      </c>
      <c r="AV359" s="6">
        <f>(AL359/AS359)*100</f>
        <v>32.657925889086854</v>
      </c>
      <c r="AW359" s="58">
        <f>AS359/N359</f>
        <v>0.30147160830505404</v>
      </c>
      <c r="AX359" s="58">
        <f t="shared" si="246"/>
        <v>301.47160830505402</v>
      </c>
      <c r="AY359" s="58">
        <f>AW359*O359</f>
        <v>0.90001333943390838</v>
      </c>
      <c r="AZ359" s="59">
        <f t="shared" si="261"/>
        <v>9.0001333943390836E-7</v>
      </c>
      <c r="BA359" s="57">
        <f t="shared" si="263"/>
        <v>6.4646914165961887E-5</v>
      </c>
      <c r="BB359" s="58">
        <f t="shared" si="264"/>
        <v>900.01333943390841</v>
      </c>
      <c r="BC359" s="58">
        <f t="shared" si="262"/>
        <v>2.0620438156305734</v>
      </c>
      <c r="BD359" s="57"/>
      <c r="BE359" s="60">
        <v>5693410.5321202092</v>
      </c>
      <c r="BF359" s="60">
        <f>BE359*O359</f>
        <v>16997107.802591674</v>
      </c>
    </row>
    <row r="360" spans="1:58" x14ac:dyDescent="0.25">
      <c r="A360" s="56" t="s">
        <v>825</v>
      </c>
      <c r="B360" s="56">
        <v>28</v>
      </c>
      <c r="C360" s="56">
        <v>2</v>
      </c>
      <c r="D360" s="56">
        <v>10</v>
      </c>
      <c r="E360" s="56">
        <v>117</v>
      </c>
      <c r="F360" s="41">
        <v>39256</v>
      </c>
      <c r="G360" s="56">
        <f t="shared" si="228"/>
        <v>5287</v>
      </c>
      <c r="H360" s="56">
        <f t="shared" si="229"/>
        <v>5292</v>
      </c>
      <c r="I360" s="41">
        <f t="shared" si="266"/>
        <v>39261</v>
      </c>
      <c r="J360" s="33">
        <f t="shared" si="254"/>
        <v>39261</v>
      </c>
      <c r="K360" s="57">
        <v>1060</v>
      </c>
      <c r="L360" s="56">
        <v>1</v>
      </c>
      <c r="M360" s="56">
        <v>1</v>
      </c>
      <c r="N360" s="58">
        <f t="shared" si="268"/>
        <v>14.546666666666662</v>
      </c>
      <c r="O360" s="58">
        <v>2.9093333333333322</v>
      </c>
      <c r="P360" s="58">
        <v>0.16796280655370358</v>
      </c>
      <c r="Q360" s="58">
        <f t="shared" si="255"/>
        <v>167962.80655370359</v>
      </c>
      <c r="R360" s="58">
        <v>0.23888775367213036</v>
      </c>
      <c r="S360" s="58">
        <f t="shared" si="256"/>
        <v>238887.75367213035</v>
      </c>
      <c r="T360" s="58">
        <v>0.9993956286382939</v>
      </c>
      <c r="U360" s="58">
        <f t="shared" si="257"/>
        <v>999395.62863829394</v>
      </c>
      <c r="V360" s="58">
        <f t="shared" si="258"/>
        <v>34.351362120931292</v>
      </c>
      <c r="W360" s="58">
        <v>1.2511429346386487</v>
      </c>
      <c r="X360" s="58">
        <f t="shared" si="259"/>
        <v>1251142.9346386488</v>
      </c>
      <c r="Y360" s="58">
        <v>2.4967288117032079E-2</v>
      </c>
      <c r="Z360" s="58">
        <f t="shared" si="260"/>
        <v>24967.28811703208</v>
      </c>
      <c r="AA360" s="58">
        <f t="shared" si="237"/>
        <v>13996.900546141964</v>
      </c>
      <c r="AB360" s="58">
        <f t="shared" si="232"/>
        <v>2386.796250390963</v>
      </c>
      <c r="AC360" s="58">
        <f t="shared" si="233"/>
        <v>35584.042606978473</v>
      </c>
      <c r="AD360" s="58">
        <f t="shared" si="269"/>
        <v>1783.3777226451484</v>
      </c>
      <c r="AE360" s="163">
        <v>66.13</v>
      </c>
      <c r="AF360" s="163">
        <v>44.01</v>
      </c>
      <c r="AG360" s="163">
        <f t="shared" si="265"/>
        <v>22.119999999999997</v>
      </c>
      <c r="AH360" s="163">
        <f t="shared" si="271"/>
        <v>192.39421333333325</v>
      </c>
      <c r="AI360" s="163">
        <f t="shared" si="271"/>
        <v>128.03975999999994</v>
      </c>
      <c r="AJ360" s="179">
        <f t="shared" si="239"/>
        <v>64.354453333333311</v>
      </c>
      <c r="AK360" s="58">
        <v>5.9207910585367611E-2</v>
      </c>
      <c r="AL360" s="58">
        <f>AK360*N360</f>
        <v>0.86127773931514717</v>
      </c>
      <c r="AM360" s="58">
        <f>AL360/K360</f>
        <v>8.1252616916523319E-4</v>
      </c>
      <c r="AN360" s="223"/>
      <c r="AO360" s="223"/>
      <c r="AP360" s="223"/>
      <c r="AQ360" s="58">
        <v>1.6047712942464578</v>
      </c>
      <c r="AR360" s="58">
        <f t="shared" si="270"/>
        <v>1.7010575719012453</v>
      </c>
      <c r="AS360" s="58">
        <f>SUM(AL360,AR360)</f>
        <v>2.5623353112163922</v>
      </c>
      <c r="AT360" s="58">
        <f>AR360/AS360</f>
        <v>0.66387001125692602</v>
      </c>
      <c r="AU360" s="6">
        <f>AR360/AS360*100</f>
        <v>66.387001125692606</v>
      </c>
      <c r="AV360" s="6">
        <f>(AL360/AS360)*100</f>
        <v>33.612998874307408</v>
      </c>
      <c r="AW360" s="58">
        <f>AS360/N360</f>
        <v>0.17614587382330843</v>
      </c>
      <c r="AX360" s="58">
        <f t="shared" si="246"/>
        <v>176.14587382330842</v>
      </c>
      <c r="AY360" s="58">
        <f>AW360*O360</f>
        <v>0.51246706224327843</v>
      </c>
      <c r="AZ360" s="59">
        <f t="shared" si="261"/>
        <v>5.1246706224327836E-7</v>
      </c>
      <c r="BA360" s="57">
        <f t="shared" si="263"/>
        <v>5.1277696995886392E-5</v>
      </c>
      <c r="BB360" s="58">
        <f t="shared" si="264"/>
        <v>512.46706224327841</v>
      </c>
      <c r="BC360" s="58">
        <f t="shared" si="262"/>
        <v>1.975039518905779</v>
      </c>
      <c r="BD360" s="57"/>
      <c r="BE360" s="60">
        <v>2794437.6123356353</v>
      </c>
      <c r="BF360" s="60">
        <f>BE360*O360</f>
        <v>8129950.493488472</v>
      </c>
    </row>
    <row r="361" spans="1:58" x14ac:dyDescent="0.25">
      <c r="A361" s="56" t="s">
        <v>826</v>
      </c>
      <c r="B361" s="56">
        <v>28</v>
      </c>
      <c r="C361" s="56">
        <v>3</v>
      </c>
      <c r="D361" s="56">
        <v>10</v>
      </c>
      <c r="E361" s="56">
        <v>110</v>
      </c>
      <c r="F361" s="41">
        <v>39266</v>
      </c>
      <c r="G361" s="56">
        <f t="shared" si="228"/>
        <v>5297</v>
      </c>
      <c r="H361" s="56">
        <f t="shared" si="229"/>
        <v>5302</v>
      </c>
      <c r="I361" s="41">
        <f t="shared" si="266"/>
        <v>39271</v>
      </c>
      <c r="J361" s="33">
        <f t="shared" si="254"/>
        <v>39271</v>
      </c>
      <c r="K361" s="57">
        <v>1060</v>
      </c>
      <c r="L361" s="56">
        <v>1</v>
      </c>
      <c r="M361" s="56">
        <v>1</v>
      </c>
      <c r="N361" s="58">
        <f t="shared" si="268"/>
        <v>12.548999999999999</v>
      </c>
      <c r="O361" s="58">
        <v>2.5097999999999998</v>
      </c>
      <c r="P361" s="58">
        <v>0.1323421199210664</v>
      </c>
      <c r="Q361" s="58">
        <f t="shared" si="255"/>
        <v>132342.11992106639</v>
      </c>
      <c r="R361" s="58">
        <v>0.16330397292510646</v>
      </c>
      <c r="S361" s="58">
        <f t="shared" si="256"/>
        <v>163303.97292510644</v>
      </c>
      <c r="T361" s="58">
        <v>0.94886843812358146</v>
      </c>
      <c r="U361" s="58">
        <f t="shared" si="257"/>
        <v>948868.43812358147</v>
      </c>
      <c r="V361" s="58">
        <f t="shared" si="258"/>
        <v>37.806535904198803</v>
      </c>
      <c r="W361" s="58">
        <v>1.0667722891486462</v>
      </c>
      <c r="X361" s="58">
        <f t="shared" si="259"/>
        <v>1066772.2891486462</v>
      </c>
      <c r="Y361" s="58">
        <v>1.8254713088285048E-2</v>
      </c>
      <c r="Z361" s="58">
        <f t="shared" si="260"/>
        <v>18254.713088285047</v>
      </c>
      <c r="AA361" s="58">
        <f t="shared" si="237"/>
        <v>11028.5099934222</v>
      </c>
      <c r="AB361" s="58">
        <f t="shared" si="232"/>
        <v>1631.6169592625877</v>
      </c>
      <c r="AC361" s="58">
        <f t="shared" si="233"/>
        <v>33784.993613201885</v>
      </c>
      <c r="AD361" s="58">
        <f t="shared" si="269"/>
        <v>1303.9080777346462</v>
      </c>
      <c r="AE361" s="163">
        <v>39.825944747792057</v>
      </c>
      <c r="AF361" s="163">
        <v>26.123805213996135</v>
      </c>
      <c r="AG361" s="163">
        <f t="shared" si="265"/>
        <v>13.702139533795922</v>
      </c>
      <c r="AH361" s="163">
        <f t="shared" si="271"/>
        <v>99.955156128008497</v>
      </c>
      <c r="AI361" s="163">
        <f t="shared" si="271"/>
        <v>65.565526326087493</v>
      </c>
      <c r="AJ361" s="179">
        <f t="shared" si="239"/>
        <v>34.389629801921004</v>
      </c>
      <c r="AK361" s="58">
        <v>5.2937838223870215E-2</v>
      </c>
      <c r="AL361" s="58">
        <f>AK361*N361</f>
        <v>0.66431693187134733</v>
      </c>
      <c r="AM361" s="58">
        <f>AL361/K361</f>
        <v>6.2671408667108242E-4</v>
      </c>
      <c r="AN361" s="223"/>
      <c r="AO361" s="223"/>
      <c r="AP361" s="223"/>
      <c r="AQ361" s="58">
        <v>2.4173214028442751</v>
      </c>
      <c r="AR361" s="58">
        <f t="shared" si="270"/>
        <v>2.5623606870149316</v>
      </c>
      <c r="AS361" s="58">
        <f>SUM(AL361,AR361)</f>
        <v>3.2266776188862787</v>
      </c>
      <c r="AT361" s="58">
        <f>AR361/AS361</f>
        <v>0.79411735216961554</v>
      </c>
      <c r="AU361" s="6">
        <f>AR361/AS361*100</f>
        <v>79.41173521696156</v>
      </c>
      <c r="AV361" s="6">
        <f>(AL361/AS361)*100</f>
        <v>20.588264783038451</v>
      </c>
      <c r="AW361" s="58">
        <f>AS361/N361</f>
        <v>0.2571262745148043</v>
      </c>
      <c r="AX361" s="58">
        <f t="shared" si="246"/>
        <v>257.12627451480432</v>
      </c>
      <c r="AY361" s="58">
        <f>AW361*O361</f>
        <v>0.64533552377725578</v>
      </c>
      <c r="AZ361" s="59">
        <f t="shared" si="261"/>
        <v>6.4533552377725574E-7</v>
      </c>
      <c r="BA361" s="57">
        <f t="shared" si="263"/>
        <v>6.8011064321353971E-5</v>
      </c>
      <c r="BB361" s="58">
        <f t="shared" si="264"/>
        <v>645.33552377725573</v>
      </c>
      <c r="BC361" s="58">
        <f t="shared" si="262"/>
        <v>3.8571359001747716</v>
      </c>
      <c r="BD361" s="57"/>
      <c r="BE361" s="60">
        <v>2753737.2147915028</v>
      </c>
      <c r="BF361" s="60">
        <f>BE361*O361</f>
        <v>6911329.6616837131</v>
      </c>
    </row>
    <row r="362" spans="1:58" x14ac:dyDescent="0.25">
      <c r="A362" s="56" t="s">
        <v>827</v>
      </c>
      <c r="B362" s="56">
        <v>28</v>
      </c>
      <c r="C362" s="56">
        <v>4</v>
      </c>
      <c r="D362" s="56">
        <v>10</v>
      </c>
      <c r="E362" s="56">
        <v>100</v>
      </c>
      <c r="F362" s="41">
        <v>39276</v>
      </c>
      <c r="G362" s="56">
        <f t="shared" si="228"/>
        <v>5307</v>
      </c>
      <c r="H362" s="56">
        <f t="shared" si="229"/>
        <v>5312</v>
      </c>
      <c r="I362" s="41">
        <f t="shared" si="266"/>
        <v>39281</v>
      </c>
      <c r="J362" s="33">
        <f t="shared" si="254"/>
        <v>39281</v>
      </c>
      <c r="K362" s="57">
        <v>1060</v>
      </c>
      <c r="L362" s="56">
        <v>1</v>
      </c>
      <c r="M362" s="56">
        <v>1</v>
      </c>
      <c r="N362" s="58">
        <f t="shared" si="268"/>
        <v>8.0439999999999934</v>
      </c>
      <c r="O362" s="58">
        <v>1.6087999999999987</v>
      </c>
      <c r="P362" s="58">
        <v>9.4914549075869145E-2</v>
      </c>
      <c r="Q362" s="58">
        <f t="shared" si="255"/>
        <v>94914.549075869145</v>
      </c>
      <c r="R362" s="58">
        <v>0.16555621233818982</v>
      </c>
      <c r="S362" s="58">
        <f t="shared" si="256"/>
        <v>165556.21233818983</v>
      </c>
      <c r="T362" s="58">
        <v>0.46018727388538094</v>
      </c>
      <c r="U362" s="58">
        <f t="shared" si="257"/>
        <v>460187.27388538094</v>
      </c>
      <c r="V362" s="58">
        <f t="shared" si="258"/>
        <v>28.604380524949114</v>
      </c>
      <c r="W362" s="58">
        <v>0.74577014108675521</v>
      </c>
      <c r="X362" s="58">
        <f t="shared" si="259"/>
        <v>745770.1410867552</v>
      </c>
      <c r="Y362" s="58">
        <v>1.2641563136832125E-2</v>
      </c>
      <c r="Z362" s="58">
        <f t="shared" si="260"/>
        <v>12641.563136832125</v>
      </c>
      <c r="AA362" s="58">
        <f t="shared" si="237"/>
        <v>7909.545756322429</v>
      </c>
      <c r="AB362" s="58">
        <f t="shared" si="232"/>
        <v>1654.1197309764866</v>
      </c>
      <c r="AC362" s="58">
        <f t="shared" si="233"/>
        <v>16385.226322671162</v>
      </c>
      <c r="AD362" s="58">
        <f t="shared" si="269"/>
        <v>902.96879548800894</v>
      </c>
      <c r="AE362" s="163">
        <v>53.312561796816652</v>
      </c>
      <c r="AF362" s="163">
        <v>34.154354333239937</v>
      </c>
      <c r="AG362" s="163">
        <f t="shared" si="265"/>
        <v>19.158207463576716</v>
      </c>
      <c r="AH362" s="163">
        <f t="shared" si="271"/>
        <v>85.769249418718559</v>
      </c>
      <c r="AI362" s="163">
        <f t="shared" si="271"/>
        <v>54.947525251316364</v>
      </c>
      <c r="AJ362" s="179">
        <f t="shared" si="239"/>
        <v>30.821724167402195</v>
      </c>
      <c r="AK362" s="58">
        <v>2.3611504073326441E-2</v>
      </c>
      <c r="AL362" s="58">
        <f>AK362*N362</f>
        <v>0.18993093876583772</v>
      </c>
      <c r="AM362" s="58">
        <f>AL362/K362</f>
        <v>1.7918013091116765E-4</v>
      </c>
      <c r="AN362" s="223"/>
      <c r="AO362" s="223"/>
      <c r="AP362" s="223"/>
      <c r="AQ362" s="58">
        <v>0</v>
      </c>
      <c r="AR362" s="58">
        <f t="shared" si="270"/>
        <v>0</v>
      </c>
      <c r="AS362" s="58">
        <f>SUM(AL362,AR362)</f>
        <v>0.18993093876583772</v>
      </c>
      <c r="AT362" s="58">
        <f>AR362/AS362</f>
        <v>0</v>
      </c>
      <c r="AU362" s="6">
        <f>AR362/AS362*100</f>
        <v>0</v>
      </c>
      <c r="AV362" s="6">
        <f>(AL362/AS362)*100</f>
        <v>100</v>
      </c>
      <c r="AW362" s="58">
        <f>AS362/N362</f>
        <v>2.3611504073326441E-2</v>
      </c>
      <c r="AX362" s="58">
        <f t="shared" si="246"/>
        <v>23.61150407332644</v>
      </c>
      <c r="AY362" s="58">
        <f>AW362*O362</f>
        <v>3.7986187753167547E-2</v>
      </c>
      <c r="AZ362" s="59">
        <f t="shared" si="261"/>
        <v>3.7986187753167545E-8</v>
      </c>
      <c r="BA362" s="57">
        <f t="shared" si="263"/>
        <v>8.254506351826839E-6</v>
      </c>
      <c r="BB362" s="58">
        <f t="shared" si="264"/>
        <v>37.986187753167549</v>
      </c>
      <c r="BC362" s="58">
        <f t="shared" si="262"/>
        <v>0</v>
      </c>
      <c r="BD362" s="57"/>
      <c r="BE362" s="60">
        <v>148212.72885789012</v>
      </c>
      <c r="BF362" s="60">
        <f>BE362*O362</f>
        <v>238444.63818657343</v>
      </c>
    </row>
    <row r="363" spans="1:58" ht="12.75" customHeight="1" x14ac:dyDescent="0.25">
      <c r="A363" s="75" t="s">
        <v>828</v>
      </c>
      <c r="B363" s="75">
        <v>28</v>
      </c>
      <c r="C363" s="75">
        <v>5</v>
      </c>
      <c r="D363" s="75">
        <v>10</v>
      </c>
      <c r="E363" s="56">
        <v>90</v>
      </c>
      <c r="F363" s="76">
        <v>39286</v>
      </c>
      <c r="G363" s="75">
        <f t="shared" si="228"/>
        <v>5317</v>
      </c>
      <c r="H363" s="75">
        <f t="shared" si="229"/>
        <v>5322</v>
      </c>
      <c r="I363" s="76">
        <f t="shared" si="266"/>
        <v>39291</v>
      </c>
      <c r="J363" s="35">
        <f t="shared" si="254"/>
        <v>39291</v>
      </c>
      <c r="K363" s="77">
        <v>1060</v>
      </c>
      <c r="L363" s="397"/>
      <c r="M363" s="397"/>
      <c r="N363" s="78"/>
      <c r="O363" s="78"/>
      <c r="P363" s="78"/>
      <c r="Q363" s="78"/>
      <c r="R363" s="78"/>
      <c r="S363" s="78"/>
      <c r="T363" s="78"/>
      <c r="U363" s="78"/>
      <c r="V363" s="78"/>
      <c r="W363" s="78"/>
      <c r="X363" s="78"/>
      <c r="Y363" s="78"/>
      <c r="Z363" s="78"/>
      <c r="AA363" s="78"/>
      <c r="AB363" s="78"/>
      <c r="AC363" s="78"/>
      <c r="AD363" s="78"/>
      <c r="AE363" s="78"/>
      <c r="AF363" s="78"/>
      <c r="AG363" s="165"/>
      <c r="AH363" s="165"/>
      <c r="AI363" s="165"/>
      <c r="AJ363" s="165"/>
      <c r="AK363" s="78"/>
      <c r="AL363" s="78"/>
      <c r="AM363" s="78"/>
      <c r="AN363" s="78"/>
      <c r="AO363" s="78"/>
      <c r="AP363" s="78"/>
      <c r="AQ363" s="78"/>
      <c r="AR363" s="78"/>
      <c r="AS363" s="78"/>
      <c r="AT363" s="78"/>
      <c r="AU363" s="9"/>
      <c r="AV363" s="75"/>
      <c r="AW363" s="78"/>
      <c r="AX363" s="78"/>
      <c r="AY363" s="78"/>
      <c r="AZ363" s="75"/>
      <c r="BA363" s="75"/>
      <c r="BB363" s="78"/>
      <c r="BC363" s="75"/>
      <c r="BD363" s="77"/>
      <c r="BE363" s="79"/>
      <c r="BF363" s="79"/>
    </row>
    <row r="364" spans="1:58" x14ac:dyDescent="0.25">
      <c r="A364" s="56" t="s">
        <v>829</v>
      </c>
      <c r="B364" s="56">
        <v>28</v>
      </c>
      <c r="C364" s="56">
        <v>6</v>
      </c>
      <c r="D364" s="56">
        <v>10</v>
      </c>
      <c r="E364" s="56">
        <v>80</v>
      </c>
      <c r="F364" s="41">
        <v>39296</v>
      </c>
      <c r="G364" s="56">
        <f t="shared" si="228"/>
        <v>5327</v>
      </c>
      <c r="H364" s="56">
        <f t="shared" si="229"/>
        <v>5332</v>
      </c>
      <c r="I364" s="41">
        <f t="shared" si="266"/>
        <v>39301</v>
      </c>
      <c r="J364" s="33">
        <f t="shared" si="254"/>
        <v>39301</v>
      </c>
      <c r="K364" s="57">
        <v>1060</v>
      </c>
      <c r="L364" s="56">
        <v>1</v>
      </c>
      <c r="M364" s="56">
        <v>1</v>
      </c>
      <c r="N364" s="58">
        <f>O364*0.5*D364</f>
        <v>12.615999999999994</v>
      </c>
      <c r="O364" s="58">
        <v>2.5231999999999988</v>
      </c>
      <c r="P364" s="58">
        <v>0.13221050370474585</v>
      </c>
      <c r="Q364" s="58">
        <f t="shared" si="255"/>
        <v>132210.50370474585</v>
      </c>
      <c r="R364" s="58">
        <v>0.25832197683415759</v>
      </c>
      <c r="S364" s="58">
        <f t="shared" si="256"/>
        <v>258321.9768341576</v>
      </c>
      <c r="T364" s="58">
        <v>0.48052603151560924</v>
      </c>
      <c r="U364" s="58">
        <f t="shared" si="257"/>
        <v>480526.03151560924</v>
      </c>
      <c r="V364" s="58">
        <f t="shared" si="258"/>
        <v>19.044310063237536</v>
      </c>
      <c r="W364" s="58">
        <v>1.4538257323883672</v>
      </c>
      <c r="X364" s="58">
        <f t="shared" si="259"/>
        <v>1453825.7323883672</v>
      </c>
      <c r="Y364" s="58">
        <v>1.6530515465292675E-2</v>
      </c>
      <c r="Z364" s="58">
        <f t="shared" si="260"/>
        <v>16530.515465292676</v>
      </c>
      <c r="AA364" s="58">
        <f t="shared" si="237"/>
        <v>11017.541975395487</v>
      </c>
      <c r="AB364" s="58">
        <f t="shared" si="232"/>
        <v>2580.9691632312383</v>
      </c>
      <c r="AC364" s="58">
        <f t="shared" si="233"/>
        <v>17109.399210112311</v>
      </c>
      <c r="AD364" s="58">
        <f>Y364/14*1000000</f>
        <v>1180.7511046637626</v>
      </c>
      <c r="AE364" s="163">
        <v>49.654484884822907</v>
      </c>
      <c r="AF364" s="163">
        <v>35.992287275271508</v>
      </c>
      <c r="AG364" s="163">
        <f t="shared" si="265"/>
        <v>13.662197609551399</v>
      </c>
      <c r="AH364" s="163">
        <f>AE364*$O364</f>
        <v>125.2881962613851</v>
      </c>
      <c r="AI364" s="163">
        <f>AF364*$O364</f>
        <v>90.815739252965031</v>
      </c>
      <c r="AJ364" s="179">
        <f t="shared" si="239"/>
        <v>34.472457008420065</v>
      </c>
      <c r="AK364" s="58">
        <v>1.2812102263236489E-2</v>
      </c>
      <c r="AL364" s="58">
        <f>AK364*N364</f>
        <v>0.16163748215299148</v>
      </c>
      <c r="AM364" s="58">
        <f>AL364/K364</f>
        <v>1.5248819071036931E-4</v>
      </c>
      <c r="AN364" s="223"/>
      <c r="AO364" s="223"/>
      <c r="AP364" s="223"/>
      <c r="AQ364" s="58">
        <v>0</v>
      </c>
      <c r="AR364" s="58">
        <f>(AQ364*K364)/1000</f>
        <v>0</v>
      </c>
      <c r="AS364" s="58">
        <f>SUM(AL364,AR364)</f>
        <v>0.16163748215299148</v>
      </c>
      <c r="AT364" s="58">
        <f>AR364/AS364</f>
        <v>0</v>
      </c>
      <c r="AU364" s="6">
        <f>AR364/AS364*100</f>
        <v>0</v>
      </c>
      <c r="AV364" s="6">
        <f>(AL364/AS364)*100</f>
        <v>100</v>
      </c>
      <c r="AW364" s="58">
        <f>AS364/N364</f>
        <v>1.2812102263236489E-2</v>
      </c>
      <c r="AX364" s="58">
        <f t="shared" si="246"/>
        <v>12.812102263236488</v>
      </c>
      <c r="AY364" s="58">
        <f>AW364*O364</f>
        <v>3.232749643059829E-2</v>
      </c>
      <c r="AZ364" s="59">
        <f t="shared" si="261"/>
        <v>3.2327496430598286E-8</v>
      </c>
      <c r="BA364" s="57">
        <f t="shared" si="263"/>
        <v>6.7275224046937343E-6</v>
      </c>
      <c r="BB364" s="58">
        <f t="shared" si="264"/>
        <v>32.327496430598288</v>
      </c>
      <c r="BC364" s="58">
        <f t="shared" si="262"/>
        <v>0</v>
      </c>
      <c r="BD364" s="57"/>
      <c r="BE364" s="60">
        <v>117932.70898369754</v>
      </c>
      <c r="BF364" s="60">
        <f>BE364*O364</f>
        <v>297567.81130766548</v>
      </c>
    </row>
    <row r="365" spans="1:58" ht="12.75" customHeight="1" x14ac:dyDescent="0.25">
      <c r="A365" s="75" t="s">
        <v>830</v>
      </c>
      <c r="B365" s="75">
        <v>28</v>
      </c>
      <c r="C365" s="75">
        <v>7</v>
      </c>
      <c r="D365" s="75">
        <v>10</v>
      </c>
      <c r="E365" s="56">
        <v>70</v>
      </c>
      <c r="F365" s="76">
        <v>39306</v>
      </c>
      <c r="G365" s="75">
        <f t="shared" si="228"/>
        <v>5337</v>
      </c>
      <c r="H365" s="75">
        <f t="shared" si="229"/>
        <v>5342</v>
      </c>
      <c r="I365" s="76">
        <f t="shared" si="266"/>
        <v>39311</v>
      </c>
      <c r="J365" s="35">
        <f t="shared" si="254"/>
        <v>39311</v>
      </c>
      <c r="K365" s="77">
        <v>1060</v>
      </c>
      <c r="L365" s="397"/>
      <c r="M365" s="397"/>
      <c r="N365" s="78"/>
      <c r="O365" s="78"/>
      <c r="P365" s="78"/>
      <c r="Q365" s="78"/>
      <c r="R365" s="78"/>
      <c r="S365" s="78"/>
      <c r="T365" s="78"/>
      <c r="U365" s="78"/>
      <c r="V365" s="78"/>
      <c r="W365" s="78"/>
      <c r="X365" s="78"/>
      <c r="Y365" s="78"/>
      <c r="Z365" s="78"/>
      <c r="AA365" s="78"/>
      <c r="AB365" s="78"/>
      <c r="AC365" s="78"/>
      <c r="AD365" s="78"/>
      <c r="AE365" s="78"/>
      <c r="AF365" s="78"/>
      <c r="AG365" s="165"/>
      <c r="AH365" s="165"/>
      <c r="AI365" s="165"/>
      <c r="AJ365" s="165"/>
      <c r="AK365" s="58">
        <v>0</v>
      </c>
      <c r="AL365" s="78"/>
      <c r="AM365" s="78"/>
      <c r="AN365" s="78"/>
      <c r="AO365" s="78"/>
      <c r="AP365" s="78"/>
      <c r="AQ365" s="58">
        <v>0</v>
      </c>
      <c r="AR365" s="78"/>
      <c r="AS365" s="78"/>
      <c r="AT365" s="78"/>
      <c r="AU365" s="9"/>
      <c r="AV365" s="75"/>
      <c r="AW365" s="78"/>
      <c r="AX365" s="78"/>
      <c r="AY365" s="78"/>
      <c r="AZ365" s="75"/>
      <c r="BA365" s="75"/>
      <c r="BB365" s="78"/>
      <c r="BC365" s="75"/>
      <c r="BD365" s="77"/>
      <c r="BE365" s="79"/>
      <c r="BF365" s="79"/>
    </row>
    <row r="366" spans="1:58" ht="12.75" customHeight="1" x14ac:dyDescent="0.25">
      <c r="A366" s="75" t="s">
        <v>831</v>
      </c>
      <c r="B366" s="75">
        <v>28</v>
      </c>
      <c r="C366" s="75">
        <v>8</v>
      </c>
      <c r="D366" s="75">
        <v>10</v>
      </c>
      <c r="E366" s="56">
        <v>60</v>
      </c>
      <c r="F366" s="76">
        <v>39316</v>
      </c>
      <c r="G366" s="75">
        <f t="shared" si="228"/>
        <v>5347</v>
      </c>
      <c r="H366" s="75">
        <f t="shared" si="229"/>
        <v>5352</v>
      </c>
      <c r="I366" s="76">
        <f t="shared" si="266"/>
        <v>39321</v>
      </c>
      <c r="J366" s="35">
        <f t="shared" si="254"/>
        <v>39321</v>
      </c>
      <c r="K366" s="77">
        <v>1060</v>
      </c>
      <c r="L366" s="397"/>
      <c r="M366" s="397"/>
      <c r="N366" s="78"/>
      <c r="O366" s="78"/>
      <c r="P366" s="78"/>
      <c r="Q366" s="78"/>
      <c r="R366" s="78"/>
      <c r="S366" s="78"/>
      <c r="T366" s="78"/>
      <c r="U366" s="78"/>
      <c r="V366" s="78"/>
      <c r="W366" s="78"/>
      <c r="X366" s="78"/>
      <c r="Y366" s="78"/>
      <c r="Z366" s="78"/>
      <c r="AA366" s="78"/>
      <c r="AB366" s="78"/>
      <c r="AC366" s="78"/>
      <c r="AD366" s="78"/>
      <c r="AE366" s="78"/>
      <c r="AF366" s="78"/>
      <c r="AG366" s="165"/>
      <c r="AH366" s="165"/>
      <c r="AI366" s="165"/>
      <c r="AJ366" s="165"/>
      <c r="AK366" s="78"/>
      <c r="AL366" s="78"/>
      <c r="AM366" s="78"/>
      <c r="AN366" s="78"/>
      <c r="AO366" s="78"/>
      <c r="AP366" s="78"/>
      <c r="AQ366" s="78"/>
      <c r="AR366" s="78"/>
      <c r="AS366" s="78"/>
      <c r="AT366" s="78"/>
      <c r="AU366" s="9"/>
      <c r="AV366" s="75"/>
      <c r="AW366" s="78"/>
      <c r="AX366" s="78"/>
      <c r="AY366" s="78"/>
      <c r="AZ366" s="75"/>
      <c r="BA366" s="75"/>
      <c r="BB366" s="78"/>
      <c r="BC366" s="75"/>
      <c r="BD366" s="77"/>
      <c r="BE366" s="79"/>
      <c r="BF366" s="79"/>
    </row>
    <row r="367" spans="1:58" x14ac:dyDescent="0.25">
      <c r="A367" s="56" t="s">
        <v>832</v>
      </c>
      <c r="B367" s="56">
        <v>28</v>
      </c>
      <c r="C367" s="56">
        <v>9</v>
      </c>
      <c r="D367" s="56">
        <v>10</v>
      </c>
      <c r="E367" s="56">
        <v>50</v>
      </c>
      <c r="F367" s="41">
        <v>39326</v>
      </c>
      <c r="G367" s="56">
        <f t="shared" ref="G367:G430" si="272">F367-33969</f>
        <v>5357</v>
      </c>
      <c r="H367" s="56">
        <f t="shared" ref="H367:H430" si="273">G367+(D367/2)</f>
        <v>5362</v>
      </c>
      <c r="I367" s="41">
        <f t="shared" si="266"/>
        <v>39331</v>
      </c>
      <c r="J367" s="33">
        <f t="shared" si="254"/>
        <v>39331</v>
      </c>
      <c r="K367" s="57">
        <v>1060</v>
      </c>
      <c r="L367" s="56">
        <v>1</v>
      </c>
      <c r="M367" s="56">
        <v>1</v>
      </c>
      <c r="N367" s="58">
        <f t="shared" ref="N367:N384" si="274">O367*0.5*D367</f>
        <v>7.2360000000000113</v>
      </c>
      <c r="O367" s="58">
        <v>1.4472000000000023</v>
      </c>
      <c r="P367" s="58">
        <v>8.453090447651089E-2</v>
      </c>
      <c r="Q367" s="58">
        <f t="shared" si="255"/>
        <v>84530.904476510885</v>
      </c>
      <c r="R367" s="58">
        <v>0.12145658410561756</v>
      </c>
      <c r="S367" s="58">
        <f t="shared" si="256"/>
        <v>121456.58410561756</v>
      </c>
      <c r="T367" s="58">
        <v>0.44997694840810565</v>
      </c>
      <c r="U367" s="58">
        <f t="shared" si="257"/>
        <v>449976.94840810564</v>
      </c>
      <c r="V367" s="58">
        <f t="shared" si="258"/>
        <v>31.092934522395311</v>
      </c>
      <c r="W367" s="58">
        <v>0.66443920629500164</v>
      </c>
      <c r="X367" s="58">
        <f t="shared" si="259"/>
        <v>664439.20629500167</v>
      </c>
      <c r="Y367" s="58">
        <v>1.1212540537260984E-2</v>
      </c>
      <c r="Z367" s="58">
        <f t="shared" si="260"/>
        <v>11212.540537260984</v>
      </c>
      <c r="AA367" s="58">
        <f t="shared" ref="AA367:AA383" si="275">P367/12*1000000</f>
        <v>7044.242039709241</v>
      </c>
      <c r="AB367" s="58">
        <f t="shared" ref="AB367:AB422" si="276">R367/100.0872*1000000</f>
        <v>1213.5076623745852</v>
      </c>
      <c r="AC367" s="58">
        <f t="shared" ref="AC367:AC422" si="277">T367/28.0855*1000000</f>
        <v>16021.68195004916</v>
      </c>
      <c r="AD367" s="58">
        <f t="shared" ref="AD367:AD422" si="278">Y367/14*1000000</f>
        <v>800.89575266149882</v>
      </c>
      <c r="AE367" s="163">
        <v>54.027003721047095</v>
      </c>
      <c r="AF367" s="163">
        <v>43.685430595187469</v>
      </c>
      <c r="AG367" s="179">
        <f t="shared" ref="AG367:AG422" si="279">AE367-AF367</f>
        <v>10.341573125859625</v>
      </c>
      <c r="AH367" s="163">
        <f t="shared" ref="AH367:AI374" si="280">AE367*$O367</f>
        <v>78.187879785099483</v>
      </c>
      <c r="AI367" s="163">
        <f t="shared" si="280"/>
        <v>63.221555157355404</v>
      </c>
      <c r="AJ367" s="179">
        <f t="shared" ref="AJ367:AJ422" si="281">AH367-AI367</f>
        <v>14.966324627744079</v>
      </c>
      <c r="AK367" s="58">
        <v>0</v>
      </c>
      <c r="AL367" s="58">
        <f>AK367*N367</f>
        <v>0</v>
      </c>
      <c r="AM367" s="58">
        <f t="shared" ref="AM367:AM398" si="282">AL367/K367</f>
        <v>0</v>
      </c>
      <c r="AN367" s="223"/>
      <c r="AO367" s="223"/>
      <c r="AP367" s="223"/>
      <c r="AQ367" s="58">
        <v>0</v>
      </c>
      <c r="AR367" s="58">
        <f t="shared" ref="AR367:AR398" si="283">(AQ367*K367)/1000</f>
        <v>0</v>
      </c>
      <c r="AS367" s="58">
        <f>SUM(AL367,AR367)</f>
        <v>0</v>
      </c>
      <c r="AT367" s="58">
        <v>0</v>
      </c>
      <c r="AU367" s="6">
        <v>0</v>
      </c>
      <c r="AV367" s="6">
        <v>0</v>
      </c>
      <c r="AW367" s="58">
        <f t="shared" ref="AW367:AW398" si="284">AS367/N367</f>
        <v>0</v>
      </c>
      <c r="AX367" s="58">
        <f t="shared" si="246"/>
        <v>0</v>
      </c>
      <c r="AY367" s="58">
        <f t="shared" ref="AY367:AY398" si="285">AW367*O367</f>
        <v>0</v>
      </c>
      <c r="AZ367" s="59">
        <f t="shared" si="261"/>
        <v>0</v>
      </c>
      <c r="BA367" s="57">
        <f t="shared" si="263"/>
        <v>0</v>
      </c>
      <c r="BB367" s="58">
        <f t="shared" si="264"/>
        <v>0</v>
      </c>
      <c r="BC367" s="58" t="e">
        <f t="shared" si="262"/>
        <v>#DIV/0!</v>
      </c>
      <c r="BD367" s="57"/>
      <c r="BE367" s="60">
        <v>221069.25332731789</v>
      </c>
      <c r="BF367" s="60">
        <f>BE367*O367</f>
        <v>319931.42341529496</v>
      </c>
    </row>
    <row r="368" spans="1:58" x14ac:dyDescent="0.25">
      <c r="A368" s="56" t="s">
        <v>833</v>
      </c>
      <c r="B368" s="56">
        <v>28</v>
      </c>
      <c r="C368" s="56">
        <v>10</v>
      </c>
      <c r="D368" s="56">
        <v>10</v>
      </c>
      <c r="E368" s="56">
        <v>40</v>
      </c>
      <c r="F368" s="41">
        <v>39336</v>
      </c>
      <c r="G368" s="56">
        <f t="shared" si="272"/>
        <v>5367</v>
      </c>
      <c r="H368" s="56">
        <f t="shared" si="273"/>
        <v>5372</v>
      </c>
      <c r="I368" s="41">
        <f t="shared" si="266"/>
        <v>39341</v>
      </c>
      <c r="J368" s="33">
        <f t="shared" si="254"/>
        <v>39341</v>
      </c>
      <c r="K368" s="57">
        <v>1060</v>
      </c>
      <c r="L368" s="56">
        <v>1</v>
      </c>
      <c r="M368" s="56">
        <v>1</v>
      </c>
      <c r="N368" s="58">
        <f t="shared" si="274"/>
        <v>5.7580000000000116</v>
      </c>
      <c r="O368" s="58">
        <v>1.1516000000000024</v>
      </c>
      <c r="P368" s="58">
        <v>8.4748260270884987E-2</v>
      </c>
      <c r="Q368" s="58">
        <f t="shared" si="255"/>
        <v>84748.260270884988</v>
      </c>
      <c r="R368" s="58">
        <v>9.0995390380392227E-2</v>
      </c>
      <c r="S368" s="58">
        <f t="shared" si="256"/>
        <v>90995.390380392229</v>
      </c>
      <c r="T368" s="58">
        <v>0.24228255231686638</v>
      </c>
      <c r="U368" s="58">
        <f t="shared" si="257"/>
        <v>242282.55231686638</v>
      </c>
      <c r="V368" s="58">
        <f t="shared" si="258"/>
        <v>21.038776686077274</v>
      </c>
      <c r="W368" s="58">
        <v>0.60645140662553132</v>
      </c>
      <c r="X368" s="58">
        <f t="shared" si="259"/>
        <v>606451.40662553126</v>
      </c>
      <c r="Y368" s="58">
        <v>1.2100981151942324E-2</v>
      </c>
      <c r="Z368" s="58">
        <f t="shared" si="260"/>
        <v>12100.981151942324</v>
      </c>
      <c r="AA368" s="58">
        <f t="shared" si="275"/>
        <v>7062.355022573749</v>
      </c>
      <c r="AB368" s="58">
        <f>R368/100.0872*1000000</f>
        <v>909.16111531137085</v>
      </c>
      <c r="AC368" s="58">
        <f t="shared" si="277"/>
        <v>8626.6063383905002</v>
      </c>
      <c r="AD368" s="58">
        <f t="shared" si="278"/>
        <v>864.35579656730874</v>
      </c>
      <c r="AE368" s="163">
        <v>78.885231558753972</v>
      </c>
      <c r="AF368" s="163">
        <v>55.351310475681302</v>
      </c>
      <c r="AG368" s="179">
        <f t="shared" si="279"/>
        <v>23.53392108307267</v>
      </c>
      <c r="AH368" s="163">
        <f t="shared" si="280"/>
        <v>90.844232663061263</v>
      </c>
      <c r="AI368" s="163">
        <f t="shared" si="280"/>
        <v>63.742569143794718</v>
      </c>
      <c r="AJ368" s="179">
        <f t="shared" si="281"/>
        <v>27.101663519266545</v>
      </c>
      <c r="AK368" s="58">
        <v>0</v>
      </c>
      <c r="AL368" s="58">
        <f t="shared" ref="AL368:AL422" si="286">AK368*N368</f>
        <v>0</v>
      </c>
      <c r="AM368" s="58">
        <f t="shared" si="282"/>
        <v>0</v>
      </c>
      <c r="AN368" s="223"/>
      <c r="AO368" s="223"/>
      <c r="AP368" s="223"/>
      <c r="AQ368" s="58">
        <v>0.93123761645095238</v>
      </c>
      <c r="AR368" s="58">
        <f t="shared" si="283"/>
        <v>0.98711187343800955</v>
      </c>
      <c r="AS368" s="58">
        <f>SUM(AL368,AR368)</f>
        <v>0.98711187343800955</v>
      </c>
      <c r="AT368" s="58">
        <f>AR368/AS368</f>
        <v>1</v>
      </c>
      <c r="AU368" s="6">
        <f>AR368/AS368*100</f>
        <v>100</v>
      </c>
      <c r="AV368" s="6">
        <f>(AL368/AS368)*100</f>
        <v>0</v>
      </c>
      <c r="AW368" s="58">
        <f t="shared" si="284"/>
        <v>0.17143311452553101</v>
      </c>
      <c r="AX368" s="58">
        <f t="shared" si="246"/>
        <v>171.43311452553101</v>
      </c>
      <c r="AY368" s="58">
        <f t="shared" si="285"/>
        <v>0.1974223746876019</v>
      </c>
      <c r="AZ368" s="59">
        <f t="shared" si="261"/>
        <v>1.974223746876019E-7</v>
      </c>
      <c r="BA368" s="57">
        <f t="shared" si="263"/>
        <v>8.1484354857466322E-5</v>
      </c>
      <c r="BB368" s="58">
        <f t="shared" si="264"/>
        <v>197.42237468760192</v>
      </c>
      <c r="BC368" s="58" t="e">
        <f t="shared" si="262"/>
        <v>#DIV/0!</v>
      </c>
      <c r="BD368" s="57"/>
      <c r="BE368" s="60">
        <v>77198.786876206228</v>
      </c>
      <c r="BF368" s="60">
        <f>BE368*O368</f>
        <v>88902.122966639276</v>
      </c>
    </row>
    <row r="369" spans="1:58" x14ac:dyDescent="0.25">
      <c r="A369" s="56" t="s">
        <v>834</v>
      </c>
      <c r="B369" s="56">
        <v>28</v>
      </c>
      <c r="C369" s="56">
        <v>11</v>
      </c>
      <c r="D369" s="56">
        <v>10</v>
      </c>
      <c r="E369" s="56">
        <v>30</v>
      </c>
      <c r="F369" s="41">
        <v>39346</v>
      </c>
      <c r="G369" s="56">
        <f t="shared" si="272"/>
        <v>5377</v>
      </c>
      <c r="H369" s="56">
        <f t="shared" si="273"/>
        <v>5382</v>
      </c>
      <c r="I369" s="41">
        <f t="shared" si="266"/>
        <v>39351</v>
      </c>
      <c r="J369" s="33">
        <f t="shared" si="254"/>
        <v>39351</v>
      </c>
      <c r="K369" s="57">
        <v>1060</v>
      </c>
      <c r="L369" s="56">
        <v>1</v>
      </c>
      <c r="M369" s="56">
        <v>1</v>
      </c>
      <c r="N369" s="58">
        <f t="shared" si="274"/>
        <v>7.1079999999999899</v>
      </c>
      <c r="O369" s="58">
        <v>1.421599999999998</v>
      </c>
      <c r="P369" s="58">
        <v>6.3773610998339766E-2</v>
      </c>
      <c r="Q369" s="58">
        <f t="shared" si="255"/>
        <v>63773.610998339769</v>
      </c>
      <c r="R369" s="58">
        <v>0.11634660418566786</v>
      </c>
      <c r="S369" s="58">
        <f t="shared" si="256"/>
        <v>116346.60418566786</v>
      </c>
      <c r="T369" s="58">
        <v>0.23594526107846825</v>
      </c>
      <c r="U369" s="58">
        <f t="shared" si="257"/>
        <v>235945.26107846826</v>
      </c>
      <c r="V369" s="58">
        <f t="shared" si="258"/>
        <v>16.597162428142134</v>
      </c>
      <c r="W369" s="58">
        <v>0.9098741072400125</v>
      </c>
      <c r="X369" s="58">
        <f t="shared" si="259"/>
        <v>909874.1072400125</v>
      </c>
      <c r="Y369" s="58">
        <v>8.1728785181956146E-3</v>
      </c>
      <c r="Z369" s="58">
        <f t="shared" si="260"/>
        <v>8172.8785181956146</v>
      </c>
      <c r="AA369" s="58">
        <f t="shared" si="275"/>
        <v>5314.4675831949808</v>
      </c>
      <c r="AB369" s="58">
        <f t="shared" si="276"/>
        <v>1162.4523833783726</v>
      </c>
      <c r="AC369" s="58">
        <f t="shared" si="277"/>
        <v>8400.9635248960585</v>
      </c>
      <c r="AD369" s="58">
        <f t="shared" si="278"/>
        <v>583.7770370139724</v>
      </c>
      <c r="AE369" s="163">
        <v>52.529173364967477</v>
      </c>
      <c r="AF369" s="163">
        <v>36.723121449495778</v>
      </c>
      <c r="AG369" s="179">
        <f t="shared" si="279"/>
        <v>15.806051915471699</v>
      </c>
      <c r="AH369" s="163">
        <f t="shared" si="280"/>
        <v>74.675472855637665</v>
      </c>
      <c r="AI369" s="163">
        <f t="shared" si="280"/>
        <v>52.205589452603121</v>
      </c>
      <c r="AJ369" s="179">
        <f t="shared" si="281"/>
        <v>22.469883403034544</v>
      </c>
      <c r="AK369" s="58">
        <v>0</v>
      </c>
      <c r="AL369" s="58">
        <f t="shared" si="286"/>
        <v>0</v>
      </c>
      <c r="AM369" s="58">
        <f t="shared" si="282"/>
        <v>0</v>
      </c>
      <c r="AN369" s="223"/>
      <c r="AO369" s="223"/>
      <c r="AP369" s="223"/>
      <c r="AQ369" s="58">
        <v>0</v>
      </c>
      <c r="AR369" s="58">
        <f t="shared" si="283"/>
        <v>0</v>
      </c>
      <c r="AS369" s="58">
        <f t="shared" ref="AS369:AS384" si="287">SUM(AL369,AR369)</f>
        <v>0</v>
      </c>
      <c r="AT369" s="58">
        <v>0</v>
      </c>
      <c r="AU369" s="6">
        <v>0</v>
      </c>
      <c r="AV369" s="6">
        <v>0</v>
      </c>
      <c r="AW369" s="58">
        <f t="shared" si="284"/>
        <v>0</v>
      </c>
      <c r="AX369" s="58">
        <f t="shared" si="246"/>
        <v>0</v>
      </c>
      <c r="AY369" s="58">
        <f t="shared" si="285"/>
        <v>0</v>
      </c>
      <c r="AZ369" s="59">
        <f t="shared" si="261"/>
        <v>0</v>
      </c>
      <c r="BA369" s="57">
        <f t="shared" si="263"/>
        <v>0</v>
      </c>
      <c r="BB369" s="58">
        <f t="shared" si="264"/>
        <v>0</v>
      </c>
      <c r="BC369" s="58" t="e">
        <f t="shared" si="262"/>
        <v>#DIV/0!</v>
      </c>
      <c r="BD369" s="57"/>
      <c r="BE369" s="60">
        <v>127439.26722421347</v>
      </c>
      <c r="BF369" s="60">
        <f>BE369*O369</f>
        <v>181167.66228594162</v>
      </c>
    </row>
    <row r="370" spans="1:58" x14ac:dyDescent="0.25">
      <c r="A370" s="56" t="s">
        <v>835</v>
      </c>
      <c r="B370" s="56">
        <v>28</v>
      </c>
      <c r="C370" s="56">
        <v>12</v>
      </c>
      <c r="D370" s="56">
        <v>7</v>
      </c>
      <c r="E370" s="56">
        <v>20</v>
      </c>
      <c r="F370" s="41">
        <v>39356</v>
      </c>
      <c r="G370" s="56">
        <f t="shared" si="272"/>
        <v>5387</v>
      </c>
      <c r="H370" s="56">
        <f t="shared" si="273"/>
        <v>5390.5</v>
      </c>
      <c r="I370" s="41">
        <f t="shared" si="266"/>
        <v>39359.5</v>
      </c>
      <c r="J370" s="33">
        <f t="shared" si="254"/>
        <v>39359.5</v>
      </c>
      <c r="K370" s="57">
        <v>1060</v>
      </c>
      <c r="L370" s="56">
        <v>1</v>
      </c>
      <c r="M370" s="56">
        <v>1</v>
      </c>
      <c r="N370" s="58">
        <f t="shared" si="274"/>
        <v>6.6869999999999949</v>
      </c>
      <c r="O370" s="58">
        <v>1.910571428571427</v>
      </c>
      <c r="P370" s="58">
        <v>0.11244871927881234</v>
      </c>
      <c r="Q370" s="58">
        <f t="shared" si="255"/>
        <v>112448.71927881234</v>
      </c>
      <c r="R370" s="58">
        <v>0.1515522981337859</v>
      </c>
      <c r="S370" s="58">
        <f t="shared" si="256"/>
        <v>151552.29813378589</v>
      </c>
      <c r="T370" s="58">
        <v>0.29673256063094128</v>
      </c>
      <c r="U370" s="58">
        <f t="shared" si="257"/>
        <v>296732.5606309413</v>
      </c>
      <c r="V370" s="58">
        <f t="shared" si="258"/>
        <v>15.531089609814494</v>
      </c>
      <c r="W370" s="58">
        <v>1.1811647716096689</v>
      </c>
      <c r="X370" s="58">
        <f t="shared" si="259"/>
        <v>1181164.7716096689</v>
      </c>
      <c r="Y370" s="58">
        <v>1.529181219230537E-2</v>
      </c>
      <c r="Z370" s="58">
        <f t="shared" si="260"/>
        <v>15291.81219230537</v>
      </c>
      <c r="AA370" s="58">
        <f t="shared" si="275"/>
        <v>9370.726606567694</v>
      </c>
      <c r="AB370" s="58">
        <f t="shared" si="276"/>
        <v>1514.2025966735598</v>
      </c>
      <c r="AC370" s="58">
        <f t="shared" si="277"/>
        <v>10565.329462923617</v>
      </c>
      <c r="AD370" s="58">
        <f t="shared" si="278"/>
        <v>1092.2722994503836</v>
      </c>
      <c r="AE370" s="163">
        <v>66.627972876861932</v>
      </c>
      <c r="AF370" s="163">
        <v>47.122025993155113</v>
      </c>
      <c r="AG370" s="179">
        <f t="shared" si="279"/>
        <v>19.50594688370682</v>
      </c>
      <c r="AH370" s="163">
        <f t="shared" si="280"/>
        <v>127.29750132216439</v>
      </c>
      <c r="AI370" s="163">
        <f t="shared" si="280"/>
        <v>90.029996518922275</v>
      </c>
      <c r="AJ370" s="179">
        <f t="shared" si="281"/>
        <v>37.267504803242119</v>
      </c>
      <c r="AK370" s="58">
        <v>0</v>
      </c>
      <c r="AL370" s="58">
        <f t="shared" si="286"/>
        <v>0</v>
      </c>
      <c r="AM370" s="58">
        <f t="shared" si="282"/>
        <v>0</v>
      </c>
      <c r="AN370" s="223"/>
      <c r="AO370" s="223"/>
      <c r="AP370" s="223"/>
      <c r="AQ370" s="58">
        <v>0</v>
      </c>
      <c r="AR370" s="58">
        <f t="shared" si="283"/>
        <v>0</v>
      </c>
      <c r="AS370" s="58">
        <f t="shared" si="287"/>
        <v>0</v>
      </c>
      <c r="AT370" s="58">
        <v>0</v>
      </c>
      <c r="AU370" s="6">
        <v>0</v>
      </c>
      <c r="AV370" s="6">
        <v>0</v>
      </c>
      <c r="AW370" s="58">
        <f t="shared" si="284"/>
        <v>0</v>
      </c>
      <c r="AX370" s="58">
        <f t="shared" si="246"/>
        <v>0</v>
      </c>
      <c r="AY370" s="58">
        <f t="shared" si="285"/>
        <v>0</v>
      </c>
      <c r="AZ370" s="59">
        <f t="shared" si="261"/>
        <v>0</v>
      </c>
      <c r="BA370" s="57">
        <f t="shared" si="263"/>
        <v>0</v>
      </c>
      <c r="BB370" s="58">
        <f t="shared" si="264"/>
        <v>0</v>
      </c>
      <c r="BC370" s="58" t="e">
        <f t="shared" si="262"/>
        <v>#DIV/0!</v>
      </c>
      <c r="BD370" s="57"/>
      <c r="BE370" s="60">
        <v>20005.00125031258</v>
      </c>
      <c r="BF370" s="60">
        <f>BE370*O370</f>
        <v>38220.98381738289</v>
      </c>
    </row>
    <row r="371" spans="1:58" ht="13.8" thickBot="1" x14ac:dyDescent="0.3">
      <c r="A371" s="56" t="s">
        <v>836</v>
      </c>
      <c r="B371" s="56">
        <v>28</v>
      </c>
      <c r="C371" s="56">
        <v>13</v>
      </c>
      <c r="D371" s="56">
        <v>7</v>
      </c>
      <c r="E371" s="56">
        <v>10</v>
      </c>
      <c r="F371" s="41">
        <v>39363</v>
      </c>
      <c r="G371" s="56">
        <f t="shared" si="272"/>
        <v>5394</v>
      </c>
      <c r="H371" s="56">
        <f t="shared" si="273"/>
        <v>5397.5</v>
      </c>
      <c r="I371" s="41">
        <f t="shared" si="266"/>
        <v>39366.5</v>
      </c>
      <c r="J371" s="34">
        <f t="shared" si="254"/>
        <v>39366.5</v>
      </c>
      <c r="K371" s="57">
        <v>1060</v>
      </c>
      <c r="L371" s="56">
        <v>1</v>
      </c>
      <c r="M371" s="56">
        <v>1</v>
      </c>
      <c r="N371" s="58">
        <f t="shared" si="274"/>
        <v>5.9179999999999939</v>
      </c>
      <c r="O371" s="58">
        <v>1.6908571428571411</v>
      </c>
      <c r="P371" s="58">
        <v>8.1989129826841922E-2</v>
      </c>
      <c r="Q371" s="58">
        <f t="shared" si="255"/>
        <v>81989.12982684192</v>
      </c>
      <c r="R371" s="58">
        <v>0.14766450236736289</v>
      </c>
      <c r="S371" s="58">
        <f t="shared" si="256"/>
        <v>147664.5023673629</v>
      </c>
      <c r="T371" s="58">
        <v>0.26194321307718199</v>
      </c>
      <c r="U371" s="58">
        <f t="shared" si="257"/>
        <v>261943.21307718198</v>
      </c>
      <c r="V371" s="58">
        <f t="shared" si="258"/>
        <v>15.491741226261201</v>
      </c>
      <c r="W371" s="58">
        <v>1.0762766028454915</v>
      </c>
      <c r="X371" s="58">
        <f t="shared" si="259"/>
        <v>1076276.6028454916</v>
      </c>
      <c r="Y371" s="58">
        <v>1.1359645835576204E-2</v>
      </c>
      <c r="Z371" s="58">
        <f t="shared" si="260"/>
        <v>11359.645835576204</v>
      </c>
      <c r="AA371" s="58">
        <f t="shared" si="275"/>
        <v>6832.4274855701597</v>
      </c>
      <c r="AB371" s="58">
        <f t="shared" si="276"/>
        <v>1475.3585110519916</v>
      </c>
      <c r="AC371" s="58">
        <f t="shared" si="277"/>
        <v>9326.6352059668516</v>
      </c>
      <c r="AD371" s="58">
        <f t="shared" si="278"/>
        <v>811.40327396972873</v>
      </c>
      <c r="AE371" s="164">
        <v>58.012974011598132</v>
      </c>
      <c r="AF371" s="164">
        <v>44.320523506365667</v>
      </c>
      <c r="AG371" s="167">
        <f t="shared" si="279"/>
        <v>13.692450505232465</v>
      </c>
      <c r="AH371" s="163">
        <f t="shared" si="280"/>
        <v>98.091651485896392</v>
      </c>
      <c r="AI371" s="163">
        <f t="shared" si="280"/>
        <v>74.939673745906205</v>
      </c>
      <c r="AJ371" s="167">
        <f t="shared" si="281"/>
        <v>23.151977739990187</v>
      </c>
      <c r="AK371" s="58">
        <v>0</v>
      </c>
      <c r="AL371" s="58">
        <f t="shared" si="286"/>
        <v>0</v>
      </c>
      <c r="AM371" s="58">
        <f t="shared" si="282"/>
        <v>0</v>
      </c>
      <c r="AN371" s="223"/>
      <c r="AO371" s="223"/>
      <c r="AP371" s="223"/>
      <c r="AQ371" s="58">
        <v>0</v>
      </c>
      <c r="AR371" s="58">
        <f t="shared" si="283"/>
        <v>0</v>
      </c>
      <c r="AS371" s="58">
        <f t="shared" si="287"/>
        <v>0</v>
      </c>
      <c r="AT371" s="58">
        <v>0</v>
      </c>
      <c r="AU371" s="6">
        <v>0</v>
      </c>
      <c r="AV371" s="6">
        <v>0</v>
      </c>
      <c r="AW371" s="58">
        <f t="shared" si="284"/>
        <v>0</v>
      </c>
      <c r="AX371" s="58">
        <f t="shared" si="246"/>
        <v>0</v>
      </c>
      <c r="AY371" s="58">
        <f t="shared" si="285"/>
        <v>0</v>
      </c>
      <c r="AZ371" s="59">
        <f t="shared" si="261"/>
        <v>0</v>
      </c>
      <c r="BA371" s="57">
        <f t="shared" si="263"/>
        <v>0</v>
      </c>
      <c r="BB371" s="58">
        <f t="shared" si="264"/>
        <v>0</v>
      </c>
      <c r="BC371" s="58" t="e">
        <f t="shared" si="262"/>
        <v>#DIV/0!</v>
      </c>
      <c r="BD371" s="57"/>
      <c r="BE371" s="60">
        <v>69747.166521360065</v>
      </c>
      <c r="BF371" s="60">
        <f>BE371*O371</f>
        <v>117932.49470668811</v>
      </c>
    </row>
    <row r="372" spans="1:58" x14ac:dyDescent="0.25">
      <c r="A372" s="64" t="s">
        <v>837</v>
      </c>
      <c r="B372" s="64">
        <v>29</v>
      </c>
      <c r="C372" s="64">
        <v>1</v>
      </c>
      <c r="D372" s="64">
        <v>17</v>
      </c>
      <c r="E372" s="64">
        <v>221</v>
      </c>
      <c r="F372" s="40">
        <v>39387</v>
      </c>
      <c r="G372" s="64">
        <f t="shared" si="272"/>
        <v>5418</v>
      </c>
      <c r="H372" s="64">
        <f t="shared" si="273"/>
        <v>5426.5</v>
      </c>
      <c r="I372" s="40">
        <f t="shared" si="266"/>
        <v>39395.5</v>
      </c>
      <c r="J372" s="33">
        <f t="shared" si="254"/>
        <v>39395.5</v>
      </c>
      <c r="K372" s="65">
        <v>1060</v>
      </c>
      <c r="L372" s="64">
        <v>1</v>
      </c>
      <c r="M372" s="64">
        <v>1</v>
      </c>
      <c r="N372" s="66">
        <f t="shared" si="274"/>
        <v>22.192000000000004</v>
      </c>
      <c r="O372" s="66">
        <v>2.610823529411765</v>
      </c>
      <c r="P372" s="66">
        <v>8.2991976746621815E-2</v>
      </c>
      <c r="Q372" s="66">
        <f t="shared" si="255"/>
        <v>82991.976746621818</v>
      </c>
      <c r="R372" s="66">
        <v>0.18316504143511161</v>
      </c>
      <c r="S372" s="66">
        <f t="shared" si="256"/>
        <v>183165.04143511161</v>
      </c>
      <c r="T372" s="66">
        <v>0.32672076002953909</v>
      </c>
      <c r="U372" s="66">
        <f t="shared" si="257"/>
        <v>326720.76002953912</v>
      </c>
      <c r="V372" s="66">
        <f t="shared" si="258"/>
        <v>12.514088231124198</v>
      </c>
      <c r="W372" s="66">
        <v>1.8934577860805595</v>
      </c>
      <c r="X372" s="66">
        <f t="shared" si="259"/>
        <v>1893457.7860805595</v>
      </c>
      <c r="Y372" s="66">
        <v>1.0676506249066253E-2</v>
      </c>
      <c r="Z372" s="66">
        <f t="shared" si="260"/>
        <v>10676.506249066253</v>
      </c>
      <c r="AA372" s="66">
        <f t="shared" si="275"/>
        <v>6915.9980622184839</v>
      </c>
      <c r="AB372" s="66">
        <f t="shared" si="276"/>
        <v>1830.054606734044</v>
      </c>
      <c r="AC372" s="66">
        <f t="shared" si="277"/>
        <v>11633.076143545213</v>
      </c>
      <c r="AD372" s="66">
        <f t="shared" si="278"/>
        <v>762.60758921901811</v>
      </c>
      <c r="AE372" s="163">
        <v>57.969560936614869</v>
      </c>
      <c r="AF372" s="163">
        <v>47.864478933327725</v>
      </c>
      <c r="AG372" s="162">
        <f t="shared" si="279"/>
        <v>10.105082003287144</v>
      </c>
      <c r="AH372" s="161">
        <f t="shared" si="280"/>
        <v>151.34829368298321</v>
      </c>
      <c r="AI372" s="162">
        <f t="shared" si="280"/>
        <v>124.96570782216577</v>
      </c>
      <c r="AJ372" s="162">
        <f t="shared" si="281"/>
        <v>26.382585860817443</v>
      </c>
      <c r="AK372" s="66">
        <v>0</v>
      </c>
      <c r="AL372" s="66">
        <f t="shared" si="286"/>
        <v>0</v>
      </c>
      <c r="AM372" s="66">
        <f t="shared" si="282"/>
        <v>0</v>
      </c>
      <c r="AN372" s="223"/>
      <c r="AO372" s="223"/>
      <c r="AP372" s="223"/>
      <c r="AQ372" s="66">
        <v>0</v>
      </c>
      <c r="AR372" s="66">
        <f t="shared" si="283"/>
        <v>0</v>
      </c>
      <c r="AS372" s="66">
        <f t="shared" si="287"/>
        <v>0</v>
      </c>
      <c r="AT372" s="66">
        <v>0</v>
      </c>
      <c r="AU372" s="7">
        <v>0</v>
      </c>
      <c r="AV372" s="7">
        <v>0</v>
      </c>
      <c r="AW372" s="66">
        <f t="shared" si="284"/>
        <v>0</v>
      </c>
      <c r="AX372" s="66">
        <f t="shared" si="246"/>
        <v>0</v>
      </c>
      <c r="AY372" s="66">
        <f t="shared" si="285"/>
        <v>0</v>
      </c>
      <c r="AZ372" s="67">
        <f t="shared" si="261"/>
        <v>0</v>
      </c>
      <c r="BA372" s="65">
        <f t="shared" si="263"/>
        <v>0</v>
      </c>
      <c r="BB372" s="66">
        <f t="shared" si="264"/>
        <v>0</v>
      </c>
      <c r="BC372" s="66" t="e">
        <f t="shared" si="262"/>
        <v>#DIV/0!</v>
      </c>
      <c r="BD372" s="68"/>
      <c r="BE372" s="38"/>
      <c r="BF372" s="38"/>
    </row>
    <row r="373" spans="1:58" x14ac:dyDescent="0.25">
      <c r="A373" s="56" t="s">
        <v>838</v>
      </c>
      <c r="B373" s="56">
        <v>29</v>
      </c>
      <c r="C373" s="56">
        <v>2</v>
      </c>
      <c r="D373" s="56">
        <v>17</v>
      </c>
      <c r="E373" s="56">
        <v>204</v>
      </c>
      <c r="F373" s="41">
        <v>39404</v>
      </c>
      <c r="G373" s="56">
        <f t="shared" si="272"/>
        <v>5435</v>
      </c>
      <c r="H373" s="56">
        <f t="shared" si="273"/>
        <v>5443.5</v>
      </c>
      <c r="I373" s="41">
        <f t="shared" si="266"/>
        <v>39412.5</v>
      </c>
      <c r="J373" s="33">
        <f t="shared" si="254"/>
        <v>39412.5</v>
      </c>
      <c r="K373" s="57">
        <v>1060</v>
      </c>
      <c r="L373" s="56">
        <v>1</v>
      </c>
      <c r="M373" s="56">
        <v>1</v>
      </c>
      <c r="N373" s="58">
        <f t="shared" si="274"/>
        <v>12.564</v>
      </c>
      <c r="O373" s="58">
        <v>1.4781176470588235</v>
      </c>
      <c r="P373" s="58">
        <v>6.6551262717760448E-2</v>
      </c>
      <c r="Q373" s="58">
        <f t="shared" si="255"/>
        <v>66551.262717760445</v>
      </c>
      <c r="R373" s="58">
        <v>0.15846701008989217</v>
      </c>
      <c r="S373" s="58">
        <f t="shared" si="256"/>
        <v>158467.01008989217</v>
      </c>
      <c r="T373" s="58">
        <v>0.1720454953368328</v>
      </c>
      <c r="U373" s="58">
        <f t="shared" si="257"/>
        <v>172045.4953368328</v>
      </c>
      <c r="V373" s="58">
        <f t="shared" si="258"/>
        <v>11.63949944574243</v>
      </c>
      <c r="W373" s="58">
        <v>0.98122698483769744</v>
      </c>
      <c r="X373" s="58">
        <f t="shared" si="259"/>
        <v>981226.98483769747</v>
      </c>
      <c r="Y373" s="58">
        <v>8.7085627813657581E-3</v>
      </c>
      <c r="Z373" s="58">
        <f t="shared" si="260"/>
        <v>8708.5627813657575</v>
      </c>
      <c r="AA373" s="58">
        <f t="shared" si="275"/>
        <v>5545.9385598133704</v>
      </c>
      <c r="AB373" s="58">
        <f t="shared" si="276"/>
        <v>1583.2894724789203</v>
      </c>
      <c r="AC373" s="58">
        <f t="shared" si="277"/>
        <v>6125.7764802774673</v>
      </c>
      <c r="AD373" s="58">
        <f t="shared" si="278"/>
        <v>622.04019866898273</v>
      </c>
      <c r="AE373" s="163">
        <v>64.281298604959403</v>
      </c>
      <c r="AF373" s="163">
        <v>48.862524522937143</v>
      </c>
      <c r="AG373" s="179">
        <f t="shared" si="279"/>
        <v>15.41877408202226</v>
      </c>
      <c r="AH373" s="163">
        <f t="shared" si="280"/>
        <v>95.015321843848227</v>
      </c>
      <c r="AI373" s="179">
        <f t="shared" si="280"/>
        <v>72.224559777197911</v>
      </c>
      <c r="AJ373" s="179">
        <f t="shared" si="281"/>
        <v>22.790762066650316</v>
      </c>
      <c r="AK373" s="58">
        <v>0</v>
      </c>
      <c r="AL373" s="58">
        <f t="shared" si="286"/>
        <v>0</v>
      </c>
      <c r="AM373" s="58">
        <f t="shared" si="282"/>
        <v>0</v>
      </c>
      <c r="AN373" s="223"/>
      <c r="AO373" s="223"/>
      <c r="AP373" s="223"/>
      <c r="AQ373" s="58">
        <v>0</v>
      </c>
      <c r="AR373" s="58">
        <f t="shared" si="283"/>
        <v>0</v>
      </c>
      <c r="AS373" s="58">
        <f t="shared" si="287"/>
        <v>0</v>
      </c>
      <c r="AT373" s="58">
        <v>0</v>
      </c>
      <c r="AU373" s="6">
        <v>0</v>
      </c>
      <c r="AV373" s="6">
        <v>0</v>
      </c>
      <c r="AW373" s="58">
        <f t="shared" si="284"/>
        <v>0</v>
      </c>
      <c r="AX373" s="58">
        <f t="shared" si="246"/>
        <v>0</v>
      </c>
      <c r="AY373" s="58">
        <f t="shared" si="285"/>
        <v>0</v>
      </c>
      <c r="AZ373" s="59">
        <f t="shared" si="261"/>
        <v>0</v>
      </c>
      <c r="BA373" s="57">
        <f t="shared" si="263"/>
        <v>0</v>
      </c>
      <c r="BB373" s="58">
        <f t="shared" si="264"/>
        <v>0</v>
      </c>
      <c r="BC373" s="58" t="e">
        <f t="shared" si="262"/>
        <v>#DIV/0!</v>
      </c>
      <c r="BD373" s="60"/>
      <c r="BE373" s="38"/>
      <c r="BF373" s="38"/>
    </row>
    <row r="374" spans="1:58" x14ac:dyDescent="0.25">
      <c r="A374" s="56" t="s">
        <v>839</v>
      </c>
      <c r="B374" s="56">
        <v>29</v>
      </c>
      <c r="C374" s="56">
        <v>3</v>
      </c>
      <c r="D374" s="56">
        <v>17</v>
      </c>
      <c r="E374" s="56">
        <v>187</v>
      </c>
      <c r="F374" s="41">
        <v>39421</v>
      </c>
      <c r="G374" s="56">
        <f t="shared" si="272"/>
        <v>5452</v>
      </c>
      <c r="H374" s="56">
        <f t="shared" si="273"/>
        <v>5460.5</v>
      </c>
      <c r="I374" s="41">
        <f t="shared" si="266"/>
        <v>39429.5</v>
      </c>
      <c r="J374" s="33">
        <f t="shared" si="254"/>
        <v>39429.5</v>
      </c>
      <c r="K374" s="57">
        <v>1060</v>
      </c>
      <c r="L374" s="56">
        <v>1</v>
      </c>
      <c r="M374" s="56">
        <v>1</v>
      </c>
      <c r="N374" s="58">
        <f t="shared" si="274"/>
        <v>21.359000000000002</v>
      </c>
      <c r="O374" s="58">
        <v>2.5128235294117651</v>
      </c>
      <c r="P374" s="58">
        <v>7.9845883141992133E-2</v>
      </c>
      <c r="Q374" s="58">
        <f t="shared" si="255"/>
        <v>79845.883141992133</v>
      </c>
      <c r="R374" s="58">
        <v>0.22018672227373115</v>
      </c>
      <c r="S374" s="58">
        <f t="shared" si="256"/>
        <v>220186.72227373114</v>
      </c>
      <c r="T374" s="58">
        <v>0.24421168751832739</v>
      </c>
      <c r="U374" s="58">
        <f t="shared" si="257"/>
        <v>244211.68751832738</v>
      </c>
      <c r="V374" s="58">
        <f t="shared" si="258"/>
        <v>9.7186167138245345</v>
      </c>
      <c r="W374" s="58">
        <v>1.8488104117647264</v>
      </c>
      <c r="X374" s="58">
        <f t="shared" si="259"/>
        <v>1848810.4117647263</v>
      </c>
      <c r="Y374" s="58">
        <v>1.0716930596918441E-2</v>
      </c>
      <c r="Z374" s="58">
        <f t="shared" si="260"/>
        <v>10716.930596918441</v>
      </c>
      <c r="AA374" s="58">
        <f t="shared" si="275"/>
        <v>6653.8235951660108</v>
      </c>
      <c r="AB374" s="58">
        <f t="shared" si="276"/>
        <v>2199.9488673250039</v>
      </c>
      <c r="AC374" s="58">
        <f t="shared" si="277"/>
        <v>8695.2942806190877</v>
      </c>
      <c r="AD374" s="58">
        <f t="shared" si="278"/>
        <v>765.49504263703159</v>
      </c>
      <c r="AE374" s="163">
        <v>67.657021072957505</v>
      </c>
      <c r="AF374" s="163">
        <v>54.068877169883436</v>
      </c>
      <c r="AG374" s="179">
        <f t="shared" si="279"/>
        <v>13.588143903074069</v>
      </c>
      <c r="AH374" s="163">
        <f t="shared" si="280"/>
        <v>170.01015448203523</v>
      </c>
      <c r="AI374" s="179">
        <f t="shared" si="280"/>
        <v>135.86554676135771</v>
      </c>
      <c r="AJ374" s="179">
        <f t="shared" si="281"/>
        <v>34.144607720677527</v>
      </c>
      <c r="AK374" s="58">
        <v>0</v>
      </c>
      <c r="AL374" s="58">
        <f t="shared" si="286"/>
        <v>0</v>
      </c>
      <c r="AM374" s="58">
        <f t="shared" si="282"/>
        <v>0</v>
      </c>
      <c r="AN374" s="223"/>
      <c r="AO374" s="223"/>
      <c r="AP374" s="223"/>
      <c r="AQ374" s="58">
        <v>0</v>
      </c>
      <c r="AR374" s="58">
        <f t="shared" si="283"/>
        <v>0</v>
      </c>
      <c r="AS374" s="58">
        <f t="shared" si="287"/>
        <v>0</v>
      </c>
      <c r="AT374" s="58">
        <v>0</v>
      </c>
      <c r="AU374" s="6">
        <v>0</v>
      </c>
      <c r="AV374" s="6">
        <v>0</v>
      </c>
      <c r="AW374" s="58">
        <f t="shared" si="284"/>
        <v>0</v>
      </c>
      <c r="AX374" s="58">
        <f t="shared" si="246"/>
        <v>0</v>
      </c>
      <c r="AY374" s="58">
        <f t="shared" si="285"/>
        <v>0</v>
      </c>
      <c r="AZ374" s="59">
        <f t="shared" si="261"/>
        <v>0</v>
      </c>
      <c r="BA374" s="57">
        <f t="shared" si="263"/>
        <v>0</v>
      </c>
      <c r="BB374" s="58">
        <f t="shared" si="264"/>
        <v>0</v>
      </c>
      <c r="BC374" s="58" t="e">
        <f t="shared" si="262"/>
        <v>#DIV/0!</v>
      </c>
      <c r="BD374" s="60"/>
      <c r="BE374" s="38"/>
      <c r="BF374" s="38"/>
    </row>
    <row r="375" spans="1:58" x14ac:dyDescent="0.25">
      <c r="A375" s="56" t="s">
        <v>840</v>
      </c>
      <c r="B375" s="56">
        <v>29</v>
      </c>
      <c r="C375" s="56">
        <v>4</v>
      </c>
      <c r="D375" s="56">
        <v>17</v>
      </c>
      <c r="E375" s="56">
        <v>170</v>
      </c>
      <c r="F375" s="41">
        <v>39438</v>
      </c>
      <c r="G375" s="56">
        <f t="shared" si="272"/>
        <v>5469</v>
      </c>
      <c r="H375" s="56">
        <f t="shared" si="273"/>
        <v>5477.5</v>
      </c>
      <c r="I375" s="41">
        <f t="shared" si="266"/>
        <v>39446.5</v>
      </c>
      <c r="J375" s="33">
        <f t="shared" si="254"/>
        <v>39446.5</v>
      </c>
      <c r="K375" s="57">
        <v>1060</v>
      </c>
      <c r="L375" s="56">
        <v>1</v>
      </c>
      <c r="M375" s="56">
        <v>1</v>
      </c>
      <c r="N375" s="58">
        <f t="shared" si="274"/>
        <v>21.480000000000004</v>
      </c>
      <c r="O375" s="58">
        <v>2.527058823529412</v>
      </c>
      <c r="P375" s="58">
        <v>8.1712689687988393E-2</v>
      </c>
      <c r="Q375" s="58">
        <f t="shared" si="255"/>
        <v>81712.689687988401</v>
      </c>
      <c r="R375" s="58">
        <v>0.20148125175202466</v>
      </c>
      <c r="S375" s="58">
        <f t="shared" si="256"/>
        <v>201481.25175202466</v>
      </c>
      <c r="T375" s="58">
        <v>0.26644046544065059</v>
      </c>
      <c r="U375" s="58">
        <f t="shared" si="257"/>
        <v>266440.46544065059</v>
      </c>
      <c r="V375" s="58">
        <f t="shared" si="258"/>
        <v>10.543500727400046</v>
      </c>
      <c r="W375" s="58">
        <v>1.8548553821167655</v>
      </c>
      <c r="X375" s="58">
        <f t="shared" si="259"/>
        <v>1854855.3821167655</v>
      </c>
      <c r="Y375" s="58">
        <v>1.0960000528808946E-2</v>
      </c>
      <c r="Z375" s="58">
        <f t="shared" si="260"/>
        <v>10960.000528808945</v>
      </c>
      <c r="AA375" s="58">
        <f t="shared" si="275"/>
        <v>6809.3908073323664</v>
      </c>
      <c r="AB375" s="58">
        <f t="shared" si="276"/>
        <v>2013.0571317014033</v>
      </c>
      <c r="AC375" s="58">
        <f t="shared" si="277"/>
        <v>9486.7624019743489</v>
      </c>
      <c r="AD375" s="58">
        <f t="shared" si="278"/>
        <v>782.85718062921035</v>
      </c>
      <c r="AE375" s="163">
        <v>58.681777343320569</v>
      </c>
      <c r="AF375" s="163">
        <v>51.367524158838748</v>
      </c>
      <c r="AG375" s="179">
        <f t="shared" si="279"/>
        <v>7.3142531844818208</v>
      </c>
      <c r="AH375" s="163">
        <f t="shared" ref="AH375:AH397" si="288">AE375*$O375</f>
        <v>148.29230321582659</v>
      </c>
      <c r="AI375" s="179">
        <f t="shared" ref="AI375:AI390" si="289">AF375*$O375</f>
        <v>129.8087551684537</v>
      </c>
      <c r="AJ375" s="179">
        <f t="shared" si="281"/>
        <v>18.483548047372892</v>
      </c>
      <c r="AK375" s="58">
        <v>0</v>
      </c>
      <c r="AL375" s="58">
        <f t="shared" si="286"/>
        <v>0</v>
      </c>
      <c r="AM375" s="58">
        <f t="shared" si="282"/>
        <v>0</v>
      </c>
      <c r="AN375" s="223"/>
      <c r="AO375" s="223"/>
      <c r="AP375" s="223"/>
      <c r="AQ375" s="58">
        <v>0</v>
      </c>
      <c r="AR375" s="58">
        <f t="shared" si="283"/>
        <v>0</v>
      </c>
      <c r="AS375" s="58">
        <f t="shared" si="287"/>
        <v>0</v>
      </c>
      <c r="AT375" s="58">
        <v>0</v>
      </c>
      <c r="AU375" s="6">
        <v>0</v>
      </c>
      <c r="AV375" s="6">
        <v>0</v>
      </c>
      <c r="AW375" s="58">
        <f t="shared" si="284"/>
        <v>0</v>
      </c>
      <c r="AX375" s="58">
        <f t="shared" si="246"/>
        <v>0</v>
      </c>
      <c r="AY375" s="58">
        <f t="shared" si="285"/>
        <v>0</v>
      </c>
      <c r="AZ375" s="59">
        <f t="shared" si="261"/>
        <v>0</v>
      </c>
      <c r="BA375" s="57">
        <f t="shared" si="263"/>
        <v>0</v>
      </c>
      <c r="BB375" s="58">
        <f t="shared" si="264"/>
        <v>0</v>
      </c>
      <c r="BC375" s="58" t="e">
        <f t="shared" si="262"/>
        <v>#DIV/0!</v>
      </c>
      <c r="BD375" s="60"/>
      <c r="BE375" s="38"/>
      <c r="BF375" s="38"/>
    </row>
    <row r="376" spans="1:58" x14ac:dyDescent="0.25">
      <c r="A376" s="56" t="s">
        <v>841</v>
      </c>
      <c r="B376" s="56">
        <v>29</v>
      </c>
      <c r="C376" s="56">
        <v>5</v>
      </c>
      <c r="D376" s="56">
        <v>17</v>
      </c>
      <c r="E376" s="56">
        <v>153</v>
      </c>
      <c r="F376" s="41">
        <v>39455</v>
      </c>
      <c r="G376" s="56">
        <f t="shared" si="272"/>
        <v>5486</v>
      </c>
      <c r="H376" s="56">
        <f t="shared" si="273"/>
        <v>5494.5</v>
      </c>
      <c r="I376" s="41">
        <f t="shared" ref="I376:I439" si="290">F376+(D376/2)</f>
        <v>39463.5</v>
      </c>
      <c r="J376" s="33">
        <f t="shared" si="254"/>
        <v>39463.5</v>
      </c>
      <c r="K376" s="57">
        <v>1060</v>
      </c>
      <c r="L376" s="56">
        <v>1</v>
      </c>
      <c r="M376" s="56">
        <v>1</v>
      </c>
      <c r="N376" s="58">
        <f t="shared" si="274"/>
        <v>22.613999999999994</v>
      </c>
      <c r="O376" s="58">
        <v>2.6604705882352935</v>
      </c>
      <c r="P376" s="58">
        <v>9.1407881621423645E-2</v>
      </c>
      <c r="Q376" s="58">
        <f t="shared" si="255"/>
        <v>91407.881621423643</v>
      </c>
      <c r="R376" s="58">
        <v>0.19883575898567149</v>
      </c>
      <c r="S376" s="58">
        <f t="shared" si="256"/>
        <v>198835.75898567148</v>
      </c>
      <c r="T376" s="58">
        <v>0.18313155784327456</v>
      </c>
      <c r="U376" s="58">
        <f t="shared" si="257"/>
        <v>183131.55784327455</v>
      </c>
      <c r="V376" s="58">
        <f t="shared" si="258"/>
        <v>6.8834272648263655</v>
      </c>
      <c r="W376" s="58">
        <v>2.0499835673527884</v>
      </c>
      <c r="X376" s="58">
        <f t="shared" si="259"/>
        <v>2049983.5673527885</v>
      </c>
      <c r="Y376" s="58">
        <v>1.1750667432446545E-2</v>
      </c>
      <c r="Z376" s="58">
        <f t="shared" si="260"/>
        <v>11750.667432446546</v>
      </c>
      <c r="AA376" s="58">
        <f t="shared" si="275"/>
        <v>7617.3234684519703</v>
      </c>
      <c r="AB376" s="58">
        <f t="shared" si="276"/>
        <v>1986.6252526364162</v>
      </c>
      <c r="AC376" s="58">
        <f t="shared" si="277"/>
        <v>6520.501961626981</v>
      </c>
      <c r="AD376" s="58">
        <f t="shared" si="278"/>
        <v>839.33338803189611</v>
      </c>
      <c r="AE376" s="163">
        <v>56.996596929465412</v>
      </c>
      <c r="AF376" s="163">
        <v>48.108956723729833</v>
      </c>
      <c r="AG376" s="179">
        <f t="shared" si="279"/>
        <v>8.887640205735579</v>
      </c>
      <c r="AH376" s="163">
        <f t="shared" si="288"/>
        <v>151.63776976034475</v>
      </c>
      <c r="AI376" s="179">
        <f t="shared" si="289"/>
        <v>127.99246439416778</v>
      </c>
      <c r="AJ376" s="179">
        <f t="shared" si="281"/>
        <v>23.64530536617697</v>
      </c>
      <c r="AK376" s="58">
        <v>0</v>
      </c>
      <c r="AL376" s="58">
        <f t="shared" si="286"/>
        <v>0</v>
      </c>
      <c r="AM376" s="58">
        <f t="shared" si="282"/>
        <v>0</v>
      </c>
      <c r="AN376" s="223"/>
      <c r="AO376" s="223"/>
      <c r="AP376" s="223"/>
      <c r="AQ376" s="58">
        <v>0</v>
      </c>
      <c r="AR376" s="58">
        <f t="shared" si="283"/>
        <v>0</v>
      </c>
      <c r="AS376" s="58">
        <f t="shared" si="287"/>
        <v>0</v>
      </c>
      <c r="AT376" s="58">
        <v>0</v>
      </c>
      <c r="AU376" s="6">
        <v>0</v>
      </c>
      <c r="AV376" s="6">
        <v>0</v>
      </c>
      <c r="AW376" s="58">
        <f t="shared" si="284"/>
        <v>0</v>
      </c>
      <c r="AX376" s="58">
        <f t="shared" si="246"/>
        <v>0</v>
      </c>
      <c r="AY376" s="58">
        <f t="shared" si="285"/>
        <v>0</v>
      </c>
      <c r="AZ376" s="59">
        <f t="shared" si="261"/>
        <v>0</v>
      </c>
      <c r="BA376" s="57">
        <f t="shared" si="263"/>
        <v>0</v>
      </c>
      <c r="BB376" s="58">
        <f t="shared" si="264"/>
        <v>0</v>
      </c>
      <c r="BC376" s="58" t="e">
        <f t="shared" si="262"/>
        <v>#DIV/0!</v>
      </c>
      <c r="BD376" s="60"/>
      <c r="BE376" s="38"/>
      <c r="BF376" s="38"/>
    </row>
    <row r="377" spans="1:58" x14ac:dyDescent="0.25">
      <c r="A377" s="56" t="s">
        <v>842</v>
      </c>
      <c r="B377" s="56">
        <v>29</v>
      </c>
      <c r="C377" s="56">
        <v>6</v>
      </c>
      <c r="D377" s="56">
        <v>17</v>
      </c>
      <c r="E377" s="56">
        <v>136</v>
      </c>
      <c r="F377" s="41">
        <v>39472</v>
      </c>
      <c r="G377" s="56">
        <f t="shared" si="272"/>
        <v>5503</v>
      </c>
      <c r="H377" s="56">
        <f t="shared" si="273"/>
        <v>5511.5</v>
      </c>
      <c r="I377" s="41">
        <f t="shared" si="290"/>
        <v>39480.5</v>
      </c>
      <c r="J377" s="33">
        <f t="shared" si="254"/>
        <v>39480.5</v>
      </c>
      <c r="K377" s="57">
        <v>1060</v>
      </c>
      <c r="L377" s="56">
        <v>1</v>
      </c>
      <c r="M377" s="56">
        <v>1</v>
      </c>
      <c r="N377" s="58">
        <f t="shared" si="274"/>
        <v>17.055999999999997</v>
      </c>
      <c r="O377" s="58">
        <v>2.0065882352941173</v>
      </c>
      <c r="P377" s="58">
        <v>7.9676777778565203E-2</v>
      </c>
      <c r="Q377" s="58">
        <f t="shared" si="255"/>
        <v>79676.7777785652</v>
      </c>
      <c r="R377" s="58">
        <v>0.19412500166622013</v>
      </c>
      <c r="S377" s="58">
        <f t="shared" si="256"/>
        <v>194125.00166622014</v>
      </c>
      <c r="T377" s="58">
        <v>0.23341806019083919</v>
      </c>
      <c r="U377" s="58">
        <f t="shared" si="257"/>
        <v>233418.0601908392</v>
      </c>
      <c r="V377" s="58">
        <f t="shared" si="258"/>
        <v>11.63258390960444</v>
      </c>
      <c r="W377" s="58">
        <v>1.3798532289906451</v>
      </c>
      <c r="X377" s="58">
        <f t="shared" si="259"/>
        <v>1379853.2289906451</v>
      </c>
      <c r="Y377" s="58">
        <v>1.0465745826084772E-2</v>
      </c>
      <c r="Z377" s="58">
        <f t="shared" si="260"/>
        <v>10465.745826084772</v>
      </c>
      <c r="AA377" s="58">
        <f t="shared" si="275"/>
        <v>6639.7314815471</v>
      </c>
      <c r="AB377" s="58">
        <f t="shared" si="276"/>
        <v>1939.5587214570908</v>
      </c>
      <c r="AC377" s="58">
        <f t="shared" si="277"/>
        <v>8310.981118044514</v>
      </c>
      <c r="AD377" s="58">
        <f t="shared" si="278"/>
        <v>747.55327329176941</v>
      </c>
      <c r="AE377" s="163">
        <v>57.426603024232577</v>
      </c>
      <c r="AF377" s="163">
        <v>45.229510504556316</v>
      </c>
      <c r="AG377" s="179">
        <f t="shared" si="279"/>
        <v>12.197092519676261</v>
      </c>
      <c r="AH377" s="163">
        <f t="shared" si="288"/>
        <v>115.23154602133067</v>
      </c>
      <c r="AI377" s="179">
        <f t="shared" si="289"/>
        <v>90.757003666554397</v>
      </c>
      <c r="AJ377" s="179">
        <f t="shared" si="281"/>
        <v>24.474542354776275</v>
      </c>
      <c r="AK377" s="58">
        <v>0</v>
      </c>
      <c r="AL377" s="58">
        <f t="shared" si="286"/>
        <v>0</v>
      </c>
      <c r="AM377" s="58">
        <f t="shared" si="282"/>
        <v>0</v>
      </c>
      <c r="AN377" s="223"/>
      <c r="AO377" s="223"/>
      <c r="AP377" s="223"/>
      <c r="AQ377" s="58">
        <v>0</v>
      </c>
      <c r="AR377" s="58">
        <f t="shared" si="283"/>
        <v>0</v>
      </c>
      <c r="AS377" s="58">
        <f t="shared" si="287"/>
        <v>0</v>
      </c>
      <c r="AT377" s="58">
        <v>0</v>
      </c>
      <c r="AU377" s="6">
        <v>0</v>
      </c>
      <c r="AV377" s="6">
        <v>0</v>
      </c>
      <c r="AW377" s="58">
        <f t="shared" si="284"/>
        <v>0</v>
      </c>
      <c r="AX377" s="58">
        <f t="shared" si="246"/>
        <v>0</v>
      </c>
      <c r="AY377" s="58">
        <f t="shared" si="285"/>
        <v>0</v>
      </c>
      <c r="AZ377" s="59">
        <f t="shared" si="261"/>
        <v>0</v>
      </c>
      <c r="BA377" s="57">
        <f t="shared" si="263"/>
        <v>0</v>
      </c>
      <c r="BB377" s="58">
        <f t="shared" si="264"/>
        <v>0</v>
      </c>
      <c r="BC377" s="58" t="e">
        <f t="shared" si="262"/>
        <v>#DIV/0!</v>
      </c>
      <c r="BD377" s="60"/>
      <c r="BE377" s="38"/>
      <c r="BF377" s="38"/>
    </row>
    <row r="378" spans="1:58" x14ac:dyDescent="0.25">
      <c r="A378" s="56" t="s">
        <v>843</v>
      </c>
      <c r="B378" s="56">
        <v>29</v>
      </c>
      <c r="C378" s="56">
        <v>7</v>
      </c>
      <c r="D378" s="56">
        <v>17</v>
      </c>
      <c r="E378" s="56">
        <v>119</v>
      </c>
      <c r="F378" s="41">
        <v>39489</v>
      </c>
      <c r="G378" s="56">
        <f t="shared" si="272"/>
        <v>5520</v>
      </c>
      <c r="H378" s="56">
        <f t="shared" si="273"/>
        <v>5528.5</v>
      </c>
      <c r="I378" s="41">
        <f t="shared" si="290"/>
        <v>39497.5</v>
      </c>
      <c r="J378" s="33">
        <f t="shared" si="254"/>
        <v>39497.5</v>
      </c>
      <c r="K378" s="57">
        <v>1060</v>
      </c>
      <c r="L378" s="56">
        <v>1</v>
      </c>
      <c r="M378" s="56">
        <v>1</v>
      </c>
      <c r="N378" s="58">
        <f t="shared" si="274"/>
        <v>20.872</v>
      </c>
      <c r="O378" s="58">
        <v>2.4555294117647057</v>
      </c>
      <c r="P378" s="58">
        <v>9.8099018872121968E-2</v>
      </c>
      <c r="Q378" s="58">
        <f t="shared" si="255"/>
        <v>98099.018872121975</v>
      </c>
      <c r="R378" s="58">
        <v>0.16590175445861241</v>
      </c>
      <c r="S378" s="58">
        <f t="shared" si="256"/>
        <v>165901.75445861241</v>
      </c>
      <c r="T378" s="58">
        <v>0.40214588633186948</v>
      </c>
      <c r="U378" s="58">
        <f t="shared" si="257"/>
        <v>402145.88633186946</v>
      </c>
      <c r="V378" s="58">
        <f t="shared" si="258"/>
        <v>16.377156160506377</v>
      </c>
      <c r="W378" s="58">
        <v>1.6422342237939189</v>
      </c>
      <c r="X378" s="58">
        <f t="shared" si="259"/>
        <v>1642234.223793919</v>
      </c>
      <c r="Y378" s="58">
        <v>1.2477922829606358E-2</v>
      </c>
      <c r="Z378" s="58">
        <f t="shared" si="260"/>
        <v>12477.922829606357</v>
      </c>
      <c r="AA378" s="58">
        <f t="shared" si="275"/>
        <v>8174.9182393434976</v>
      </c>
      <c r="AB378" s="58">
        <f t="shared" si="276"/>
        <v>1657.5721416785805</v>
      </c>
      <c r="AC378" s="58">
        <f t="shared" si="277"/>
        <v>14318.630123439836</v>
      </c>
      <c r="AD378" s="58">
        <f t="shared" si="278"/>
        <v>891.28020211473995</v>
      </c>
      <c r="AE378" s="163">
        <v>60.571458259318185</v>
      </c>
      <c r="AF378" s="163">
        <v>47.503801666710764</v>
      </c>
      <c r="AG378" s="179">
        <f t="shared" si="279"/>
        <v>13.06765659260742</v>
      </c>
      <c r="AH378" s="163">
        <f t="shared" si="288"/>
        <v>148.73499726923401</v>
      </c>
      <c r="AI378" s="179">
        <f t="shared" si="289"/>
        <v>116.64698216324553</v>
      </c>
      <c r="AJ378" s="179">
        <f t="shared" si="281"/>
        <v>32.088015105988489</v>
      </c>
      <c r="AK378" s="58">
        <v>0</v>
      </c>
      <c r="AL378" s="58">
        <f t="shared" si="286"/>
        <v>0</v>
      </c>
      <c r="AM378" s="58">
        <f t="shared" si="282"/>
        <v>0</v>
      </c>
      <c r="AN378" s="223"/>
      <c r="AO378" s="223"/>
      <c r="AP378" s="223"/>
      <c r="AQ378" s="58">
        <v>0</v>
      </c>
      <c r="AR378" s="58">
        <f t="shared" si="283"/>
        <v>0</v>
      </c>
      <c r="AS378" s="58">
        <f t="shared" si="287"/>
        <v>0</v>
      </c>
      <c r="AT378" s="58">
        <v>0</v>
      </c>
      <c r="AU378" s="6">
        <v>0</v>
      </c>
      <c r="AV378" s="6">
        <v>0</v>
      </c>
      <c r="AW378" s="58">
        <f t="shared" si="284"/>
        <v>0</v>
      </c>
      <c r="AX378" s="58">
        <f t="shared" si="246"/>
        <v>0</v>
      </c>
      <c r="AY378" s="58">
        <f t="shared" si="285"/>
        <v>0</v>
      </c>
      <c r="AZ378" s="59">
        <f t="shared" si="261"/>
        <v>0</v>
      </c>
      <c r="BA378" s="57">
        <f t="shared" si="263"/>
        <v>0</v>
      </c>
      <c r="BB378" s="58">
        <f t="shared" si="264"/>
        <v>0</v>
      </c>
      <c r="BC378" s="58" t="e">
        <f t="shared" si="262"/>
        <v>#DIV/0!</v>
      </c>
      <c r="BD378" s="60"/>
      <c r="BE378" s="38"/>
      <c r="BF378" s="38"/>
    </row>
    <row r="379" spans="1:58" x14ac:dyDescent="0.25">
      <c r="A379" s="56" t="s">
        <v>844</v>
      </c>
      <c r="B379" s="56">
        <v>29</v>
      </c>
      <c r="C379" s="56">
        <v>8</v>
      </c>
      <c r="D379" s="56">
        <v>17</v>
      </c>
      <c r="E379" s="56">
        <v>102</v>
      </c>
      <c r="F379" s="41">
        <v>39506</v>
      </c>
      <c r="G379" s="56">
        <f t="shared" si="272"/>
        <v>5537</v>
      </c>
      <c r="H379" s="56">
        <f t="shared" si="273"/>
        <v>5545.5</v>
      </c>
      <c r="I379" s="41">
        <f t="shared" si="290"/>
        <v>39514.5</v>
      </c>
      <c r="J379" s="33">
        <f t="shared" si="254"/>
        <v>39514.5</v>
      </c>
      <c r="K379" s="57">
        <v>1060</v>
      </c>
      <c r="L379" s="56">
        <v>1</v>
      </c>
      <c r="M379" s="56">
        <v>1</v>
      </c>
      <c r="N379" s="58">
        <f t="shared" si="274"/>
        <v>10.655999999999999</v>
      </c>
      <c r="O379" s="58">
        <v>1.2536470588235293</v>
      </c>
      <c r="P379" s="58">
        <v>5.9294399460037048E-2</v>
      </c>
      <c r="Q379" s="58">
        <f t="shared" si="255"/>
        <v>59294.39946003705</v>
      </c>
      <c r="R379" s="58">
        <v>9.9064565109158093E-2</v>
      </c>
      <c r="S379" s="58">
        <f t="shared" si="256"/>
        <v>99064.565109158095</v>
      </c>
      <c r="T379" s="58">
        <v>0.15694078232743494</v>
      </c>
      <c r="U379" s="58">
        <f t="shared" si="257"/>
        <v>156940.78232743495</v>
      </c>
      <c r="V379" s="58">
        <f t="shared" si="258"/>
        <v>12.51873732904652</v>
      </c>
      <c r="W379" s="58">
        <v>0.84940571273684351</v>
      </c>
      <c r="X379" s="58">
        <f t="shared" si="259"/>
        <v>849405.7127368435</v>
      </c>
      <c r="Y379" s="58">
        <v>7.092874087271047E-3</v>
      </c>
      <c r="Z379" s="58">
        <f t="shared" si="260"/>
        <v>7092.8740872710468</v>
      </c>
      <c r="AA379" s="58">
        <f t="shared" si="275"/>
        <v>4941.1999550030869</v>
      </c>
      <c r="AB379" s="58">
        <f t="shared" si="276"/>
        <v>989.78256069865176</v>
      </c>
      <c r="AC379" s="58">
        <f t="shared" si="277"/>
        <v>5587.9646909414087</v>
      </c>
      <c r="AD379" s="58">
        <f t="shared" si="278"/>
        <v>506.63386337650337</v>
      </c>
      <c r="AE379" s="163">
        <v>57.007986784703554</v>
      </c>
      <c r="AF379" s="163">
        <v>45.218232341449074</v>
      </c>
      <c r="AG379" s="179">
        <f t="shared" si="279"/>
        <v>11.789754443254481</v>
      </c>
      <c r="AH379" s="163">
        <f t="shared" si="288"/>
        <v>71.467894962094235</v>
      </c>
      <c r="AI379" s="179">
        <f t="shared" si="289"/>
        <v>56.687703980056625</v>
      </c>
      <c r="AJ379" s="179">
        <f t="shared" si="281"/>
        <v>14.78019098203761</v>
      </c>
      <c r="AK379" s="58">
        <v>0</v>
      </c>
      <c r="AL379" s="58">
        <f t="shared" si="286"/>
        <v>0</v>
      </c>
      <c r="AM379" s="58">
        <f t="shared" si="282"/>
        <v>0</v>
      </c>
      <c r="AN379" s="223"/>
      <c r="AO379" s="223"/>
      <c r="AP379" s="223"/>
      <c r="AQ379" s="58">
        <v>0</v>
      </c>
      <c r="AR379" s="58">
        <f t="shared" si="283"/>
        <v>0</v>
      </c>
      <c r="AS379" s="58">
        <f t="shared" si="287"/>
        <v>0</v>
      </c>
      <c r="AT379" s="58">
        <v>0</v>
      </c>
      <c r="AU379" s="6">
        <v>0</v>
      </c>
      <c r="AV379" s="6">
        <v>0</v>
      </c>
      <c r="AW379" s="58">
        <f t="shared" si="284"/>
        <v>0</v>
      </c>
      <c r="AX379" s="58">
        <f t="shared" si="246"/>
        <v>0</v>
      </c>
      <c r="AY379" s="58">
        <f t="shared" si="285"/>
        <v>0</v>
      </c>
      <c r="AZ379" s="59">
        <f t="shared" si="261"/>
        <v>0</v>
      </c>
      <c r="BA379" s="57">
        <f t="shared" si="263"/>
        <v>0</v>
      </c>
      <c r="BB379" s="58">
        <f t="shared" si="264"/>
        <v>0</v>
      </c>
      <c r="BC379" s="58" t="e">
        <f t="shared" si="262"/>
        <v>#DIV/0!</v>
      </c>
      <c r="BD379" s="60"/>
      <c r="BE379" s="38"/>
      <c r="BF379" s="38"/>
    </row>
    <row r="380" spans="1:58" x14ac:dyDescent="0.25">
      <c r="A380" s="56" t="s">
        <v>845</v>
      </c>
      <c r="B380" s="56">
        <v>29</v>
      </c>
      <c r="C380" s="56">
        <v>9</v>
      </c>
      <c r="D380" s="56">
        <v>17</v>
      </c>
      <c r="E380" s="56">
        <v>85</v>
      </c>
      <c r="F380" s="41">
        <v>39523</v>
      </c>
      <c r="G380" s="56">
        <f t="shared" si="272"/>
        <v>5554</v>
      </c>
      <c r="H380" s="56">
        <f t="shared" si="273"/>
        <v>5562.5</v>
      </c>
      <c r="I380" s="41">
        <f t="shared" si="290"/>
        <v>39531.5</v>
      </c>
      <c r="J380" s="33">
        <f t="shared" si="254"/>
        <v>39531.5</v>
      </c>
      <c r="K380" s="57">
        <v>1060</v>
      </c>
      <c r="L380" s="56">
        <v>1</v>
      </c>
      <c r="M380" s="56">
        <v>1</v>
      </c>
      <c r="N380" s="58">
        <f t="shared" si="274"/>
        <v>9.8879999999999981</v>
      </c>
      <c r="O380" s="58">
        <v>1.1632941176470586</v>
      </c>
      <c r="P380" s="58">
        <v>5.5856570088181387E-2</v>
      </c>
      <c r="Q380" s="58">
        <f t="shared" si="255"/>
        <v>55856.57008818139</v>
      </c>
      <c r="R380" s="58">
        <v>9.7963678089119821E-2</v>
      </c>
      <c r="S380" s="58">
        <f t="shared" si="256"/>
        <v>97963.678089119814</v>
      </c>
      <c r="T380" s="58">
        <v>0.21878710210983182</v>
      </c>
      <c r="U380" s="58">
        <f t="shared" si="257"/>
        <v>218787.10210983182</v>
      </c>
      <c r="V380" s="58">
        <f t="shared" si="258"/>
        <v>18.80754821939291</v>
      </c>
      <c r="W380" s="58">
        <v>0.70690191222765364</v>
      </c>
      <c r="X380" s="58">
        <f t="shared" si="259"/>
        <v>706901.91222765367</v>
      </c>
      <c r="Y380" s="58">
        <v>7.4082341415056992E-3</v>
      </c>
      <c r="Z380" s="58">
        <f t="shared" si="260"/>
        <v>7408.234141505699</v>
      </c>
      <c r="AA380" s="58">
        <f t="shared" si="275"/>
        <v>4654.7141740151155</v>
      </c>
      <c r="AB380" s="58">
        <f t="shared" si="276"/>
        <v>978.78328186940826</v>
      </c>
      <c r="AC380" s="58">
        <f t="shared" si="277"/>
        <v>7790.0376389892235</v>
      </c>
      <c r="AD380" s="58">
        <f t="shared" si="278"/>
        <v>529.15958153612144</v>
      </c>
      <c r="AE380" s="163">
        <v>58.817822387585046</v>
      </c>
      <c r="AF380" s="163">
        <v>43.294985958545531</v>
      </c>
      <c r="AG380" s="179">
        <f t="shared" si="279"/>
        <v>15.522836429039515</v>
      </c>
      <c r="AH380" s="163">
        <f t="shared" si="288"/>
        <v>68.422426796287155</v>
      </c>
      <c r="AI380" s="179">
        <f t="shared" si="289"/>
        <v>50.364802489188015</v>
      </c>
      <c r="AJ380" s="179">
        <f t="shared" si="281"/>
        <v>18.05762430709914</v>
      </c>
      <c r="AK380" s="58">
        <v>0</v>
      </c>
      <c r="AL380" s="58">
        <f t="shared" si="286"/>
        <v>0</v>
      </c>
      <c r="AM380" s="58">
        <f t="shared" si="282"/>
        <v>0</v>
      </c>
      <c r="AN380" s="223"/>
      <c r="AO380" s="223"/>
      <c r="AP380" s="223"/>
      <c r="AQ380" s="58">
        <v>0.92198777039838686</v>
      </c>
      <c r="AR380" s="58">
        <f t="shared" si="283"/>
        <v>0.97730703662229002</v>
      </c>
      <c r="AS380" s="58">
        <f t="shared" si="287"/>
        <v>0.97730703662229002</v>
      </c>
      <c r="AT380" s="58">
        <f>AR380/AS380</f>
        <v>1</v>
      </c>
      <c r="AU380" s="6">
        <f>AR380/AS380*100</f>
        <v>100</v>
      </c>
      <c r="AV380" s="6">
        <f t="shared" ref="AV380:AV392" si="291">(AL380/AS380)*100</f>
        <v>0</v>
      </c>
      <c r="AW380" s="58">
        <f t="shared" si="284"/>
        <v>9.8837685742545534E-2</v>
      </c>
      <c r="AX380" s="58">
        <f t="shared" si="246"/>
        <v>98.837685742545531</v>
      </c>
      <c r="AY380" s="58">
        <f t="shared" si="285"/>
        <v>0.11497729842615177</v>
      </c>
      <c r="AZ380" s="59">
        <f t="shared" si="261"/>
        <v>1.1497729842615177E-7</v>
      </c>
      <c r="BA380" s="57">
        <f t="shared" si="263"/>
        <v>5.2552137359739246E-5</v>
      </c>
      <c r="BB380" s="58">
        <f t="shared" si="264"/>
        <v>114.97729842615178</v>
      </c>
      <c r="BC380" s="58" t="e">
        <f t="shared" si="262"/>
        <v>#DIV/0!</v>
      </c>
      <c r="BD380" s="60"/>
      <c r="BE380" s="38"/>
      <c r="BF380" s="38"/>
    </row>
    <row r="381" spans="1:58" x14ac:dyDescent="0.25">
      <c r="A381" s="56" t="s">
        <v>846</v>
      </c>
      <c r="B381" s="56">
        <v>29</v>
      </c>
      <c r="C381" s="56">
        <v>10</v>
      </c>
      <c r="D381" s="56">
        <v>17</v>
      </c>
      <c r="E381" s="56">
        <v>68</v>
      </c>
      <c r="F381" s="41">
        <v>39540</v>
      </c>
      <c r="G381" s="56">
        <f t="shared" si="272"/>
        <v>5571</v>
      </c>
      <c r="H381" s="56">
        <f t="shared" si="273"/>
        <v>5579.5</v>
      </c>
      <c r="I381" s="41">
        <f t="shared" si="290"/>
        <v>39548.5</v>
      </c>
      <c r="J381" s="33">
        <f t="shared" si="254"/>
        <v>39548.5</v>
      </c>
      <c r="K381" s="57">
        <v>1060</v>
      </c>
      <c r="L381" s="56">
        <v>1</v>
      </c>
      <c r="M381" s="56">
        <v>1</v>
      </c>
      <c r="N381" s="58">
        <f t="shared" si="274"/>
        <v>21.707999999999998</v>
      </c>
      <c r="O381" s="58">
        <v>2.5538823529411765</v>
      </c>
      <c r="P381" s="58">
        <v>0.13303325570269606</v>
      </c>
      <c r="Q381" s="58">
        <f t="shared" si="255"/>
        <v>133033.25570269607</v>
      </c>
      <c r="R381" s="58">
        <v>0.16790219290797176</v>
      </c>
      <c r="S381" s="58">
        <f t="shared" si="256"/>
        <v>167902.19290797177</v>
      </c>
      <c r="T381" s="58">
        <v>1.0051060829517307</v>
      </c>
      <c r="U381" s="58">
        <f t="shared" si="257"/>
        <v>1005106.0829517307</v>
      </c>
      <c r="V381" s="58">
        <f t="shared" si="258"/>
        <v>39.35600564349415</v>
      </c>
      <c r="W381" s="58">
        <v>1.0482909378247343</v>
      </c>
      <c r="X381" s="58">
        <f t="shared" si="259"/>
        <v>1048290.9378247343</v>
      </c>
      <c r="Y381" s="58">
        <v>1.8042127551816466E-2</v>
      </c>
      <c r="Z381" s="58">
        <f t="shared" si="260"/>
        <v>18042.127551816466</v>
      </c>
      <c r="AA381" s="58">
        <f t="shared" si="275"/>
        <v>11086.104641891337</v>
      </c>
      <c r="AB381" s="58">
        <f t="shared" si="276"/>
        <v>1677.5590975466571</v>
      </c>
      <c r="AC381" s="58">
        <f t="shared" si="277"/>
        <v>35787.366539735121</v>
      </c>
      <c r="AD381" s="58">
        <f t="shared" si="278"/>
        <v>1288.7233965583191</v>
      </c>
      <c r="AE381" s="163">
        <v>52.94961697369159</v>
      </c>
      <c r="AF381" s="163">
        <v>39.280469699560129</v>
      </c>
      <c r="AG381" s="179">
        <f t="shared" si="279"/>
        <v>13.669147274131461</v>
      </c>
      <c r="AH381" s="163">
        <f t="shared" si="288"/>
        <v>135.22709238410553</v>
      </c>
      <c r="AI381" s="179">
        <f t="shared" si="289"/>
        <v>100.31769838094721</v>
      </c>
      <c r="AJ381" s="179">
        <f t="shared" si="281"/>
        <v>34.909394003158326</v>
      </c>
      <c r="AK381" s="58">
        <v>0.3699649409730818</v>
      </c>
      <c r="AL381" s="58">
        <f t="shared" si="286"/>
        <v>8.0311989386436586</v>
      </c>
      <c r="AM381" s="58">
        <f t="shared" si="282"/>
        <v>7.5766027723053386E-3</v>
      </c>
      <c r="AN381" s="223"/>
      <c r="AO381" s="223"/>
      <c r="AP381" s="223"/>
      <c r="AQ381" s="58">
        <v>152.99097307858386</v>
      </c>
      <c r="AR381" s="58">
        <f t="shared" si="283"/>
        <v>162.17043146329888</v>
      </c>
      <c r="AS381" s="58">
        <f t="shared" si="287"/>
        <v>170.20163040194254</v>
      </c>
      <c r="AT381" s="58">
        <f>AR381/AS381</f>
        <v>0.95281361923691654</v>
      </c>
      <c r="AU381" s="6">
        <f>AR381/AS381*100</f>
        <v>95.281361923691648</v>
      </c>
      <c r="AV381" s="6">
        <f t="shared" si="291"/>
        <v>4.718638076308344</v>
      </c>
      <c r="AW381" s="58">
        <f t="shared" si="284"/>
        <v>7.8405025982099943</v>
      </c>
      <c r="AX381" s="58">
        <f t="shared" si="246"/>
        <v>7840.5025982099942</v>
      </c>
      <c r="AY381" s="58">
        <f t="shared" si="285"/>
        <v>20.023721223757949</v>
      </c>
      <c r="AZ381" s="59">
        <f t="shared" si="261"/>
        <v>2.0023721223757949E-5</v>
      </c>
      <c r="BA381" s="57">
        <f t="shared" si="263"/>
        <v>1.9921997850170779E-3</v>
      </c>
      <c r="BB381" s="58">
        <f t="shared" si="264"/>
        <v>20023.721223757948</v>
      </c>
      <c r="BC381" s="58">
        <f t="shared" si="262"/>
        <v>20.192555644834627</v>
      </c>
      <c r="BD381" s="60"/>
      <c r="BE381" s="38"/>
      <c r="BF381" s="38"/>
    </row>
    <row r="382" spans="1:58" x14ac:dyDescent="0.25">
      <c r="A382" s="56" t="s">
        <v>847</v>
      </c>
      <c r="B382" s="56">
        <v>29</v>
      </c>
      <c r="C382" s="56">
        <v>11</v>
      </c>
      <c r="D382" s="56">
        <v>17</v>
      </c>
      <c r="E382" s="56">
        <v>51</v>
      </c>
      <c r="F382" s="41">
        <v>39557</v>
      </c>
      <c r="G382" s="56">
        <f t="shared" si="272"/>
        <v>5588</v>
      </c>
      <c r="H382" s="56">
        <f t="shared" si="273"/>
        <v>5596.5</v>
      </c>
      <c r="I382" s="41">
        <f t="shared" si="290"/>
        <v>39565.5</v>
      </c>
      <c r="J382" s="33">
        <f t="shared" si="254"/>
        <v>39565.5</v>
      </c>
      <c r="K382" s="57">
        <v>1060</v>
      </c>
      <c r="L382" s="56">
        <v>1</v>
      </c>
      <c r="M382" s="56">
        <v>1</v>
      </c>
      <c r="N382" s="58">
        <f t="shared" si="274"/>
        <v>16.839999999999996</v>
      </c>
      <c r="O382" s="58">
        <v>1.9811764705882349</v>
      </c>
      <c r="P382" s="58">
        <v>0.14724257937705726</v>
      </c>
      <c r="Q382" s="58">
        <f t="shared" si="255"/>
        <v>147242.57937705726</v>
      </c>
      <c r="R382" s="58">
        <v>0.10711307849119482</v>
      </c>
      <c r="S382" s="58">
        <f t="shared" si="256"/>
        <v>107113.07849119483</v>
      </c>
      <c r="T382" s="58">
        <v>1.0136492677655373</v>
      </c>
      <c r="U382" s="58">
        <f t="shared" si="257"/>
        <v>1013649.2677655374</v>
      </c>
      <c r="V382" s="58">
        <f t="shared" si="258"/>
        <v>51.1640069834149</v>
      </c>
      <c r="W382" s="58">
        <v>0.49230767588885938</v>
      </c>
      <c r="X382" s="58">
        <f t="shared" si="259"/>
        <v>492307.67588885938</v>
      </c>
      <c r="Y382" s="58">
        <v>2.0071737093341677E-2</v>
      </c>
      <c r="Z382" s="58">
        <f t="shared" si="260"/>
        <v>20071.737093341679</v>
      </c>
      <c r="AA382" s="58">
        <f t="shared" si="275"/>
        <v>12270.214948088103</v>
      </c>
      <c r="AB382" s="58">
        <f t="shared" si="276"/>
        <v>1070.1975726286162</v>
      </c>
      <c r="AC382" s="58">
        <f t="shared" si="277"/>
        <v>36091.551432786931</v>
      </c>
      <c r="AD382" s="58">
        <f t="shared" si="278"/>
        <v>1433.6955066672626</v>
      </c>
      <c r="AE382" s="163">
        <v>68.171633557681929</v>
      </c>
      <c r="AF382" s="163">
        <v>46.395373630582554</v>
      </c>
      <c r="AG382" s="179">
        <f t="shared" si="279"/>
        <v>21.776259927099375</v>
      </c>
      <c r="AH382" s="163">
        <f t="shared" si="288"/>
        <v>135.06003636604277</v>
      </c>
      <c r="AI382" s="179">
        <f t="shared" si="289"/>
        <v>91.917422581060009</v>
      </c>
      <c r="AJ382" s="179">
        <f t="shared" si="281"/>
        <v>43.142613784982757</v>
      </c>
      <c r="AK382" s="58">
        <v>0</v>
      </c>
      <c r="AL382" s="58">
        <f t="shared" si="286"/>
        <v>0</v>
      </c>
      <c r="AM382" s="58">
        <f t="shared" si="282"/>
        <v>0</v>
      </c>
      <c r="AN382" s="223"/>
      <c r="AO382" s="223"/>
      <c r="AP382" s="223"/>
      <c r="AQ382" s="58">
        <v>0</v>
      </c>
      <c r="AR382" s="58">
        <f t="shared" si="283"/>
        <v>0</v>
      </c>
      <c r="AS382" s="58">
        <f t="shared" si="287"/>
        <v>0</v>
      </c>
      <c r="AT382" s="58">
        <v>0</v>
      </c>
      <c r="AU382" s="6">
        <v>0</v>
      </c>
      <c r="AV382" s="6">
        <v>0</v>
      </c>
      <c r="AW382" s="58">
        <f t="shared" si="284"/>
        <v>0</v>
      </c>
      <c r="AX382" s="58">
        <f t="shared" si="246"/>
        <v>0</v>
      </c>
      <c r="AY382" s="58">
        <f t="shared" si="285"/>
        <v>0</v>
      </c>
      <c r="AZ382" s="59">
        <f t="shared" si="261"/>
        <v>0</v>
      </c>
      <c r="BA382" s="57">
        <f t="shared" si="263"/>
        <v>0</v>
      </c>
      <c r="BB382" s="58">
        <f t="shared" si="264"/>
        <v>0</v>
      </c>
      <c r="BC382" s="58" t="e">
        <f t="shared" si="262"/>
        <v>#DIV/0!</v>
      </c>
      <c r="BD382" s="60"/>
      <c r="BE382" s="38"/>
      <c r="BF382" s="38"/>
    </row>
    <row r="383" spans="1:58" x14ac:dyDescent="0.25">
      <c r="A383" s="56" t="s">
        <v>848</v>
      </c>
      <c r="B383" s="56">
        <v>29</v>
      </c>
      <c r="C383" s="56">
        <v>12</v>
      </c>
      <c r="D383" s="56">
        <v>17</v>
      </c>
      <c r="E383" s="56">
        <v>34</v>
      </c>
      <c r="F383" s="41">
        <v>39574</v>
      </c>
      <c r="G383" s="56">
        <f t="shared" si="272"/>
        <v>5605</v>
      </c>
      <c r="H383" s="56">
        <f t="shared" si="273"/>
        <v>5613.5</v>
      </c>
      <c r="I383" s="41">
        <f t="shared" si="290"/>
        <v>39582.5</v>
      </c>
      <c r="J383" s="33">
        <f t="shared" si="254"/>
        <v>39582.5</v>
      </c>
      <c r="K383" s="57">
        <v>1060</v>
      </c>
      <c r="L383" s="56">
        <v>1</v>
      </c>
      <c r="M383" s="56">
        <v>1</v>
      </c>
      <c r="N383" s="58">
        <f t="shared" si="274"/>
        <v>18.899000000000001</v>
      </c>
      <c r="O383" s="58">
        <v>2.2234117647058826</v>
      </c>
      <c r="P383" s="58">
        <v>0.11601717624574949</v>
      </c>
      <c r="Q383" s="58">
        <f t="shared" si="255"/>
        <v>116017.17624574949</v>
      </c>
      <c r="R383" s="58">
        <v>0.13926976273199951</v>
      </c>
      <c r="S383" s="58">
        <f t="shared" si="256"/>
        <v>139269.76273199951</v>
      </c>
      <c r="T383" s="58">
        <v>0.66066415394959366</v>
      </c>
      <c r="U383" s="58">
        <f t="shared" si="257"/>
        <v>660664.15394959366</v>
      </c>
      <c r="V383" s="58">
        <f t="shared" si="258"/>
        <v>29.713981208378993</v>
      </c>
      <c r="W383" s="58">
        <v>1.1334349074099159</v>
      </c>
      <c r="X383" s="58">
        <f t="shared" si="259"/>
        <v>1133434.9074099159</v>
      </c>
      <c r="Y383" s="58">
        <v>1.538630599697925E-2</v>
      </c>
      <c r="Z383" s="58">
        <f t="shared" si="260"/>
        <v>15386.30599697925</v>
      </c>
      <c r="AA383" s="58">
        <f t="shared" si="275"/>
        <v>9668.0980204791231</v>
      </c>
      <c r="AB383" s="58">
        <f t="shared" si="276"/>
        <v>1391.4842530513345</v>
      </c>
      <c r="AC383" s="58">
        <f t="shared" si="277"/>
        <v>23523.318222911956</v>
      </c>
      <c r="AD383" s="58">
        <f t="shared" si="278"/>
        <v>1099.0218569270894</v>
      </c>
      <c r="AE383" s="163">
        <v>71.909839734772092</v>
      </c>
      <c r="AF383" s="163">
        <v>57.183973243484132</v>
      </c>
      <c r="AG383" s="179">
        <f t="shared" si="279"/>
        <v>14.72586649128796</v>
      </c>
      <c r="AH383" s="163">
        <f t="shared" si="288"/>
        <v>159.88518366440681</v>
      </c>
      <c r="AI383" s="179">
        <f t="shared" si="289"/>
        <v>127.14351886218903</v>
      </c>
      <c r="AJ383" s="179">
        <f t="shared" si="281"/>
        <v>32.741664802217784</v>
      </c>
      <c r="AK383" s="58">
        <v>0</v>
      </c>
      <c r="AL383" s="58">
        <f t="shared" si="286"/>
        <v>0</v>
      </c>
      <c r="AM383" s="58">
        <f t="shared" si="282"/>
        <v>0</v>
      </c>
      <c r="AN383" s="223"/>
      <c r="AO383" s="223"/>
      <c r="AP383" s="223"/>
      <c r="AQ383" s="58">
        <v>0</v>
      </c>
      <c r="AR383" s="58">
        <f t="shared" si="283"/>
        <v>0</v>
      </c>
      <c r="AS383" s="58">
        <f t="shared" si="287"/>
        <v>0</v>
      </c>
      <c r="AT383" s="58">
        <v>0</v>
      </c>
      <c r="AU383" s="6">
        <v>0</v>
      </c>
      <c r="AV383" s="6">
        <v>0</v>
      </c>
      <c r="AW383" s="58">
        <f t="shared" si="284"/>
        <v>0</v>
      </c>
      <c r="AX383" s="58">
        <f t="shared" si="246"/>
        <v>0</v>
      </c>
      <c r="AY383" s="58">
        <f t="shared" si="285"/>
        <v>0</v>
      </c>
      <c r="AZ383" s="59">
        <f t="shared" si="261"/>
        <v>0</v>
      </c>
      <c r="BA383" s="57">
        <f t="shared" si="263"/>
        <v>0</v>
      </c>
      <c r="BB383" s="58">
        <f t="shared" si="264"/>
        <v>0</v>
      </c>
      <c r="BC383" s="58" t="e">
        <f t="shared" si="262"/>
        <v>#DIV/0!</v>
      </c>
      <c r="BD383" s="60"/>
      <c r="BE383" s="38"/>
      <c r="BF383" s="38"/>
    </row>
    <row r="384" spans="1:58" ht="13.8" thickBot="1" x14ac:dyDescent="0.3">
      <c r="A384" s="63" t="s">
        <v>849</v>
      </c>
      <c r="B384" s="63">
        <v>29</v>
      </c>
      <c r="C384" s="63">
        <v>13</v>
      </c>
      <c r="D384" s="63">
        <v>17</v>
      </c>
      <c r="E384" s="63">
        <v>17</v>
      </c>
      <c r="F384" s="42">
        <v>39591</v>
      </c>
      <c r="G384" s="63">
        <f t="shared" si="272"/>
        <v>5622</v>
      </c>
      <c r="H384" s="63">
        <f t="shared" si="273"/>
        <v>5630.5</v>
      </c>
      <c r="I384" s="42">
        <f t="shared" si="290"/>
        <v>39599.5</v>
      </c>
      <c r="J384" s="34">
        <f t="shared" si="254"/>
        <v>39599.5</v>
      </c>
      <c r="K384" s="62">
        <v>1060</v>
      </c>
      <c r="L384" s="63">
        <v>1</v>
      </c>
      <c r="M384" s="63">
        <v>1</v>
      </c>
      <c r="N384" s="71">
        <f t="shared" si="274"/>
        <v>15.806999999999988</v>
      </c>
      <c r="O384" s="71">
        <v>1.8596470588235281</v>
      </c>
      <c r="P384" s="71">
        <v>9.9298010574110473E-2</v>
      </c>
      <c r="Q384" s="71">
        <f t="shared" si="255"/>
        <v>99298.010574110478</v>
      </c>
      <c r="R384" s="71">
        <v>0.12298059019487143</v>
      </c>
      <c r="S384" s="71">
        <f t="shared" si="256"/>
        <v>122980.59019487143</v>
      </c>
      <c r="T384" s="71">
        <v>0.49371187093341568</v>
      </c>
      <c r="U384" s="71">
        <f t="shared" si="257"/>
        <v>493711.87093341566</v>
      </c>
      <c r="V384" s="71">
        <f t="shared" si="258"/>
        <v>26.548686676371457</v>
      </c>
      <c r="W384" s="71">
        <v>0.99470957125996473</v>
      </c>
      <c r="X384" s="71">
        <f t="shared" si="259"/>
        <v>994709.57125996472</v>
      </c>
      <c r="Y384" s="71">
        <v>1.3585332564169045E-2</v>
      </c>
      <c r="Z384" s="71">
        <f t="shared" si="260"/>
        <v>13585.332564169044</v>
      </c>
      <c r="AA384" s="71">
        <f>P384/12*1000000</f>
        <v>8274.8342145092047</v>
      </c>
      <c r="AB384" s="71">
        <f t="shared" si="276"/>
        <v>1228.7344455122275</v>
      </c>
      <c r="AC384" s="71">
        <f t="shared" si="277"/>
        <v>17578.888427601989</v>
      </c>
      <c r="AD384" s="71">
        <f t="shared" si="278"/>
        <v>970.38089744064609</v>
      </c>
      <c r="AE384" s="163">
        <v>71.685635287459363</v>
      </c>
      <c r="AF384" s="163">
        <v>59.613122617457691</v>
      </c>
      <c r="AG384" s="167">
        <f t="shared" si="279"/>
        <v>12.072512670001672</v>
      </c>
      <c r="AH384" s="163">
        <f t="shared" si="288"/>
        <v>133.30998082221993</v>
      </c>
      <c r="AI384" s="179">
        <f t="shared" si="289"/>
        <v>110.85936814284153</v>
      </c>
      <c r="AJ384" s="167">
        <f t="shared" si="281"/>
        <v>22.450612679378395</v>
      </c>
      <c r="AK384" s="71">
        <v>1.3771530506824451E-2</v>
      </c>
      <c r="AL384" s="71">
        <f t="shared" si="286"/>
        <v>0.21768658272137392</v>
      </c>
      <c r="AM384" s="71">
        <f t="shared" si="282"/>
        <v>2.0536470068054143E-4</v>
      </c>
      <c r="AN384" s="223"/>
      <c r="AO384" s="223"/>
      <c r="AP384" s="223"/>
      <c r="AQ384" s="71">
        <v>0</v>
      </c>
      <c r="AR384" s="71">
        <f t="shared" si="283"/>
        <v>0</v>
      </c>
      <c r="AS384" s="71">
        <f t="shared" si="287"/>
        <v>0.21768658272137392</v>
      </c>
      <c r="AT384" s="71">
        <f>AR384/AS384</f>
        <v>0</v>
      </c>
      <c r="AU384" s="15">
        <f>AR384/AS384*100</f>
        <v>0</v>
      </c>
      <c r="AV384" s="15">
        <f t="shared" si="291"/>
        <v>100</v>
      </c>
      <c r="AW384" s="71">
        <f t="shared" si="284"/>
        <v>1.3771530506824451E-2</v>
      </c>
      <c r="AX384" s="71">
        <f>AW384*1000</f>
        <v>13.771530506824451</v>
      </c>
      <c r="AY384" s="71">
        <f t="shared" si="285"/>
        <v>2.5610186202514582E-2</v>
      </c>
      <c r="AZ384" s="106">
        <f t="shared" si="261"/>
        <v>2.5610186202514582E-8</v>
      </c>
      <c r="BA384" s="62">
        <f t="shared" si="263"/>
        <v>5.1872737339889675E-6</v>
      </c>
      <c r="BB384" s="71">
        <f t="shared" si="264"/>
        <v>25.61018620251458</v>
      </c>
      <c r="BC384" s="71">
        <f t="shared" si="262"/>
        <v>0</v>
      </c>
      <c r="BD384" s="74"/>
      <c r="BE384" s="38"/>
      <c r="BF384" s="38"/>
    </row>
    <row r="385" spans="1:58" x14ac:dyDescent="0.25">
      <c r="A385" s="56" t="s">
        <v>850</v>
      </c>
      <c r="B385" s="56">
        <v>30</v>
      </c>
      <c r="C385" s="56">
        <v>1</v>
      </c>
      <c r="D385" s="56">
        <v>7</v>
      </c>
      <c r="E385" s="56">
        <v>140</v>
      </c>
      <c r="F385" s="41">
        <v>39605</v>
      </c>
      <c r="G385" s="56">
        <f t="shared" si="272"/>
        <v>5636</v>
      </c>
      <c r="H385" s="56">
        <f t="shared" si="273"/>
        <v>5639.5</v>
      </c>
      <c r="I385" s="41">
        <f t="shared" si="290"/>
        <v>39608.5</v>
      </c>
      <c r="J385" s="33">
        <f t="shared" si="254"/>
        <v>39608.5</v>
      </c>
      <c r="K385" s="57">
        <v>1060</v>
      </c>
      <c r="L385" s="56">
        <v>1</v>
      </c>
      <c r="M385" s="56">
        <v>1</v>
      </c>
      <c r="N385" s="58">
        <v>22.936000000000032</v>
      </c>
      <c r="O385" s="58">
        <v>6.5531428571428663</v>
      </c>
      <c r="P385" s="58">
        <v>0.29633596351853631</v>
      </c>
      <c r="Q385" s="58">
        <f t="shared" si="255"/>
        <v>296335.9635185363</v>
      </c>
      <c r="R385" s="58">
        <v>0.39093858387048214</v>
      </c>
      <c r="S385" s="58">
        <f t="shared" si="256"/>
        <v>390938.58387048217</v>
      </c>
      <c r="T385" s="58">
        <v>2.4334114905804327</v>
      </c>
      <c r="U385" s="58">
        <f t="shared" si="257"/>
        <v>2433411.4905804326</v>
      </c>
      <c r="V385" s="58">
        <f t="shared" si="258"/>
        <v>37.133502864629854</v>
      </c>
      <c r="W385" s="58">
        <v>5.3870786501903289</v>
      </c>
      <c r="X385" s="58">
        <f t="shared" si="259"/>
        <v>5387078.6501903292</v>
      </c>
      <c r="Y385" s="58">
        <v>3.8731180613800091E-2</v>
      </c>
      <c r="Z385" s="58">
        <f t="shared" si="260"/>
        <v>38731.18061380009</v>
      </c>
      <c r="AA385" s="58">
        <f>P385/12*1000000</f>
        <v>24694.663626544694</v>
      </c>
      <c r="AB385" s="58">
        <f t="shared" si="276"/>
        <v>3905.9798242980332</v>
      </c>
      <c r="AC385" s="58">
        <f t="shared" si="277"/>
        <v>86642.982698560925</v>
      </c>
      <c r="AD385" s="58">
        <f t="shared" si="278"/>
        <v>2766.512900985721</v>
      </c>
      <c r="AE385" s="161">
        <v>51.158417148418607</v>
      </c>
      <c r="AF385" s="161">
        <v>34.409336569958754</v>
      </c>
      <c r="AG385" s="162">
        <f t="shared" si="279"/>
        <v>16.749080578459854</v>
      </c>
      <c r="AH385" s="161">
        <f t="shared" si="288"/>
        <v>335.24841591889452</v>
      </c>
      <c r="AI385" s="161">
        <f t="shared" si="289"/>
        <v>225.48929816245001</v>
      </c>
      <c r="AJ385" s="162">
        <f t="shared" si="281"/>
        <v>109.75911775644451</v>
      </c>
      <c r="AK385" s="120">
        <v>1.3079482990324727E-2</v>
      </c>
      <c r="AL385" s="58">
        <f t="shared" si="286"/>
        <v>0.29999102186608834</v>
      </c>
      <c r="AM385" s="58">
        <f t="shared" si="282"/>
        <v>2.8301039798687581E-4</v>
      </c>
      <c r="AN385" s="223"/>
      <c r="AO385" s="223"/>
      <c r="AP385" s="223"/>
      <c r="AQ385" s="58">
        <v>2.6833385272532628</v>
      </c>
      <c r="AR385" s="58">
        <f t="shared" si="283"/>
        <v>2.8443388388884587</v>
      </c>
      <c r="AS385" s="58">
        <f>SUM(AL385,AR385)</f>
        <v>3.1443298607545471</v>
      </c>
      <c r="AT385" s="58">
        <f>AR385/AS385</f>
        <v>0.90459301817841109</v>
      </c>
      <c r="AU385" s="6">
        <f>(AR385/AS385)*100</f>
        <v>90.459301817841109</v>
      </c>
      <c r="AV385" s="6">
        <f t="shared" si="291"/>
        <v>9.5406981821588932</v>
      </c>
      <c r="AW385" s="58">
        <f t="shared" si="284"/>
        <v>0.13709146585082591</v>
      </c>
      <c r="AX385" s="58">
        <f>AW385*1000</f>
        <v>137.0914658508259</v>
      </c>
      <c r="AY385" s="58">
        <f t="shared" si="285"/>
        <v>0.89837996021558497</v>
      </c>
      <c r="AZ385" s="59">
        <f t="shared" si="261"/>
        <v>8.9837996021558491E-7</v>
      </c>
      <c r="BA385" s="57">
        <f t="shared" si="263"/>
        <v>3.6918538590499451E-5</v>
      </c>
      <c r="BB385" s="58">
        <f t="shared" si="264"/>
        <v>898.37996021558502</v>
      </c>
      <c r="BC385" s="58">
        <f t="shared" si="262"/>
        <v>9.4814132142865617</v>
      </c>
      <c r="BD385" s="56"/>
      <c r="BE385" s="38"/>
      <c r="BF385" s="38"/>
    </row>
    <row r="386" spans="1:58" x14ac:dyDescent="0.25">
      <c r="A386" s="56" t="s">
        <v>851</v>
      </c>
      <c r="B386" s="56">
        <v>30</v>
      </c>
      <c r="C386" s="56">
        <v>2</v>
      </c>
      <c r="D386" s="56">
        <v>7</v>
      </c>
      <c r="E386" s="56">
        <v>126</v>
      </c>
      <c r="F386" s="41">
        <f t="shared" ref="F386:F391" si="292">F385+7</f>
        <v>39612</v>
      </c>
      <c r="G386" s="56">
        <f t="shared" si="272"/>
        <v>5643</v>
      </c>
      <c r="H386" s="56">
        <f t="shared" si="273"/>
        <v>5646.5</v>
      </c>
      <c r="I386" s="41">
        <f t="shared" si="290"/>
        <v>39615.5</v>
      </c>
      <c r="J386" s="33">
        <f t="shared" si="254"/>
        <v>39615.5</v>
      </c>
      <c r="K386" s="57">
        <v>1060</v>
      </c>
      <c r="L386" s="56">
        <v>1</v>
      </c>
      <c r="M386" s="56">
        <v>1</v>
      </c>
      <c r="N386" s="58">
        <v>17.00800000000001</v>
      </c>
      <c r="O386" s="58">
        <v>4.8594285714285741</v>
      </c>
      <c r="P386" s="58">
        <v>0.22359692320444155</v>
      </c>
      <c r="Q386" s="58">
        <f t="shared" si="255"/>
        <v>223596.92320444155</v>
      </c>
      <c r="R386" s="58">
        <v>0.33478168874963637</v>
      </c>
      <c r="S386" s="58">
        <f t="shared" si="256"/>
        <v>334781.68874963635</v>
      </c>
      <c r="T386" s="58">
        <v>1.2539891128078244</v>
      </c>
      <c r="U386" s="58">
        <f t="shared" si="257"/>
        <v>1253989.1128078245</v>
      </c>
      <c r="V386" s="58">
        <f t="shared" si="258"/>
        <v>25.805279249925817</v>
      </c>
      <c r="W386" s="58">
        <v>3.965654574667834</v>
      </c>
      <c r="X386" s="58">
        <f t="shared" si="259"/>
        <v>3965654.5746678342</v>
      </c>
      <c r="Y386" s="58">
        <v>2.8678063141604083E-2</v>
      </c>
      <c r="Z386" s="58">
        <f t="shared" si="260"/>
        <v>28678.063141604081</v>
      </c>
      <c r="AA386" s="58">
        <f t="shared" ref="AA386:AA450" si="293">P386/12*1000000</f>
        <v>18633.076933703465</v>
      </c>
      <c r="AB386" s="58">
        <f t="shared" si="276"/>
        <v>3344.9001345790111</v>
      </c>
      <c r="AC386" s="58">
        <f t="shared" si="277"/>
        <v>44648.986587663545</v>
      </c>
      <c r="AD386" s="58">
        <f t="shared" si="278"/>
        <v>2048.4330815431485</v>
      </c>
      <c r="AE386" s="163">
        <v>51.233093642338702</v>
      </c>
      <c r="AF386" s="163">
        <v>38.936995878552352</v>
      </c>
      <c r="AG386" s="179">
        <f t="shared" si="279"/>
        <v>12.296097763786349</v>
      </c>
      <c r="AH386" s="163">
        <f t="shared" si="288"/>
        <v>248.96355904825631</v>
      </c>
      <c r="AI386" s="163">
        <f t="shared" si="289"/>
        <v>189.21155025783392</v>
      </c>
      <c r="AJ386" s="179">
        <f t="shared" si="281"/>
        <v>59.752008790422394</v>
      </c>
      <c r="AK386" s="120">
        <v>4.3282396040258556E-3</v>
      </c>
      <c r="AL386" s="58">
        <f t="shared" si="286"/>
        <v>7.361469918527179E-2</v>
      </c>
      <c r="AM386" s="58">
        <f t="shared" si="282"/>
        <v>6.944782942006773E-5</v>
      </c>
      <c r="AN386" s="223"/>
      <c r="AO386" s="223"/>
      <c r="AP386" s="223"/>
      <c r="AQ386" s="58">
        <v>0.35645105042657299</v>
      </c>
      <c r="AR386" s="58">
        <f t="shared" si="283"/>
        <v>0.37783811345216739</v>
      </c>
      <c r="AS386" s="58">
        <f t="shared" ref="AS386:AS446" si="294">SUM(AL386,AR386)</f>
        <v>0.45145281263743919</v>
      </c>
      <c r="AT386" s="58">
        <f>AR386/AS386</f>
        <v>0.8369382200651132</v>
      </c>
      <c r="AU386" s="6">
        <f t="shared" ref="AU386:AU421" si="295">(AR386/AS386)*100</f>
        <v>83.693822006511326</v>
      </c>
      <c r="AV386" s="6">
        <f t="shared" si="291"/>
        <v>16.306177993488681</v>
      </c>
      <c r="AW386" s="58">
        <f t="shared" si="284"/>
        <v>2.6543556716688555E-2</v>
      </c>
      <c r="AX386" s="58">
        <f t="shared" ref="AX386:AX421" si="296">AW386*1000</f>
        <v>26.543556716688556</v>
      </c>
      <c r="AY386" s="58">
        <f t="shared" si="285"/>
        <v>0.12898651789641119</v>
      </c>
      <c r="AZ386" s="59">
        <f t="shared" si="261"/>
        <v>1.2898651789641119E-7</v>
      </c>
      <c r="BA386" s="57">
        <f t="shared" si="263"/>
        <v>1.0286095515422434E-5</v>
      </c>
      <c r="BB386" s="58">
        <f t="shared" si="264"/>
        <v>128.98651789641119</v>
      </c>
      <c r="BC386" s="58">
        <f t="shared" si="262"/>
        <v>5.1326449422992697</v>
      </c>
      <c r="BD386" s="56"/>
      <c r="BE386" s="38"/>
      <c r="BF386" s="38"/>
    </row>
    <row r="387" spans="1:58" x14ac:dyDescent="0.25">
      <c r="A387" s="56" t="s">
        <v>852</v>
      </c>
      <c r="B387" s="56">
        <v>30</v>
      </c>
      <c r="C387" s="56">
        <v>3</v>
      </c>
      <c r="D387" s="56">
        <v>7</v>
      </c>
      <c r="E387" s="56">
        <v>112</v>
      </c>
      <c r="F387" s="41">
        <f t="shared" si="292"/>
        <v>39619</v>
      </c>
      <c r="G387" s="56">
        <f t="shared" si="272"/>
        <v>5650</v>
      </c>
      <c r="H387" s="56">
        <f t="shared" si="273"/>
        <v>5653.5</v>
      </c>
      <c r="I387" s="41">
        <f t="shared" si="290"/>
        <v>39622.5</v>
      </c>
      <c r="J387" s="33">
        <f t="shared" si="254"/>
        <v>39622.5</v>
      </c>
      <c r="K387" s="57">
        <v>1060</v>
      </c>
      <c r="L387" s="56">
        <v>1</v>
      </c>
      <c r="M387" s="56">
        <v>1</v>
      </c>
      <c r="N387" s="58">
        <v>17.883000000000003</v>
      </c>
      <c r="O387" s="58">
        <v>5.1094285714285723</v>
      </c>
      <c r="P387" s="58">
        <v>0.28589397455326587</v>
      </c>
      <c r="Q387" s="58">
        <f t="shared" si="255"/>
        <v>285893.9745532659</v>
      </c>
      <c r="R387" s="58">
        <v>0.46634230955912054</v>
      </c>
      <c r="S387" s="58">
        <f t="shared" si="256"/>
        <v>466342.30955912056</v>
      </c>
      <c r="T387" s="58">
        <v>1.040710838978115</v>
      </c>
      <c r="U387" s="58">
        <f t="shared" si="257"/>
        <v>1040710.838978115</v>
      </c>
      <c r="V387" s="58">
        <f t="shared" si="258"/>
        <v>20.368438944379587</v>
      </c>
      <c r="W387" s="58">
        <v>3.9126370397720009</v>
      </c>
      <c r="X387" s="58">
        <f t="shared" si="259"/>
        <v>3912637.0397720011</v>
      </c>
      <c r="Y387" s="58">
        <v>3.5828272543754307E-2</v>
      </c>
      <c r="Z387" s="58">
        <f t="shared" si="260"/>
        <v>35828.272543754305</v>
      </c>
      <c r="AA387" s="58">
        <f t="shared" si="293"/>
        <v>23824.497879438823</v>
      </c>
      <c r="AB387" s="58">
        <f t="shared" si="276"/>
        <v>4659.3601335547455</v>
      </c>
      <c r="AC387" s="58">
        <f t="shared" si="277"/>
        <v>37055.093873283899</v>
      </c>
      <c r="AD387" s="58">
        <f t="shared" si="278"/>
        <v>2559.1623245538794</v>
      </c>
      <c r="AE387" s="163">
        <v>62.723298914453409</v>
      </c>
      <c r="AF387" s="163">
        <v>42.260701567621183</v>
      </c>
      <c r="AG387" s="179">
        <f t="shared" si="279"/>
        <v>20.462597346832226</v>
      </c>
      <c r="AH387" s="163">
        <f t="shared" si="288"/>
        <v>320.48021556776303</v>
      </c>
      <c r="AI387" s="163">
        <f t="shared" si="289"/>
        <v>215.92803603821991</v>
      </c>
      <c r="AJ387" s="179">
        <f t="shared" si="281"/>
        <v>104.55217952954311</v>
      </c>
      <c r="AK387" s="120">
        <v>0</v>
      </c>
      <c r="AL387" s="58">
        <f t="shared" si="286"/>
        <v>0</v>
      </c>
      <c r="AM387" s="58">
        <f t="shared" si="282"/>
        <v>0</v>
      </c>
      <c r="AN387" s="223"/>
      <c r="AO387" s="223"/>
      <c r="AP387" s="223"/>
      <c r="AQ387" s="58">
        <v>4.7837905139878525E-2</v>
      </c>
      <c r="AR387" s="58">
        <f t="shared" si="283"/>
        <v>5.0708179448271239E-2</v>
      </c>
      <c r="AS387" s="58">
        <f t="shared" si="294"/>
        <v>5.0708179448271239E-2</v>
      </c>
      <c r="AT387" s="58">
        <f>AR387/AS387</f>
        <v>1</v>
      </c>
      <c r="AU387" s="6">
        <f t="shared" si="295"/>
        <v>100</v>
      </c>
      <c r="AV387" s="6">
        <f t="shared" si="291"/>
        <v>0</v>
      </c>
      <c r="AW387" s="58">
        <f t="shared" si="284"/>
        <v>2.8355521695616636E-3</v>
      </c>
      <c r="AX387" s="58">
        <f t="shared" si="296"/>
        <v>2.8355521695616637</v>
      </c>
      <c r="AY387" s="58">
        <f t="shared" si="285"/>
        <v>1.4488051270934639E-2</v>
      </c>
      <c r="AZ387" s="59">
        <f t="shared" si="261"/>
        <v>1.4488051270934639E-8</v>
      </c>
      <c r="BA387" s="57">
        <f t="shared" si="263"/>
        <v>1.3921303332595834E-6</v>
      </c>
      <c r="BB387" s="58">
        <f t="shared" si="264"/>
        <v>14.488051270934639</v>
      </c>
      <c r="BC387" s="58" t="e">
        <f t="shared" si="262"/>
        <v>#DIV/0!</v>
      </c>
      <c r="BD387" s="56"/>
      <c r="BE387" s="38"/>
      <c r="BF387" s="38"/>
    </row>
    <row r="388" spans="1:58" x14ac:dyDescent="0.25">
      <c r="A388" s="56" t="s">
        <v>853</v>
      </c>
      <c r="B388" s="56">
        <v>30</v>
      </c>
      <c r="C388" s="56">
        <v>4</v>
      </c>
      <c r="D388" s="56">
        <v>7</v>
      </c>
      <c r="E388" s="56">
        <v>98</v>
      </c>
      <c r="F388" s="41">
        <f t="shared" si="292"/>
        <v>39626</v>
      </c>
      <c r="G388" s="56">
        <f t="shared" si="272"/>
        <v>5657</v>
      </c>
      <c r="H388" s="56">
        <f t="shared" si="273"/>
        <v>5660.5</v>
      </c>
      <c r="I388" s="41">
        <f t="shared" si="290"/>
        <v>39629.5</v>
      </c>
      <c r="J388" s="33">
        <f t="shared" si="254"/>
        <v>39629.5</v>
      </c>
      <c r="K388" s="57">
        <v>1060</v>
      </c>
      <c r="L388" s="56">
        <v>1</v>
      </c>
      <c r="M388" s="56">
        <v>1</v>
      </c>
      <c r="N388" s="58">
        <v>23.76</v>
      </c>
      <c r="O388" s="58">
        <v>6.78857142857143</v>
      </c>
      <c r="P388" s="58">
        <v>0.30226092479594008</v>
      </c>
      <c r="Q388" s="58">
        <f t="shared" si="255"/>
        <v>302260.92479594005</v>
      </c>
      <c r="R388" s="58">
        <v>0.51698890323070734</v>
      </c>
      <c r="S388" s="58">
        <f t="shared" si="256"/>
        <v>516988.90323070734</v>
      </c>
      <c r="T388" s="58">
        <v>1.0484662090416195</v>
      </c>
      <c r="U388" s="58">
        <f t="shared" si="257"/>
        <v>1048466.2090416194</v>
      </c>
      <c r="V388" s="58">
        <f t="shared" si="258"/>
        <v>15.444577995141698</v>
      </c>
      <c r="W388" s="58">
        <v>5.5159302133508721</v>
      </c>
      <c r="X388" s="58">
        <f t="shared" si="259"/>
        <v>5515930.2133508725</v>
      </c>
      <c r="Y388" s="58">
        <v>3.7112863064220764E-2</v>
      </c>
      <c r="Z388" s="58">
        <f t="shared" si="260"/>
        <v>37112.863064220764</v>
      </c>
      <c r="AA388" s="58">
        <f t="shared" si="293"/>
        <v>25188.410399661672</v>
      </c>
      <c r="AB388" s="58">
        <f t="shared" si="276"/>
        <v>5165.3848167468705</v>
      </c>
      <c r="AC388" s="58">
        <f t="shared" si="277"/>
        <v>37331.22817972333</v>
      </c>
      <c r="AD388" s="58">
        <f t="shared" si="278"/>
        <v>2650.9187903014831</v>
      </c>
      <c r="AE388" s="163">
        <v>55.467155925448132</v>
      </c>
      <c r="AF388" s="163">
        <v>43.159913774300648</v>
      </c>
      <c r="AG388" s="179">
        <f t="shared" si="279"/>
        <v>12.307242151147484</v>
      </c>
      <c r="AH388" s="163">
        <f t="shared" si="288"/>
        <v>376.54274993961371</v>
      </c>
      <c r="AI388" s="163">
        <f t="shared" si="289"/>
        <v>292.9941575078239</v>
      </c>
      <c r="AJ388" s="179">
        <f t="shared" si="281"/>
        <v>83.548592431789814</v>
      </c>
      <c r="AK388" s="120">
        <v>0</v>
      </c>
      <c r="AL388" s="58">
        <f t="shared" si="286"/>
        <v>0</v>
      </c>
      <c r="AM388" s="58">
        <f t="shared" si="282"/>
        <v>0</v>
      </c>
      <c r="AN388" s="223"/>
      <c r="AO388" s="223"/>
      <c r="AP388" s="223"/>
      <c r="AQ388" s="58">
        <v>0</v>
      </c>
      <c r="AR388" s="58">
        <f t="shared" si="283"/>
        <v>0</v>
      </c>
      <c r="AS388" s="58">
        <f t="shared" si="294"/>
        <v>0</v>
      </c>
      <c r="AT388" s="58">
        <v>0</v>
      </c>
      <c r="AU388" s="6">
        <v>0</v>
      </c>
      <c r="AV388" s="6">
        <v>0</v>
      </c>
      <c r="AW388" s="58">
        <f t="shared" si="284"/>
        <v>0</v>
      </c>
      <c r="AX388" s="58">
        <f t="shared" si="296"/>
        <v>0</v>
      </c>
      <c r="AY388" s="58">
        <f t="shared" si="285"/>
        <v>0</v>
      </c>
      <c r="AZ388" s="59">
        <f t="shared" si="261"/>
        <v>0</v>
      </c>
      <c r="BA388" s="57">
        <f t="shared" si="263"/>
        <v>0</v>
      </c>
      <c r="BB388" s="58">
        <f t="shared" si="264"/>
        <v>0</v>
      </c>
      <c r="BC388" s="58" t="e">
        <f t="shared" si="262"/>
        <v>#DIV/0!</v>
      </c>
      <c r="BD388" s="56"/>
      <c r="BE388" s="38"/>
      <c r="BF388" s="38"/>
    </row>
    <row r="389" spans="1:58" x14ac:dyDescent="0.25">
      <c r="A389" s="56" t="s">
        <v>854</v>
      </c>
      <c r="B389" s="56">
        <v>30</v>
      </c>
      <c r="C389" s="56">
        <v>5</v>
      </c>
      <c r="D389" s="56">
        <v>7</v>
      </c>
      <c r="E389" s="56">
        <v>84</v>
      </c>
      <c r="F389" s="41">
        <f t="shared" si="292"/>
        <v>39633</v>
      </c>
      <c r="G389" s="56">
        <f t="shared" si="272"/>
        <v>5664</v>
      </c>
      <c r="H389" s="56">
        <f t="shared" si="273"/>
        <v>5667.5</v>
      </c>
      <c r="I389" s="41">
        <f t="shared" si="290"/>
        <v>39636.5</v>
      </c>
      <c r="J389" s="33">
        <f t="shared" si="254"/>
        <v>39636.5</v>
      </c>
      <c r="K389" s="57">
        <v>1060</v>
      </c>
      <c r="L389" s="56">
        <v>1</v>
      </c>
      <c r="M389" s="56">
        <v>1</v>
      </c>
      <c r="N389" s="58">
        <v>14.253999999999994</v>
      </c>
      <c r="O389" s="58">
        <v>4.0725714285714272</v>
      </c>
      <c r="P389" s="58">
        <v>0.18191304002835068</v>
      </c>
      <c r="Q389" s="58">
        <f t="shared" si="255"/>
        <v>181913.04002835069</v>
      </c>
      <c r="R389" s="58">
        <v>0.37359250575815733</v>
      </c>
      <c r="S389" s="58">
        <f t="shared" si="256"/>
        <v>373592.50575815735</v>
      </c>
      <c r="T389" s="58">
        <v>0.64210550694935264</v>
      </c>
      <c r="U389" s="58">
        <f t="shared" si="257"/>
        <v>642105.50694935268</v>
      </c>
      <c r="V389" s="58">
        <f t="shared" si="258"/>
        <v>15.766586742828222</v>
      </c>
      <c r="W389" s="58">
        <v>3.2299106084566778</v>
      </c>
      <c r="X389" s="58">
        <f t="shared" si="259"/>
        <v>3229910.6084566778</v>
      </c>
      <c r="Y389" s="58">
        <v>2.1836486162887837E-2</v>
      </c>
      <c r="Z389" s="58">
        <f t="shared" si="260"/>
        <v>21836.486162887839</v>
      </c>
      <c r="AA389" s="58">
        <f t="shared" si="293"/>
        <v>15159.420002362556</v>
      </c>
      <c r="AB389" s="58">
        <f t="shared" si="276"/>
        <v>3732.6701691940366</v>
      </c>
      <c r="AC389" s="58">
        <f t="shared" si="277"/>
        <v>22862.527174141556</v>
      </c>
      <c r="AD389" s="58">
        <f t="shared" si="278"/>
        <v>1559.7490116348454</v>
      </c>
      <c r="AE389" s="163">
        <v>49.767122777614212</v>
      </c>
      <c r="AF389" s="163">
        <v>36.13657378411466</v>
      </c>
      <c r="AG389" s="179">
        <f t="shared" si="279"/>
        <v>13.630548993499552</v>
      </c>
      <c r="AH389" s="163">
        <f t="shared" si="288"/>
        <v>202.68016230631792</v>
      </c>
      <c r="AI389" s="163">
        <f t="shared" si="289"/>
        <v>147.16877791964862</v>
      </c>
      <c r="AJ389" s="179">
        <f t="shared" si="281"/>
        <v>55.511384386669306</v>
      </c>
      <c r="AK389" s="120">
        <v>3.1372099233246582E-3</v>
      </c>
      <c r="AL389" s="58">
        <f t="shared" si="286"/>
        <v>4.4717790247069664E-2</v>
      </c>
      <c r="AM389" s="58">
        <f t="shared" si="282"/>
        <v>4.218659457270723E-5</v>
      </c>
      <c r="AN389" s="223"/>
      <c r="AO389" s="223"/>
      <c r="AP389" s="223"/>
      <c r="AQ389" s="58">
        <v>0</v>
      </c>
      <c r="AR389" s="58">
        <f t="shared" si="283"/>
        <v>0</v>
      </c>
      <c r="AS389" s="58">
        <f t="shared" si="294"/>
        <v>4.4717790247069664E-2</v>
      </c>
      <c r="AT389" s="58">
        <f>AR389/AS389</f>
        <v>0</v>
      </c>
      <c r="AU389" s="6">
        <f t="shared" si="295"/>
        <v>0</v>
      </c>
      <c r="AV389" s="6">
        <f t="shared" si="291"/>
        <v>100</v>
      </c>
      <c r="AW389" s="58">
        <f t="shared" si="284"/>
        <v>3.1372099233246587E-3</v>
      </c>
      <c r="AX389" s="58">
        <f t="shared" si="296"/>
        <v>3.1372099233246589</v>
      </c>
      <c r="AY389" s="58">
        <f t="shared" si="285"/>
        <v>1.2776511499162762E-2</v>
      </c>
      <c r="AZ389" s="59">
        <f t="shared" si="261"/>
        <v>1.2776511499162762E-8</v>
      </c>
      <c r="BA389" s="57">
        <f t="shared" si="263"/>
        <v>1.9897838222668496E-6</v>
      </c>
      <c r="BB389" s="58">
        <f t="shared" si="264"/>
        <v>12.776511499162762</v>
      </c>
      <c r="BC389" s="58">
        <f t="shared" si="262"/>
        <v>0</v>
      </c>
      <c r="BD389" s="56"/>
      <c r="BE389" s="38"/>
      <c r="BF389" s="38"/>
    </row>
    <row r="390" spans="1:58" x14ac:dyDescent="0.25">
      <c r="A390" s="56" t="s">
        <v>855</v>
      </c>
      <c r="B390" s="56">
        <v>30</v>
      </c>
      <c r="C390" s="56">
        <v>6</v>
      </c>
      <c r="D390" s="56">
        <v>7</v>
      </c>
      <c r="E390" s="56">
        <v>70</v>
      </c>
      <c r="F390" s="41">
        <f t="shared" si="292"/>
        <v>39640</v>
      </c>
      <c r="G390" s="56">
        <f t="shared" si="272"/>
        <v>5671</v>
      </c>
      <c r="H390" s="56">
        <f t="shared" si="273"/>
        <v>5674.5</v>
      </c>
      <c r="I390" s="41">
        <f t="shared" si="290"/>
        <v>39643.5</v>
      </c>
      <c r="J390" s="33">
        <f t="shared" si="254"/>
        <v>39643.5</v>
      </c>
      <c r="K390" s="57">
        <v>1060</v>
      </c>
      <c r="L390" s="56">
        <v>1</v>
      </c>
      <c r="M390" s="56">
        <v>1</v>
      </c>
      <c r="N390" s="58">
        <v>13.115999999999993</v>
      </c>
      <c r="O390" s="58">
        <v>3.7474285714285691</v>
      </c>
      <c r="P390" s="58">
        <v>0.15136780214038789</v>
      </c>
      <c r="Q390" s="58">
        <f t="shared" si="255"/>
        <v>151367.80214038788</v>
      </c>
      <c r="R390" s="58">
        <v>0.28987054231840159</v>
      </c>
      <c r="S390" s="58">
        <f t="shared" si="256"/>
        <v>289870.54231840157</v>
      </c>
      <c r="T390" s="58">
        <v>0.48262009950878254</v>
      </c>
      <c r="U390" s="58">
        <f t="shared" si="257"/>
        <v>482620.09950878256</v>
      </c>
      <c r="V390" s="58">
        <f t="shared" si="258"/>
        <v>12.878700429099876</v>
      </c>
      <c r="W390" s="58">
        <v>3.0791385237591982</v>
      </c>
      <c r="X390" s="58">
        <f t="shared" si="259"/>
        <v>3079138.5237591984</v>
      </c>
      <c r="Y390" s="58">
        <v>1.7822427448874946E-2</v>
      </c>
      <c r="Z390" s="58">
        <f t="shared" si="260"/>
        <v>17822.427448874947</v>
      </c>
      <c r="AA390" s="58">
        <f t="shared" si="293"/>
        <v>12613.983511698991</v>
      </c>
      <c r="AB390" s="58">
        <f t="shared" si="276"/>
        <v>2896.1799542638978</v>
      </c>
      <c r="AC390" s="58">
        <f t="shared" si="277"/>
        <v>17183.959677014209</v>
      </c>
      <c r="AD390" s="58">
        <f t="shared" si="278"/>
        <v>1273.0305320624961</v>
      </c>
      <c r="AE390" s="163">
        <v>49.143944584610757</v>
      </c>
      <c r="AF390" s="163">
        <v>38.818335786219492</v>
      </c>
      <c r="AG390" s="179">
        <f t="shared" si="279"/>
        <v>10.325608798391265</v>
      </c>
      <c r="AH390" s="163">
        <f t="shared" si="288"/>
        <v>184.16342204907266</v>
      </c>
      <c r="AI390" s="163">
        <f t="shared" si="289"/>
        <v>145.46894062058701</v>
      </c>
      <c r="AJ390" s="179">
        <f t="shared" si="281"/>
        <v>38.694481428485659</v>
      </c>
      <c r="AK390" s="120">
        <v>1.9750038023344419E-3</v>
      </c>
      <c r="AL390" s="58">
        <f t="shared" si="286"/>
        <v>2.5904149871418525E-2</v>
      </c>
      <c r="AM390" s="58">
        <f t="shared" si="282"/>
        <v>2.443787723718729E-5</v>
      </c>
      <c r="AN390" s="223"/>
      <c r="AO390" s="223"/>
      <c r="AP390" s="223"/>
      <c r="AQ390" s="58">
        <v>0</v>
      </c>
      <c r="AR390" s="58">
        <f t="shared" si="283"/>
        <v>0</v>
      </c>
      <c r="AS390" s="58">
        <f t="shared" si="294"/>
        <v>2.5904149871418525E-2</v>
      </c>
      <c r="AT390" s="58">
        <f>AR390/AS390</f>
        <v>0</v>
      </c>
      <c r="AU390" s="6">
        <f t="shared" si="295"/>
        <v>0</v>
      </c>
      <c r="AV390" s="6">
        <f t="shared" si="291"/>
        <v>100</v>
      </c>
      <c r="AW390" s="58">
        <f t="shared" si="284"/>
        <v>1.9750038023344419E-3</v>
      </c>
      <c r="AX390" s="58">
        <f t="shared" si="296"/>
        <v>1.9750038023344418</v>
      </c>
      <c r="AY390" s="58">
        <f t="shared" si="285"/>
        <v>7.4011856775481498E-3</v>
      </c>
      <c r="AZ390" s="59">
        <f t="shared" si="261"/>
        <v>7.4011856775481493E-9</v>
      </c>
      <c r="BA390" s="57">
        <f t="shared" si="263"/>
        <v>1.5335427772447062E-6</v>
      </c>
      <c r="BB390" s="58">
        <f t="shared" si="264"/>
        <v>7.4011856775481499</v>
      </c>
      <c r="BC390" s="58">
        <f t="shared" si="262"/>
        <v>0</v>
      </c>
      <c r="BD390" s="56"/>
      <c r="BE390" s="38"/>
      <c r="BF390" s="38"/>
    </row>
    <row r="391" spans="1:58" x14ac:dyDescent="0.25">
      <c r="A391" s="56" t="s">
        <v>856</v>
      </c>
      <c r="B391" s="56">
        <v>30</v>
      </c>
      <c r="C391" s="56">
        <v>7</v>
      </c>
      <c r="D391" s="56">
        <v>14</v>
      </c>
      <c r="E391" s="56">
        <v>56</v>
      </c>
      <c r="F391" s="41">
        <f t="shared" si="292"/>
        <v>39647</v>
      </c>
      <c r="G391" s="56">
        <f t="shared" si="272"/>
        <v>5678</v>
      </c>
      <c r="H391" s="56">
        <f t="shared" si="273"/>
        <v>5685</v>
      </c>
      <c r="I391" s="41">
        <f t="shared" si="290"/>
        <v>39654</v>
      </c>
      <c r="J391" s="33">
        <f t="shared" si="254"/>
        <v>39654</v>
      </c>
      <c r="K391" s="57">
        <v>1060</v>
      </c>
      <c r="L391" s="56">
        <v>1</v>
      </c>
      <c r="M391" s="56">
        <v>1</v>
      </c>
      <c r="N391" s="58">
        <v>7.16</v>
      </c>
      <c r="O391" s="58">
        <v>1.0228571428571434</v>
      </c>
      <c r="P391" s="58">
        <v>3.9171973947636635E-2</v>
      </c>
      <c r="Q391" s="58">
        <f t="shared" si="255"/>
        <v>39171.973947636638</v>
      </c>
      <c r="R391" s="58">
        <v>7.225763714415008E-2</v>
      </c>
      <c r="S391" s="58">
        <f t="shared" si="256"/>
        <v>72257.637144150081</v>
      </c>
      <c r="T391" s="58">
        <v>0.11393733483916511</v>
      </c>
      <c r="U391" s="58">
        <f t="shared" si="257"/>
        <v>113937.33483916511</v>
      </c>
      <c r="V391" s="58">
        <f t="shared" si="258"/>
        <v>11.139124914443512</v>
      </c>
      <c r="W391" s="58">
        <v>0.83266957084390159</v>
      </c>
      <c r="X391" s="58">
        <f t="shared" si="259"/>
        <v>832669.5708439016</v>
      </c>
      <c r="Y391" s="58">
        <v>4.589865339109391E-3</v>
      </c>
      <c r="Z391" s="58">
        <f t="shared" si="260"/>
        <v>4589.8653391093912</v>
      </c>
      <c r="AA391" s="58">
        <f t="shared" si="293"/>
        <v>3264.3311623030531</v>
      </c>
      <c r="AB391" s="58">
        <f t="shared" si="276"/>
        <v>721.94683380242509</v>
      </c>
      <c r="AC391" s="58">
        <f t="shared" si="277"/>
        <v>4056.8027928705246</v>
      </c>
      <c r="AD391" s="58">
        <f t="shared" si="278"/>
        <v>327.84752422209937</v>
      </c>
      <c r="AE391" s="163">
        <v>47.935981569811837</v>
      </c>
      <c r="AF391" s="163">
        <v>42.781727627323171</v>
      </c>
      <c r="AG391" s="179">
        <f t="shared" si="279"/>
        <v>5.1542539424886655</v>
      </c>
      <c r="AH391" s="163">
        <f t="shared" si="288"/>
        <v>49.03166114855042</v>
      </c>
      <c r="AI391" s="163">
        <f t="shared" ref="AI391:AI403" si="297">AF391*$O391</f>
        <v>43.75959568737629</v>
      </c>
      <c r="AJ391" s="179">
        <f t="shared" si="281"/>
        <v>5.2720654611741296</v>
      </c>
      <c r="AK391" s="120">
        <v>0</v>
      </c>
      <c r="AL391" s="58">
        <f t="shared" si="286"/>
        <v>0</v>
      </c>
      <c r="AM391" s="58">
        <f t="shared" si="282"/>
        <v>0</v>
      </c>
      <c r="AN391" s="223"/>
      <c r="AO391" s="223"/>
      <c r="AP391" s="223"/>
      <c r="AQ391" s="58">
        <v>0</v>
      </c>
      <c r="AR391" s="58">
        <f t="shared" si="283"/>
        <v>0</v>
      </c>
      <c r="AS391" s="58">
        <f t="shared" si="294"/>
        <v>0</v>
      </c>
      <c r="AT391" s="58">
        <v>0</v>
      </c>
      <c r="AU391" s="6">
        <v>0</v>
      </c>
      <c r="AV391" s="6">
        <v>0</v>
      </c>
      <c r="AW391" s="58">
        <f t="shared" si="284"/>
        <v>0</v>
      </c>
      <c r="AX391" s="58">
        <f t="shared" si="296"/>
        <v>0</v>
      </c>
      <c r="AY391" s="58">
        <f t="shared" si="285"/>
        <v>0</v>
      </c>
      <c r="AZ391" s="59">
        <f t="shared" si="261"/>
        <v>0</v>
      </c>
      <c r="BA391" s="57">
        <f t="shared" si="263"/>
        <v>0</v>
      </c>
      <c r="BB391" s="58">
        <f t="shared" si="264"/>
        <v>0</v>
      </c>
      <c r="BC391" s="58" t="e">
        <f t="shared" si="262"/>
        <v>#DIV/0!</v>
      </c>
      <c r="BD391" s="56"/>
      <c r="BE391" s="38"/>
      <c r="BF391" s="38"/>
    </row>
    <row r="392" spans="1:58" x14ac:dyDescent="0.25">
      <c r="A392" s="56" t="s">
        <v>857</v>
      </c>
      <c r="B392" s="56">
        <v>30</v>
      </c>
      <c r="C392" s="56">
        <v>8</v>
      </c>
      <c r="D392" s="56">
        <v>14</v>
      </c>
      <c r="E392" s="56">
        <v>42</v>
      </c>
      <c r="F392" s="41">
        <f t="shared" ref="F392:F397" si="298">F391+14</f>
        <v>39661</v>
      </c>
      <c r="G392" s="56">
        <f t="shared" si="272"/>
        <v>5692</v>
      </c>
      <c r="H392" s="56">
        <f t="shared" si="273"/>
        <v>5699</v>
      </c>
      <c r="I392" s="41">
        <f t="shared" si="290"/>
        <v>39668</v>
      </c>
      <c r="J392" s="33">
        <f t="shared" si="254"/>
        <v>39668</v>
      </c>
      <c r="K392" s="57">
        <v>1060</v>
      </c>
      <c r="L392" s="56">
        <v>1</v>
      </c>
      <c r="M392" s="56">
        <v>1</v>
      </c>
      <c r="N392" s="58">
        <v>6.5519999999999996</v>
      </c>
      <c r="O392" s="58">
        <v>0.93599999999999994</v>
      </c>
      <c r="P392" s="58">
        <v>3.5352400937932321E-2</v>
      </c>
      <c r="Q392" s="58">
        <f t="shared" si="255"/>
        <v>35352.400937932318</v>
      </c>
      <c r="R392" s="58">
        <v>7.3284657781421569E-2</v>
      </c>
      <c r="S392" s="58">
        <f t="shared" si="256"/>
        <v>73284.657781421571</v>
      </c>
      <c r="T392" s="58">
        <v>0.10675416252376375</v>
      </c>
      <c r="U392" s="58">
        <f t="shared" si="257"/>
        <v>106754.16252376375</v>
      </c>
      <c r="V392" s="58">
        <f t="shared" si="258"/>
        <v>11.405359243991855</v>
      </c>
      <c r="W392" s="58">
        <v>0.77433433987374756</v>
      </c>
      <c r="X392" s="58">
        <f t="shared" si="259"/>
        <v>774334.33987374755</v>
      </c>
      <c r="Y392" s="58">
        <v>4.1616087311039229E-3</v>
      </c>
      <c r="Z392" s="58">
        <f t="shared" si="260"/>
        <v>4161.6087311039228</v>
      </c>
      <c r="AA392" s="58">
        <f t="shared" si="293"/>
        <v>2946.0334114943603</v>
      </c>
      <c r="AB392" s="58">
        <f t="shared" si="276"/>
        <v>732.20809235767979</v>
      </c>
      <c r="AC392" s="58">
        <f t="shared" si="277"/>
        <v>3801.0419085921121</v>
      </c>
      <c r="AD392" s="58">
        <f t="shared" si="278"/>
        <v>297.25776650742307</v>
      </c>
      <c r="AE392" s="163">
        <v>45.002672852294893</v>
      </c>
      <c r="AF392" s="163">
        <v>35.985906122190066</v>
      </c>
      <c r="AG392" s="179">
        <f t="shared" si="279"/>
        <v>9.0167667301048269</v>
      </c>
      <c r="AH392" s="163">
        <f t="shared" si="288"/>
        <v>42.122501789748014</v>
      </c>
      <c r="AI392" s="163">
        <f t="shared" si="297"/>
        <v>33.682808130369899</v>
      </c>
      <c r="AJ392" s="179">
        <f t="shared" si="281"/>
        <v>8.4396936593781149</v>
      </c>
      <c r="AK392" s="120">
        <v>1.0779857667403067E-3</v>
      </c>
      <c r="AL392" s="58">
        <f t="shared" si="286"/>
        <v>7.0629627436824896E-3</v>
      </c>
      <c r="AM392" s="58">
        <f t="shared" si="282"/>
        <v>6.6631723997004619E-6</v>
      </c>
      <c r="AN392" s="223"/>
      <c r="AO392" s="223"/>
      <c r="AP392" s="223"/>
      <c r="AQ392" s="58">
        <v>0</v>
      </c>
      <c r="AR392" s="58">
        <f t="shared" si="283"/>
        <v>0</v>
      </c>
      <c r="AS392" s="58">
        <f t="shared" si="294"/>
        <v>7.0629627436824896E-3</v>
      </c>
      <c r="AT392" s="58">
        <f>AR392/AS392</f>
        <v>0</v>
      </c>
      <c r="AU392" s="6">
        <v>0</v>
      </c>
      <c r="AV392" s="6">
        <f t="shared" si="291"/>
        <v>100</v>
      </c>
      <c r="AW392" s="58">
        <f t="shared" si="284"/>
        <v>1.0779857667403067E-3</v>
      </c>
      <c r="AX392" s="58">
        <f t="shared" si="296"/>
        <v>1.0779857667403068</v>
      </c>
      <c r="AY392" s="58">
        <f t="shared" si="285"/>
        <v>1.0089946776689271E-3</v>
      </c>
      <c r="AZ392" s="59">
        <f t="shared" si="261"/>
        <v>1.0089946776689271E-9</v>
      </c>
      <c r="BA392" s="57">
        <f t="shared" si="263"/>
        <v>9.451572227399772E-7</v>
      </c>
      <c r="BB392" s="58">
        <f t="shared" si="264"/>
        <v>1.0089946776689271</v>
      </c>
      <c r="BC392" s="58">
        <f t="shared" si="262"/>
        <v>0</v>
      </c>
      <c r="BD392" s="56"/>
      <c r="BE392" s="38"/>
      <c r="BF392" s="38"/>
    </row>
    <row r="393" spans="1:58" x14ac:dyDescent="0.25">
      <c r="A393" s="56" t="s">
        <v>858</v>
      </c>
      <c r="B393" s="56">
        <v>30</v>
      </c>
      <c r="C393" s="56">
        <v>9</v>
      </c>
      <c r="D393" s="56">
        <v>14</v>
      </c>
      <c r="E393" s="56">
        <v>35</v>
      </c>
      <c r="F393" s="41">
        <f t="shared" si="298"/>
        <v>39675</v>
      </c>
      <c r="G393" s="56">
        <f t="shared" si="272"/>
        <v>5706</v>
      </c>
      <c r="H393" s="56">
        <f t="shared" si="273"/>
        <v>5713</v>
      </c>
      <c r="I393" s="41">
        <f t="shared" si="290"/>
        <v>39682</v>
      </c>
      <c r="J393" s="33">
        <f t="shared" ref="J393:J456" si="299">I393</f>
        <v>39682</v>
      </c>
      <c r="K393" s="57">
        <v>1060</v>
      </c>
      <c r="L393" s="56">
        <v>1</v>
      </c>
      <c r="M393" s="56">
        <v>1</v>
      </c>
      <c r="N393" s="58">
        <v>4.74</v>
      </c>
      <c r="O393" s="58">
        <v>0.67714285714285738</v>
      </c>
      <c r="P393" s="58">
        <v>2.719764913551817E-2</v>
      </c>
      <c r="Q393" s="58">
        <f t="shared" ref="Q393:Q455" si="300">P393*1000000</f>
        <v>27197.649135518172</v>
      </c>
      <c r="R393" s="58">
        <v>6.3641944073547355E-2</v>
      </c>
      <c r="S393" s="58">
        <f t="shared" ref="S393:S449" si="301">R393*1000000</f>
        <v>63641.944073547354</v>
      </c>
      <c r="T393" s="58">
        <v>8.7114129553324607E-2</v>
      </c>
      <c r="U393" s="58">
        <f t="shared" ref="U393:U455" si="302">T393*1000000</f>
        <v>87114.129553324601</v>
      </c>
      <c r="V393" s="58">
        <f t="shared" ref="V393:V455" si="303">(T393/O393)*100</f>
        <v>12.864955841208269</v>
      </c>
      <c r="W393" s="58">
        <v>0.53807821880194318</v>
      </c>
      <c r="X393" s="58">
        <f t="shared" ref="X393:X455" si="304">W393*1000000</f>
        <v>538078.21880194312</v>
      </c>
      <c r="Y393" s="58">
        <v>3.4930158445555426E-3</v>
      </c>
      <c r="Z393" s="58">
        <f t="shared" ref="Z393:Z455" si="305">Y393*1000000</f>
        <v>3493.0158445555426</v>
      </c>
      <c r="AA393" s="58">
        <f t="shared" si="293"/>
        <v>2266.4707612931807</v>
      </c>
      <c r="AB393" s="58">
        <f t="shared" si="276"/>
        <v>635.86496648469893</v>
      </c>
      <c r="AC393" s="58">
        <f t="shared" si="277"/>
        <v>3101.7475050586463</v>
      </c>
      <c r="AD393" s="58">
        <f t="shared" si="278"/>
        <v>249.50113175396734</v>
      </c>
      <c r="AE393" s="163">
        <v>50.98121262648467</v>
      </c>
      <c r="AF393" s="163">
        <v>34.302180423866645</v>
      </c>
      <c r="AG393" s="179">
        <f t="shared" si="279"/>
        <v>16.679032202618025</v>
      </c>
      <c r="AH393" s="163">
        <f t="shared" si="288"/>
        <v>34.521563978505348</v>
      </c>
      <c r="AI393" s="163">
        <f t="shared" si="297"/>
        <v>23.227476458446851</v>
      </c>
      <c r="AJ393" s="179">
        <f t="shared" si="281"/>
        <v>11.294087520058497</v>
      </c>
      <c r="AK393" s="120">
        <v>1.3801526093502074E-3</v>
      </c>
      <c r="AL393" s="58">
        <f t="shared" si="286"/>
        <v>6.5419233683199837E-3</v>
      </c>
      <c r="AM393" s="58">
        <f t="shared" si="282"/>
        <v>6.1716258191697963E-6</v>
      </c>
      <c r="AN393" s="223"/>
      <c r="AO393" s="223"/>
      <c r="AP393" s="223"/>
      <c r="AQ393" s="58">
        <v>0</v>
      </c>
      <c r="AR393" s="58">
        <f t="shared" si="283"/>
        <v>0</v>
      </c>
      <c r="AS393" s="58">
        <f t="shared" si="294"/>
        <v>6.5419233683199837E-3</v>
      </c>
      <c r="AT393" s="58">
        <f t="shared" ref="AT393:AT421" si="306">AR393/AS393</f>
        <v>0</v>
      </c>
      <c r="AU393" s="6">
        <f t="shared" si="295"/>
        <v>0</v>
      </c>
      <c r="AV393" s="6">
        <f t="shared" ref="AV393:AV421" si="307">(AL393/AS393)*100</f>
        <v>100</v>
      </c>
      <c r="AW393" s="58">
        <f t="shared" si="284"/>
        <v>1.3801526093502074E-3</v>
      </c>
      <c r="AX393" s="58">
        <f t="shared" si="296"/>
        <v>1.3801526093502074</v>
      </c>
      <c r="AY393" s="58">
        <f t="shared" si="285"/>
        <v>9.3456048118856932E-4</v>
      </c>
      <c r="AZ393" s="59">
        <f t="shared" ref="AZ393:AZ421" si="308">AY393*0.000001</f>
        <v>9.345604811885692E-10</v>
      </c>
      <c r="BA393" s="57">
        <f t="shared" si="263"/>
        <v>1.0728001140348911E-6</v>
      </c>
      <c r="BB393" s="58">
        <f t="shared" si="264"/>
        <v>0.93456048118856927</v>
      </c>
      <c r="BC393" s="58">
        <f t="shared" ref="BC393:BC421" si="309">AR393/AL393</f>
        <v>0</v>
      </c>
      <c r="BD393" s="56"/>
      <c r="BE393" s="38"/>
      <c r="BF393" s="38"/>
    </row>
    <row r="394" spans="1:58" x14ac:dyDescent="0.25">
      <c r="A394" s="56" t="s">
        <v>859</v>
      </c>
      <c r="B394" s="56">
        <v>30</v>
      </c>
      <c r="C394" s="56">
        <v>10</v>
      </c>
      <c r="D394" s="56">
        <v>14</v>
      </c>
      <c r="E394" s="56">
        <v>28</v>
      </c>
      <c r="F394" s="41">
        <f t="shared" si="298"/>
        <v>39689</v>
      </c>
      <c r="G394" s="56">
        <f t="shared" si="272"/>
        <v>5720</v>
      </c>
      <c r="H394" s="56">
        <f t="shared" si="273"/>
        <v>5727</v>
      </c>
      <c r="I394" s="41">
        <f t="shared" si="290"/>
        <v>39696</v>
      </c>
      <c r="J394" s="33">
        <f t="shared" si="299"/>
        <v>39696</v>
      </c>
      <c r="K394" s="57">
        <v>1060</v>
      </c>
      <c r="L394" s="56">
        <v>1</v>
      </c>
      <c r="M394" s="56">
        <v>1</v>
      </c>
      <c r="N394" s="58">
        <v>6.0240000000000009</v>
      </c>
      <c r="O394" s="58">
        <v>0.86057142857142865</v>
      </c>
      <c r="P394" s="58">
        <v>3.7850973494768791E-2</v>
      </c>
      <c r="Q394" s="58">
        <f t="shared" si="300"/>
        <v>37850.97349476879</v>
      </c>
      <c r="R394" s="58">
        <v>9.1288716510358206E-2</v>
      </c>
      <c r="S394" s="58">
        <f t="shared" si="301"/>
        <v>91288.716510358208</v>
      </c>
      <c r="T394" s="58">
        <v>0.11151359243656458</v>
      </c>
      <c r="U394" s="58">
        <f t="shared" si="302"/>
        <v>111513.59243656459</v>
      </c>
      <c r="V394" s="58">
        <f t="shared" si="303"/>
        <v>12.958086770517133</v>
      </c>
      <c r="W394" s="58">
        <v>0.67465527832414851</v>
      </c>
      <c r="X394" s="58">
        <f t="shared" si="304"/>
        <v>674655.2783241485</v>
      </c>
      <c r="Y394" s="58">
        <v>4.8364959945521348E-3</v>
      </c>
      <c r="Z394" s="58">
        <f t="shared" si="305"/>
        <v>4836.495994552135</v>
      </c>
      <c r="AA394" s="58">
        <f t="shared" si="293"/>
        <v>3154.2477912307327</v>
      </c>
      <c r="AB394" s="58">
        <f t="shared" si="276"/>
        <v>912.0918210356391</v>
      </c>
      <c r="AC394" s="58">
        <f t="shared" si="277"/>
        <v>3970.5040834795391</v>
      </c>
      <c r="AD394" s="58">
        <f t="shared" si="278"/>
        <v>345.46399961086672</v>
      </c>
      <c r="AE394" s="163">
        <v>56.35560268274444</v>
      </c>
      <c r="AF394" s="163">
        <v>36.866829427520223</v>
      </c>
      <c r="AG394" s="179">
        <f t="shared" si="279"/>
        <v>19.488773255224217</v>
      </c>
      <c r="AH394" s="163">
        <f t="shared" si="288"/>
        <v>48.49802150869322</v>
      </c>
      <c r="AI394" s="163">
        <f t="shared" si="297"/>
        <v>31.726540067340263</v>
      </c>
      <c r="AJ394" s="179">
        <f t="shared" si="281"/>
        <v>16.771481441352957</v>
      </c>
      <c r="AK394" s="120">
        <v>0</v>
      </c>
      <c r="AL394" s="58">
        <f t="shared" si="286"/>
        <v>0</v>
      </c>
      <c r="AM394" s="58">
        <f t="shared" si="282"/>
        <v>0</v>
      </c>
      <c r="AN394" s="223"/>
      <c r="AO394" s="223"/>
      <c r="AP394" s="223"/>
      <c r="AQ394" s="58">
        <v>0</v>
      </c>
      <c r="AR394" s="58">
        <f t="shared" si="283"/>
        <v>0</v>
      </c>
      <c r="AS394" s="58">
        <f t="shared" si="294"/>
        <v>0</v>
      </c>
      <c r="AT394" s="58">
        <v>0</v>
      </c>
      <c r="AU394" s="6">
        <v>0</v>
      </c>
      <c r="AV394" s="6">
        <v>0</v>
      </c>
      <c r="AW394" s="58">
        <f t="shared" si="284"/>
        <v>0</v>
      </c>
      <c r="AX394" s="58">
        <f t="shared" si="296"/>
        <v>0</v>
      </c>
      <c r="AY394" s="58">
        <f t="shared" si="285"/>
        <v>0</v>
      </c>
      <c r="AZ394" s="59">
        <f t="shared" si="308"/>
        <v>0</v>
      </c>
      <c r="BA394" s="57">
        <f t="shared" si="263"/>
        <v>0</v>
      </c>
      <c r="BB394" s="58">
        <f t="shared" si="264"/>
        <v>0</v>
      </c>
      <c r="BC394" s="58" t="e">
        <f t="shared" si="309"/>
        <v>#DIV/0!</v>
      </c>
      <c r="BD394" s="56"/>
      <c r="BE394" s="38"/>
      <c r="BF394" s="38"/>
    </row>
    <row r="395" spans="1:58" x14ac:dyDescent="0.25">
      <c r="A395" s="56" t="s">
        <v>860</v>
      </c>
      <c r="B395" s="56">
        <v>30</v>
      </c>
      <c r="C395" s="56">
        <v>11</v>
      </c>
      <c r="D395" s="56">
        <v>14</v>
      </c>
      <c r="E395" s="56">
        <v>21</v>
      </c>
      <c r="F395" s="41">
        <f t="shared" si="298"/>
        <v>39703</v>
      </c>
      <c r="G395" s="56">
        <f t="shared" si="272"/>
        <v>5734</v>
      </c>
      <c r="H395" s="56">
        <f t="shared" si="273"/>
        <v>5741</v>
      </c>
      <c r="I395" s="41">
        <f t="shared" si="290"/>
        <v>39710</v>
      </c>
      <c r="J395" s="33">
        <f t="shared" si="299"/>
        <v>39710</v>
      </c>
      <c r="K395" s="57">
        <v>1060</v>
      </c>
      <c r="L395" s="56">
        <v>1</v>
      </c>
      <c r="M395" s="56">
        <v>1</v>
      </c>
      <c r="N395" s="58">
        <v>3.6879999999999971</v>
      </c>
      <c r="O395" s="58">
        <v>0.52685714285714247</v>
      </c>
      <c r="P395" s="58">
        <v>2.3928882008653046E-2</v>
      </c>
      <c r="Q395" s="58">
        <f t="shared" si="300"/>
        <v>23928.882008653047</v>
      </c>
      <c r="R395" s="58">
        <v>6.1336507651741742E-2</v>
      </c>
      <c r="S395" s="58">
        <f t="shared" si="301"/>
        <v>61336.50765174174</v>
      </c>
      <c r="T395" s="58">
        <v>6.1464248601608013E-2</v>
      </c>
      <c r="U395" s="58">
        <f t="shared" si="302"/>
        <v>61464.248601608015</v>
      </c>
      <c r="V395" s="58">
        <f t="shared" si="303"/>
        <v>11.66620770637897</v>
      </c>
      <c r="W395" s="58">
        <v>0.38512700161233954</v>
      </c>
      <c r="X395" s="58">
        <f t="shared" si="304"/>
        <v>385127.00161233952</v>
      </c>
      <c r="Y395" s="58">
        <v>3.0282321069653373E-3</v>
      </c>
      <c r="Z395" s="58">
        <f t="shared" si="305"/>
        <v>3028.2321069653372</v>
      </c>
      <c r="AA395" s="58">
        <f t="shared" si="293"/>
        <v>1994.0735007210874</v>
      </c>
      <c r="AB395" s="58">
        <f t="shared" si="276"/>
        <v>612.83068815734418</v>
      </c>
      <c r="AC395" s="58">
        <f t="shared" si="277"/>
        <v>2188.4690890889606</v>
      </c>
      <c r="AD395" s="58">
        <f t="shared" si="278"/>
        <v>216.30229335466694</v>
      </c>
      <c r="AE395" s="163">
        <v>51.290297536921614</v>
      </c>
      <c r="AF395" s="163">
        <v>33.108232663022847</v>
      </c>
      <c r="AG395" s="179">
        <f t="shared" si="279"/>
        <v>18.182064873898767</v>
      </c>
      <c r="AH395" s="163">
        <f t="shared" si="288"/>
        <v>27.022659616595252</v>
      </c>
      <c r="AI395" s="163">
        <f t="shared" si="297"/>
        <v>17.443308865889737</v>
      </c>
      <c r="AJ395" s="179">
        <f t="shared" si="281"/>
        <v>9.5793507507055153</v>
      </c>
      <c r="AK395" s="120">
        <v>1.8134252834844241E-3</v>
      </c>
      <c r="AL395" s="58">
        <f t="shared" si="286"/>
        <v>6.6879124454905505E-3</v>
      </c>
      <c r="AM395" s="58">
        <f t="shared" si="282"/>
        <v>6.3093513636703308E-6</v>
      </c>
      <c r="AN395" s="223"/>
      <c r="AO395" s="223"/>
      <c r="AP395" s="223"/>
      <c r="AQ395" s="58">
        <v>0</v>
      </c>
      <c r="AR395" s="58">
        <f t="shared" si="283"/>
        <v>0</v>
      </c>
      <c r="AS395" s="58">
        <f t="shared" si="294"/>
        <v>6.6879124454905505E-3</v>
      </c>
      <c r="AT395" s="58">
        <f t="shared" si="306"/>
        <v>0</v>
      </c>
      <c r="AU395" s="6">
        <f t="shared" si="295"/>
        <v>0</v>
      </c>
      <c r="AV395" s="6">
        <f t="shared" si="307"/>
        <v>100</v>
      </c>
      <c r="AW395" s="58">
        <f t="shared" si="284"/>
        <v>1.8134252834844241E-3</v>
      </c>
      <c r="AX395" s="58">
        <f t="shared" si="296"/>
        <v>1.813425283484424</v>
      </c>
      <c r="AY395" s="58">
        <f t="shared" si="285"/>
        <v>9.5541606364150727E-4</v>
      </c>
      <c r="AZ395" s="59">
        <f t="shared" si="308"/>
        <v>9.5541606364150716E-10</v>
      </c>
      <c r="BA395" s="57">
        <f t="shared" ref="BA395:BA446" si="310">(AZ395/T395)*100</f>
        <v>1.5544256789572333E-6</v>
      </c>
      <c r="BB395" s="58">
        <f t="shared" si="264"/>
        <v>0.95541606364150722</v>
      </c>
      <c r="BC395" s="58">
        <f t="shared" si="309"/>
        <v>0</v>
      </c>
      <c r="BD395" s="56"/>
      <c r="BE395" s="38"/>
      <c r="BF395" s="38"/>
    </row>
    <row r="396" spans="1:58" x14ac:dyDescent="0.25">
      <c r="A396" s="56" t="s">
        <v>861</v>
      </c>
      <c r="B396" s="56">
        <v>30</v>
      </c>
      <c r="C396" s="56">
        <v>12</v>
      </c>
      <c r="D396" s="56">
        <v>14</v>
      </c>
      <c r="E396" s="56">
        <v>14</v>
      </c>
      <c r="F396" s="41">
        <f t="shared" si="298"/>
        <v>39717</v>
      </c>
      <c r="G396" s="56">
        <f t="shared" si="272"/>
        <v>5748</v>
      </c>
      <c r="H396" s="56">
        <f t="shared" si="273"/>
        <v>5755</v>
      </c>
      <c r="I396" s="41">
        <f t="shared" si="290"/>
        <v>39724</v>
      </c>
      <c r="J396" s="33">
        <f t="shared" si="299"/>
        <v>39724</v>
      </c>
      <c r="K396" s="57">
        <v>1060</v>
      </c>
      <c r="L396" s="56">
        <v>1</v>
      </c>
      <c r="M396" s="56">
        <v>1</v>
      </c>
      <c r="N396" s="58">
        <v>3.5710000000000059</v>
      </c>
      <c r="O396" s="58">
        <v>0.51014285714285801</v>
      </c>
      <c r="P396" s="58">
        <v>2.4420626465280811E-2</v>
      </c>
      <c r="Q396" s="58">
        <f t="shared" si="300"/>
        <v>24420.626465280809</v>
      </c>
      <c r="R396" s="58">
        <v>7.1169491391461961E-2</v>
      </c>
      <c r="S396" s="58">
        <f t="shared" si="301"/>
        <v>71169.491391461968</v>
      </c>
      <c r="T396" s="58">
        <v>0.10289654784134085</v>
      </c>
      <c r="U396" s="58">
        <f t="shared" si="302"/>
        <v>102896.54784134084</v>
      </c>
      <c r="V396" s="58">
        <f t="shared" si="303"/>
        <v>20.170143794158072</v>
      </c>
      <c r="W396" s="58">
        <v>0.36435037101676548</v>
      </c>
      <c r="X396" s="58">
        <f t="shared" si="304"/>
        <v>364350.37101676548</v>
      </c>
      <c r="Y396" s="58">
        <v>3.0662166170311506E-3</v>
      </c>
      <c r="Z396" s="58">
        <f t="shared" si="305"/>
        <v>3066.2166170311507</v>
      </c>
      <c r="AA396" s="58">
        <f t="shared" si="293"/>
        <v>2035.0522054400676</v>
      </c>
      <c r="AB396" s="58">
        <f t="shared" si="276"/>
        <v>711.07485663962996</v>
      </c>
      <c r="AC396" s="58">
        <f t="shared" si="277"/>
        <v>3663.6893714315515</v>
      </c>
      <c r="AD396" s="58">
        <f t="shared" si="278"/>
        <v>219.01547264508221</v>
      </c>
      <c r="AE396" s="163">
        <v>46.507399707270203</v>
      </c>
      <c r="AF396" s="163">
        <v>34.489343785365527</v>
      </c>
      <c r="AG396" s="179">
        <f t="shared" si="279"/>
        <v>12.018055921904676</v>
      </c>
      <c r="AH396" s="163">
        <f t="shared" si="288"/>
        <v>23.725417764951739</v>
      </c>
      <c r="AI396" s="163">
        <f t="shared" si="297"/>
        <v>17.594492379648642</v>
      </c>
      <c r="AJ396" s="179">
        <f t="shared" si="281"/>
        <v>6.1309253853030974</v>
      </c>
      <c r="AK396" s="120">
        <v>0</v>
      </c>
      <c r="AL396" s="58">
        <f t="shared" si="286"/>
        <v>0</v>
      </c>
      <c r="AM396" s="58">
        <f t="shared" si="282"/>
        <v>0</v>
      </c>
      <c r="AN396" s="223"/>
      <c r="AO396" s="223"/>
      <c r="AP396" s="223"/>
      <c r="AQ396" s="58">
        <v>0</v>
      </c>
      <c r="AR396" s="58">
        <f t="shared" si="283"/>
        <v>0</v>
      </c>
      <c r="AS396" s="58">
        <f t="shared" si="294"/>
        <v>0</v>
      </c>
      <c r="AT396" s="58">
        <v>0</v>
      </c>
      <c r="AU396" s="6">
        <v>0</v>
      </c>
      <c r="AV396" s="6">
        <v>0</v>
      </c>
      <c r="AW396" s="58">
        <f t="shared" si="284"/>
        <v>0</v>
      </c>
      <c r="AX396" s="58">
        <f t="shared" si="296"/>
        <v>0</v>
      </c>
      <c r="AY396" s="58">
        <f t="shared" si="285"/>
        <v>0</v>
      </c>
      <c r="AZ396" s="59">
        <f t="shared" si="308"/>
        <v>0</v>
      </c>
      <c r="BA396" s="57">
        <f t="shared" si="310"/>
        <v>0</v>
      </c>
      <c r="BB396" s="58">
        <f t="shared" ref="BB396:BB446" si="311">AY396*1000</f>
        <v>0</v>
      </c>
      <c r="BC396" s="58" t="e">
        <f t="shared" si="309"/>
        <v>#DIV/0!</v>
      </c>
      <c r="BD396" s="56"/>
      <c r="BE396" s="38"/>
      <c r="BF396" s="38"/>
    </row>
    <row r="397" spans="1:58" ht="13.8" thickBot="1" x14ac:dyDescent="0.3">
      <c r="A397" s="56" t="s">
        <v>862</v>
      </c>
      <c r="B397" s="56">
        <v>30</v>
      </c>
      <c r="C397" s="56">
        <v>13</v>
      </c>
      <c r="D397" s="56">
        <v>14</v>
      </c>
      <c r="E397" s="56">
        <v>7</v>
      </c>
      <c r="F397" s="41">
        <f t="shared" si="298"/>
        <v>39731</v>
      </c>
      <c r="G397" s="56">
        <f t="shared" si="272"/>
        <v>5762</v>
      </c>
      <c r="H397" s="56">
        <f t="shared" si="273"/>
        <v>5769</v>
      </c>
      <c r="I397" s="41">
        <f t="shared" si="290"/>
        <v>39738</v>
      </c>
      <c r="J397" s="34">
        <f t="shared" si="299"/>
        <v>39738</v>
      </c>
      <c r="K397" s="57">
        <v>1060</v>
      </c>
      <c r="L397" s="56">
        <v>1</v>
      </c>
      <c r="M397" s="56">
        <v>1</v>
      </c>
      <c r="N397" s="58">
        <v>10.775</v>
      </c>
      <c r="O397" s="58">
        <v>1.5392857142857144</v>
      </c>
      <c r="P397" s="58">
        <v>7.8999397735334348E-2</v>
      </c>
      <c r="Q397" s="58">
        <f t="shared" si="300"/>
        <v>78999.397735334351</v>
      </c>
      <c r="R397" s="58">
        <v>0.18198620595885029</v>
      </c>
      <c r="S397" s="58">
        <f t="shared" si="301"/>
        <v>181986.2059588503</v>
      </c>
      <c r="T397" s="58">
        <v>0.33950228263577809</v>
      </c>
      <c r="U397" s="58">
        <f t="shared" si="302"/>
        <v>339502.28263577807</v>
      </c>
      <c r="V397" s="58">
        <f t="shared" si="303"/>
        <v>22.055832746639876</v>
      </c>
      <c r="W397" s="58">
        <v>1.1462295854170996</v>
      </c>
      <c r="X397" s="58">
        <f t="shared" si="304"/>
        <v>1146229.5854170995</v>
      </c>
      <c r="Y397" s="58">
        <v>1.07646019891477E-2</v>
      </c>
      <c r="Z397" s="58">
        <f t="shared" si="305"/>
        <v>10764.601989147699</v>
      </c>
      <c r="AA397" s="58">
        <f t="shared" si="293"/>
        <v>6583.2831446111959</v>
      </c>
      <c r="AB397" s="58">
        <f t="shared" si="276"/>
        <v>1818.276522460917</v>
      </c>
      <c r="AC397" s="58">
        <f t="shared" si="277"/>
        <v>12088.169433899275</v>
      </c>
      <c r="AD397" s="58">
        <f t="shared" si="278"/>
        <v>768.90014208197852</v>
      </c>
      <c r="AE397" s="164">
        <v>49.564927757635381</v>
      </c>
      <c r="AF397" s="164">
        <v>31.783836121140737</v>
      </c>
      <c r="AG397" s="167">
        <f t="shared" si="279"/>
        <v>17.781091636494644</v>
      </c>
      <c r="AH397" s="164">
        <f t="shared" si="288"/>
        <v>76.294585226931602</v>
      </c>
      <c r="AI397" s="164">
        <f t="shared" si="297"/>
        <v>48.924404886470207</v>
      </c>
      <c r="AJ397" s="167">
        <f t="shared" si="281"/>
        <v>27.370180340461395</v>
      </c>
      <c r="AK397" s="120">
        <v>0</v>
      </c>
      <c r="AL397" s="58">
        <f t="shared" si="286"/>
        <v>0</v>
      </c>
      <c r="AM397" s="58">
        <f t="shared" si="282"/>
        <v>0</v>
      </c>
      <c r="AN397" s="223"/>
      <c r="AO397" s="223"/>
      <c r="AP397" s="223"/>
      <c r="AQ397" s="58">
        <v>8.1390547559040086E-2</v>
      </c>
      <c r="AR397" s="58">
        <f t="shared" si="283"/>
        <v>8.6273980412582482E-2</v>
      </c>
      <c r="AS397" s="58">
        <f t="shared" si="294"/>
        <v>8.6273980412582482E-2</v>
      </c>
      <c r="AT397" s="58">
        <f t="shared" si="306"/>
        <v>1</v>
      </c>
      <c r="AU397" s="6">
        <f t="shared" si="295"/>
        <v>100</v>
      </c>
      <c r="AV397" s="6">
        <f t="shared" si="307"/>
        <v>0</v>
      </c>
      <c r="AW397" s="58">
        <f t="shared" si="284"/>
        <v>8.0068659315621783E-3</v>
      </c>
      <c r="AX397" s="58">
        <f t="shared" si="296"/>
        <v>8.006865931562178</v>
      </c>
      <c r="AY397" s="58">
        <f t="shared" si="285"/>
        <v>1.232485434465464E-2</v>
      </c>
      <c r="AZ397" s="59">
        <f t="shared" si="308"/>
        <v>1.2324854344654638E-8</v>
      </c>
      <c r="BA397" s="57">
        <f t="shared" si="310"/>
        <v>3.6302714223211518E-6</v>
      </c>
      <c r="BB397" s="58">
        <f t="shared" si="311"/>
        <v>12.324854344654639</v>
      </c>
      <c r="BC397" s="58" t="e">
        <f t="shared" si="309"/>
        <v>#DIV/0!</v>
      </c>
      <c r="BD397" s="56"/>
      <c r="BE397" s="38"/>
      <c r="BF397" s="38"/>
    </row>
    <row r="398" spans="1:58" x14ac:dyDescent="0.25">
      <c r="A398" s="64" t="s">
        <v>863</v>
      </c>
      <c r="B398" s="64">
        <v>31</v>
      </c>
      <c r="C398" s="64">
        <v>1</v>
      </c>
      <c r="D398" s="64">
        <f t="shared" ref="D398:D409" si="312">(F399-F398)</f>
        <v>12</v>
      </c>
      <c r="E398" s="64">
        <v>156</v>
      </c>
      <c r="F398" s="40">
        <v>39924</v>
      </c>
      <c r="G398" s="64">
        <f t="shared" si="272"/>
        <v>5955</v>
      </c>
      <c r="H398" s="64">
        <f t="shared" si="273"/>
        <v>5961</v>
      </c>
      <c r="I398" s="40">
        <f t="shared" si="290"/>
        <v>39930</v>
      </c>
      <c r="J398" s="33">
        <f t="shared" si="299"/>
        <v>39930</v>
      </c>
      <c r="K398" s="65">
        <v>1060</v>
      </c>
      <c r="L398" s="64">
        <v>1</v>
      </c>
      <c r="M398" s="64">
        <v>1</v>
      </c>
      <c r="N398" s="66">
        <v>11.42</v>
      </c>
      <c r="O398" s="66">
        <v>1.9033333333333335</v>
      </c>
      <c r="P398" s="66">
        <v>8.2155756633978574E-2</v>
      </c>
      <c r="Q398" s="66">
        <f t="shared" si="300"/>
        <v>82155.75663397857</v>
      </c>
      <c r="R398" s="66">
        <v>0.13573972680366186</v>
      </c>
      <c r="S398" s="66">
        <f t="shared" si="301"/>
        <v>135739.72680366188</v>
      </c>
      <c r="T398" s="66">
        <v>0.29656085565754586</v>
      </c>
      <c r="U398" s="66">
        <f t="shared" si="302"/>
        <v>296560.85565754585</v>
      </c>
      <c r="V398" s="66">
        <f t="shared" si="303"/>
        <v>15.581130770098731</v>
      </c>
      <c r="W398" s="66">
        <v>1.7675936065296716</v>
      </c>
      <c r="X398" s="66">
        <f t="shared" si="304"/>
        <v>1767593.6065296715</v>
      </c>
      <c r="Y398" s="66">
        <v>1.2711851230240774E-2</v>
      </c>
      <c r="Z398" s="66">
        <f t="shared" si="305"/>
        <v>12711.851230240774</v>
      </c>
      <c r="AA398" s="66">
        <f t="shared" si="293"/>
        <v>6846.3130528315478</v>
      </c>
      <c r="AB398" s="66">
        <f t="shared" si="276"/>
        <v>1356.2146488628105</v>
      </c>
      <c r="AC398" s="66">
        <f t="shared" si="277"/>
        <v>10559.215810918298</v>
      </c>
      <c r="AD398" s="66">
        <f t="shared" si="278"/>
        <v>907.98937358862668</v>
      </c>
      <c r="AE398" s="163">
        <v>53.081409077881816</v>
      </c>
      <c r="AF398" s="163">
        <v>40.937671950364425</v>
      </c>
      <c r="AG398" s="162">
        <f t="shared" si="279"/>
        <v>12.14373712751739</v>
      </c>
      <c r="AH398" s="161">
        <f t="shared" ref="AH398:AH410" si="313">AE398*$O398</f>
        <v>101.03161527823507</v>
      </c>
      <c r="AI398" s="161">
        <f t="shared" si="297"/>
        <v>77.918035612193634</v>
      </c>
      <c r="AJ398" s="162">
        <f t="shared" si="281"/>
        <v>23.113579666041431</v>
      </c>
      <c r="AK398" s="121">
        <v>9.0454801043997161E-4</v>
      </c>
      <c r="AL398" s="66">
        <f t="shared" si="286"/>
        <v>1.0329938279224475E-2</v>
      </c>
      <c r="AM398" s="66">
        <f t="shared" si="282"/>
        <v>9.745224791721203E-6</v>
      </c>
      <c r="AN398" s="223"/>
      <c r="AO398" s="223"/>
      <c r="AP398" s="223"/>
      <c r="AQ398" s="66">
        <v>0</v>
      </c>
      <c r="AR398" s="66">
        <f t="shared" si="283"/>
        <v>0</v>
      </c>
      <c r="AS398" s="66">
        <f t="shared" si="294"/>
        <v>1.0329938279224475E-2</v>
      </c>
      <c r="AT398" s="66">
        <f t="shared" si="306"/>
        <v>0</v>
      </c>
      <c r="AU398" s="7">
        <v>0</v>
      </c>
      <c r="AV398" s="7">
        <f t="shared" si="307"/>
        <v>100</v>
      </c>
      <c r="AW398" s="66">
        <f t="shared" si="284"/>
        <v>9.0454801043997161E-4</v>
      </c>
      <c r="AX398" s="66">
        <f t="shared" si="296"/>
        <v>0.90454801043997157</v>
      </c>
      <c r="AY398" s="66">
        <f t="shared" si="285"/>
        <v>1.7216563798707462E-3</v>
      </c>
      <c r="AZ398" s="67">
        <f t="shared" si="308"/>
        <v>1.721656379870746E-9</v>
      </c>
      <c r="BA398" s="65">
        <f t="shared" si="310"/>
        <v>5.8054067049861487E-7</v>
      </c>
      <c r="BB398" s="66">
        <f t="shared" si="311"/>
        <v>1.7216563798707463</v>
      </c>
      <c r="BC398" s="66">
        <f t="shared" si="309"/>
        <v>0</v>
      </c>
      <c r="BD398" s="64"/>
      <c r="BE398" s="122">
        <v>0</v>
      </c>
      <c r="BF398" s="122">
        <f t="shared" ref="BF398:BF410" si="314">BE398*O398</f>
        <v>0</v>
      </c>
    </row>
    <row r="399" spans="1:58" x14ac:dyDescent="0.25">
      <c r="A399" s="56" t="s">
        <v>864</v>
      </c>
      <c r="B399" s="56">
        <v>31</v>
      </c>
      <c r="C399" s="56">
        <v>2</v>
      </c>
      <c r="D399" s="56">
        <f t="shared" si="312"/>
        <v>12</v>
      </c>
      <c r="E399" s="56">
        <v>144</v>
      </c>
      <c r="F399" s="41">
        <f>F398+12</f>
        <v>39936</v>
      </c>
      <c r="G399" s="56">
        <f t="shared" si="272"/>
        <v>5967</v>
      </c>
      <c r="H399" s="56">
        <f t="shared" si="273"/>
        <v>5973</v>
      </c>
      <c r="I399" s="41">
        <f t="shared" si="290"/>
        <v>39942</v>
      </c>
      <c r="J399" s="33">
        <f t="shared" si="299"/>
        <v>39942</v>
      </c>
      <c r="K399" s="57">
        <v>1060</v>
      </c>
      <c r="L399" s="56">
        <v>1</v>
      </c>
      <c r="M399" s="56">
        <v>1</v>
      </c>
      <c r="N399" s="58">
        <v>12.111999999999995</v>
      </c>
      <c r="O399" s="58">
        <v>2.0186666666666659</v>
      </c>
      <c r="P399" s="58">
        <v>7.8630156100263776E-2</v>
      </c>
      <c r="Q399" s="58">
        <f t="shared" si="300"/>
        <v>78630.156100263775</v>
      </c>
      <c r="R399" s="58">
        <v>0.14318966033574082</v>
      </c>
      <c r="S399" s="58">
        <f t="shared" si="301"/>
        <v>143189.66033574083</v>
      </c>
      <c r="T399" s="58">
        <v>0.52703837933718556</v>
      </c>
      <c r="U399" s="58">
        <f t="shared" si="302"/>
        <v>527038.37933718553</v>
      </c>
      <c r="V399" s="58">
        <f t="shared" si="303"/>
        <v>26.10824204114196</v>
      </c>
      <c r="W399" s="58">
        <v>1.8754770063309252</v>
      </c>
      <c r="X399" s="58">
        <f t="shared" si="304"/>
        <v>1875477.0063309253</v>
      </c>
      <c r="Y399" s="58">
        <v>1.2054369464482139E-2</v>
      </c>
      <c r="Z399" s="58">
        <f t="shared" si="305"/>
        <v>12054.369464482139</v>
      </c>
      <c r="AA399" s="58">
        <f t="shared" si="293"/>
        <v>6552.5130083553149</v>
      </c>
      <c r="AB399" s="58">
        <f t="shared" si="276"/>
        <v>1430.6490773619487</v>
      </c>
      <c r="AC399" s="58">
        <f t="shared" si="277"/>
        <v>18765.49747510942</v>
      </c>
      <c r="AD399" s="58">
        <f t="shared" si="278"/>
        <v>861.02639032015281</v>
      </c>
      <c r="AE399" s="163">
        <v>44.803063343061048</v>
      </c>
      <c r="AF399" s="163">
        <v>31.444577694441801</v>
      </c>
      <c r="AG399" s="179">
        <f t="shared" si="279"/>
        <v>13.358485648619247</v>
      </c>
      <c r="AH399" s="163">
        <f t="shared" si="313"/>
        <v>90.442450535192535</v>
      </c>
      <c r="AI399" s="163">
        <f t="shared" si="297"/>
        <v>63.476120839179828</v>
      </c>
      <c r="AJ399" s="179">
        <f t="shared" si="281"/>
        <v>26.966329696012707</v>
      </c>
      <c r="AK399" s="120">
        <v>0</v>
      </c>
      <c r="AL399" s="58">
        <f t="shared" si="286"/>
        <v>0</v>
      </c>
      <c r="AM399" s="58">
        <f t="shared" ref="AM399:AM422" si="315">AL399/K399</f>
        <v>0</v>
      </c>
      <c r="AN399" s="223"/>
      <c r="AO399" s="223"/>
      <c r="AP399" s="223"/>
      <c r="AQ399" s="58">
        <v>3.4703105767362907</v>
      </c>
      <c r="AR399" s="58">
        <f t="shared" ref="AR399:AR421" si="316">(AQ399*K399)/1000</f>
        <v>3.678529211340468</v>
      </c>
      <c r="AS399" s="58">
        <f t="shared" si="294"/>
        <v>3.678529211340468</v>
      </c>
      <c r="AT399" s="58">
        <f t="shared" si="306"/>
        <v>1</v>
      </c>
      <c r="AU399" s="6">
        <f t="shared" si="295"/>
        <v>100</v>
      </c>
      <c r="AV399" s="6">
        <f t="shared" si="307"/>
        <v>0</v>
      </c>
      <c r="AW399" s="58">
        <f t="shared" ref="AW399:AW421" si="317">AS399/N399</f>
        <v>0.30370947913973495</v>
      </c>
      <c r="AX399" s="58">
        <f t="shared" si="296"/>
        <v>303.70947913973492</v>
      </c>
      <c r="AY399" s="58">
        <f t="shared" ref="AY399:AY421" si="318">AW399*O399</f>
        <v>0.61308820189007807</v>
      </c>
      <c r="AZ399" s="59">
        <f t="shared" si="308"/>
        <v>6.1308820189007808E-7</v>
      </c>
      <c r="BA399" s="57">
        <f t="shared" si="310"/>
        <v>1.1632705053873128E-4</v>
      </c>
      <c r="BB399" s="58">
        <f t="shared" si="311"/>
        <v>613.08820189007804</v>
      </c>
      <c r="BC399" s="58" t="e">
        <f t="shared" si="309"/>
        <v>#DIV/0!</v>
      </c>
      <c r="BD399" s="56"/>
      <c r="BE399" s="123">
        <v>0</v>
      </c>
      <c r="BF399" s="123">
        <f t="shared" si="314"/>
        <v>0</v>
      </c>
    </row>
    <row r="400" spans="1:58" x14ac:dyDescent="0.25">
      <c r="A400" s="56" t="s">
        <v>865</v>
      </c>
      <c r="B400" s="56">
        <v>31</v>
      </c>
      <c r="C400" s="56">
        <v>3</v>
      </c>
      <c r="D400" s="56">
        <f t="shared" si="312"/>
        <v>12</v>
      </c>
      <c r="E400" s="56">
        <v>132</v>
      </c>
      <c r="F400" s="41">
        <f>F399+12</f>
        <v>39948</v>
      </c>
      <c r="G400" s="56">
        <f t="shared" si="272"/>
        <v>5979</v>
      </c>
      <c r="H400" s="56">
        <f t="shared" si="273"/>
        <v>5985</v>
      </c>
      <c r="I400" s="41">
        <f t="shared" si="290"/>
        <v>39954</v>
      </c>
      <c r="J400" s="33">
        <f t="shared" si="299"/>
        <v>39954</v>
      </c>
      <c r="K400" s="57">
        <v>1060</v>
      </c>
      <c r="L400" s="56">
        <v>1</v>
      </c>
      <c r="M400" s="56">
        <v>1</v>
      </c>
      <c r="N400" s="58">
        <v>25.456000000000003</v>
      </c>
      <c r="O400" s="58">
        <v>4.2426666666666675</v>
      </c>
      <c r="P400" s="58">
        <v>0.17245772591592101</v>
      </c>
      <c r="Q400" s="58">
        <f t="shared" si="300"/>
        <v>172457.72591592101</v>
      </c>
      <c r="R400" s="58">
        <v>0.18997819204491578</v>
      </c>
      <c r="S400" s="58">
        <f t="shared" si="301"/>
        <v>189978.19204491578</v>
      </c>
      <c r="T400" s="58">
        <v>2.6840158862771899</v>
      </c>
      <c r="U400" s="58">
        <f t="shared" si="302"/>
        <v>2684015.8862771899</v>
      </c>
      <c r="V400" s="58">
        <f t="shared" si="303"/>
        <v>63.262473749462359</v>
      </c>
      <c r="W400" s="58">
        <v>4.0526884746217515</v>
      </c>
      <c r="X400" s="58">
        <f t="shared" si="304"/>
        <v>4052688.4746217513</v>
      </c>
      <c r="Y400" s="58">
        <v>2.6226302940946914E-2</v>
      </c>
      <c r="Z400" s="58">
        <f t="shared" si="305"/>
        <v>26226.302940946913</v>
      </c>
      <c r="AA400" s="58">
        <f t="shared" si="293"/>
        <v>14371.477159660084</v>
      </c>
      <c r="AB400" s="58">
        <f t="shared" si="276"/>
        <v>1898.1267539197399</v>
      </c>
      <c r="AC400" s="58">
        <f t="shared" si="277"/>
        <v>95565.892943945815</v>
      </c>
      <c r="AD400" s="58">
        <f t="shared" si="278"/>
        <v>1873.3073529247795</v>
      </c>
      <c r="AE400" s="163">
        <v>31.439966038257236</v>
      </c>
      <c r="AF400" s="163">
        <v>21.17120034408358</v>
      </c>
      <c r="AG400" s="179">
        <f t="shared" si="279"/>
        <v>10.268765694173656</v>
      </c>
      <c r="AH400" s="163">
        <f t="shared" si="313"/>
        <v>133.38929591164606</v>
      </c>
      <c r="AI400" s="163">
        <f t="shared" si="297"/>
        <v>89.822345993165285</v>
      </c>
      <c r="AJ400" s="179">
        <f t="shared" si="281"/>
        <v>43.566949918480773</v>
      </c>
      <c r="AK400" s="120">
        <v>3.3053744866376071E-2</v>
      </c>
      <c r="AL400" s="58">
        <f t="shared" si="286"/>
        <v>0.84141612931846932</v>
      </c>
      <c r="AM400" s="58">
        <f t="shared" si="315"/>
        <v>7.9378880124383899E-4</v>
      </c>
      <c r="AN400" s="223"/>
      <c r="AO400" s="223"/>
      <c r="AP400" s="223"/>
      <c r="AQ400" s="58">
        <v>22.000876467730532</v>
      </c>
      <c r="AR400" s="58">
        <f t="shared" si="316"/>
        <v>23.320929055794362</v>
      </c>
      <c r="AS400" s="58">
        <f t="shared" si="294"/>
        <v>24.16234518511283</v>
      </c>
      <c r="AT400" s="58">
        <f t="shared" si="306"/>
        <v>0.96517655372968969</v>
      </c>
      <c r="AU400" s="6">
        <f t="shared" si="295"/>
        <v>96.517655372968974</v>
      </c>
      <c r="AV400" s="6">
        <f t="shared" si="307"/>
        <v>3.4823446270310381</v>
      </c>
      <c r="AW400" s="58">
        <f t="shared" si="317"/>
        <v>0.9491807505151173</v>
      </c>
      <c r="AX400" s="58">
        <f t="shared" si="296"/>
        <v>949.18075051511732</v>
      </c>
      <c r="AY400" s="58">
        <f t="shared" si="318"/>
        <v>4.0270575308521384</v>
      </c>
      <c r="AZ400" s="59">
        <f t="shared" si="308"/>
        <v>4.0270575308521379E-6</v>
      </c>
      <c r="BA400" s="57">
        <f t="shared" si="310"/>
        <v>1.5003851323837678E-4</v>
      </c>
      <c r="BB400" s="58">
        <f t="shared" si="311"/>
        <v>4027.0575308521384</v>
      </c>
      <c r="BC400" s="58">
        <f t="shared" si="309"/>
        <v>27.71628477657525</v>
      </c>
      <c r="BD400" s="56"/>
      <c r="BE400" s="123">
        <v>0</v>
      </c>
      <c r="BF400" s="123">
        <f t="shared" si="314"/>
        <v>0</v>
      </c>
    </row>
    <row r="401" spans="1:58" x14ac:dyDescent="0.25">
      <c r="A401" s="56" t="s">
        <v>866</v>
      </c>
      <c r="B401" s="56">
        <v>31</v>
      </c>
      <c r="C401" s="56">
        <v>4</v>
      </c>
      <c r="D401" s="56">
        <f t="shared" si="312"/>
        <v>12</v>
      </c>
      <c r="E401" s="56">
        <v>120</v>
      </c>
      <c r="F401" s="41">
        <f t="shared" ref="F401:F410" si="319">F400+12</f>
        <v>39960</v>
      </c>
      <c r="G401" s="56">
        <f t="shared" si="272"/>
        <v>5991</v>
      </c>
      <c r="H401" s="56">
        <f t="shared" si="273"/>
        <v>5997</v>
      </c>
      <c r="I401" s="41">
        <f t="shared" si="290"/>
        <v>39966</v>
      </c>
      <c r="J401" s="33">
        <f t="shared" si="299"/>
        <v>39966</v>
      </c>
      <c r="K401" s="57">
        <v>1060</v>
      </c>
      <c r="L401" s="56">
        <v>1</v>
      </c>
      <c r="M401" s="56">
        <v>1</v>
      </c>
      <c r="N401" s="58">
        <v>18.188000000000002</v>
      </c>
      <c r="O401" s="58">
        <v>3.0313333333333339</v>
      </c>
      <c r="P401" s="58">
        <v>0.14635984312552236</v>
      </c>
      <c r="Q401" s="58">
        <f t="shared" si="300"/>
        <v>146359.84312552237</v>
      </c>
      <c r="R401" s="58">
        <v>0.21495059984052317</v>
      </c>
      <c r="S401" s="58">
        <f t="shared" si="301"/>
        <v>214950.59984052318</v>
      </c>
      <c r="T401" s="58">
        <v>1.1650625664787493</v>
      </c>
      <c r="U401" s="58">
        <f t="shared" si="302"/>
        <v>1165062.5664787493</v>
      </c>
      <c r="V401" s="58">
        <f t="shared" si="303"/>
        <v>38.433997134772895</v>
      </c>
      <c r="W401" s="58">
        <v>2.8163827334928109</v>
      </c>
      <c r="X401" s="58">
        <f t="shared" si="304"/>
        <v>2816382.7334928107</v>
      </c>
      <c r="Y401" s="58">
        <v>2.16600899805235E-2</v>
      </c>
      <c r="Z401" s="58">
        <f t="shared" si="305"/>
        <v>21660.089980523499</v>
      </c>
      <c r="AA401" s="58">
        <f t="shared" si="293"/>
        <v>12196.65359379353</v>
      </c>
      <c r="AB401" s="58">
        <f t="shared" si="276"/>
        <v>2147.633262200593</v>
      </c>
      <c r="AC401" s="58">
        <f t="shared" si="277"/>
        <v>41482.70696547148</v>
      </c>
      <c r="AD401" s="58">
        <f t="shared" si="278"/>
        <v>1547.1492843231072</v>
      </c>
      <c r="AE401" s="163">
        <v>42.085974340320575</v>
      </c>
      <c r="AF401" s="163">
        <v>29.681349763242082</v>
      </c>
      <c r="AG401" s="179">
        <f t="shared" si="279"/>
        <v>12.404624577078494</v>
      </c>
      <c r="AH401" s="163">
        <f t="shared" si="313"/>
        <v>127.57661688362512</v>
      </c>
      <c r="AI401" s="163">
        <f t="shared" si="297"/>
        <v>89.974064915641179</v>
      </c>
      <c r="AJ401" s="179">
        <f t="shared" si="281"/>
        <v>37.602551967983942</v>
      </c>
      <c r="AK401" s="120">
        <v>0</v>
      </c>
      <c r="AL401" s="58">
        <f t="shared" si="286"/>
        <v>0</v>
      </c>
      <c r="AM401" s="58">
        <f t="shared" si="315"/>
        <v>0</v>
      </c>
      <c r="AN401" s="223"/>
      <c r="AO401" s="223"/>
      <c r="AP401" s="223"/>
      <c r="AQ401" s="58">
        <v>2.6334556168861245</v>
      </c>
      <c r="AR401" s="58">
        <f t="shared" si="316"/>
        <v>2.7914629538992921</v>
      </c>
      <c r="AS401" s="58">
        <f t="shared" si="294"/>
        <v>2.7914629538992921</v>
      </c>
      <c r="AT401" s="58">
        <f t="shared" si="306"/>
        <v>1</v>
      </c>
      <c r="AU401" s="6">
        <f t="shared" si="295"/>
        <v>100</v>
      </c>
      <c r="AV401" s="6">
        <f t="shared" si="307"/>
        <v>0</v>
      </c>
      <c r="AW401" s="58">
        <f t="shared" si="317"/>
        <v>0.15347827984931228</v>
      </c>
      <c r="AX401" s="58">
        <f t="shared" si="296"/>
        <v>153.47827984931229</v>
      </c>
      <c r="AY401" s="58">
        <f t="shared" si="318"/>
        <v>0.46524382564988204</v>
      </c>
      <c r="AZ401" s="59">
        <f t="shared" si="308"/>
        <v>4.6524382564988201E-7</v>
      </c>
      <c r="BA401" s="57">
        <f t="shared" si="310"/>
        <v>3.9932947726234245E-5</v>
      </c>
      <c r="BB401" s="58">
        <f t="shared" si="311"/>
        <v>465.24382564988201</v>
      </c>
      <c r="BC401" s="58" t="e">
        <f t="shared" si="309"/>
        <v>#DIV/0!</v>
      </c>
      <c r="BD401" s="56"/>
      <c r="BE401" s="124">
        <v>12097.518300059461</v>
      </c>
      <c r="BF401" s="123">
        <f t="shared" si="314"/>
        <v>36671.610473580251</v>
      </c>
    </row>
    <row r="402" spans="1:58" x14ac:dyDescent="0.25">
      <c r="A402" s="56" t="s">
        <v>867</v>
      </c>
      <c r="B402" s="56">
        <v>31</v>
      </c>
      <c r="C402" s="56">
        <v>5</v>
      </c>
      <c r="D402" s="56">
        <f t="shared" si="312"/>
        <v>12</v>
      </c>
      <c r="E402" s="56">
        <v>108</v>
      </c>
      <c r="F402" s="41">
        <f t="shared" si="319"/>
        <v>39972</v>
      </c>
      <c r="G402" s="56">
        <f t="shared" si="272"/>
        <v>6003</v>
      </c>
      <c r="H402" s="56">
        <f t="shared" si="273"/>
        <v>6009</v>
      </c>
      <c r="I402" s="41">
        <f t="shared" si="290"/>
        <v>39978</v>
      </c>
      <c r="J402" s="33">
        <f t="shared" si="299"/>
        <v>39978</v>
      </c>
      <c r="K402" s="57">
        <v>1060</v>
      </c>
      <c r="L402" s="56">
        <v>1</v>
      </c>
      <c r="M402" s="56">
        <v>1</v>
      </c>
      <c r="N402" s="58">
        <v>12.412000000000006</v>
      </c>
      <c r="O402" s="58">
        <v>2.0686666666666675</v>
      </c>
      <c r="P402" s="58">
        <v>9.3866498822883421E-2</v>
      </c>
      <c r="Q402" s="58">
        <f t="shared" si="300"/>
        <v>93866.498822883426</v>
      </c>
      <c r="R402" s="58">
        <v>0.15881627182984565</v>
      </c>
      <c r="S402" s="58">
        <f t="shared" si="301"/>
        <v>158816.27182984565</v>
      </c>
      <c r="T402" s="58">
        <v>0.48664696175955446</v>
      </c>
      <c r="U402" s="58">
        <f t="shared" si="302"/>
        <v>486646.96175955446</v>
      </c>
      <c r="V402" s="58">
        <f t="shared" si="303"/>
        <v>23.524667825953316</v>
      </c>
      <c r="W402" s="58">
        <v>1.909850394836822</v>
      </c>
      <c r="X402" s="58">
        <f t="shared" si="304"/>
        <v>1909850.3948368221</v>
      </c>
      <c r="Y402" s="58">
        <v>1.2846003256671663E-2</v>
      </c>
      <c r="Z402" s="58">
        <f t="shared" si="305"/>
        <v>12846.003256671664</v>
      </c>
      <c r="AA402" s="58">
        <f t="shared" si="293"/>
        <v>7822.2082352402849</v>
      </c>
      <c r="AB402" s="58">
        <f t="shared" si="276"/>
        <v>1586.7790469694992</v>
      </c>
      <c r="AC402" s="58">
        <f t="shared" si="277"/>
        <v>17327.338368893361</v>
      </c>
      <c r="AD402" s="58">
        <f t="shared" si="278"/>
        <v>917.57166119083308</v>
      </c>
      <c r="AE402" s="163">
        <v>50.136073140993162</v>
      </c>
      <c r="AF402" s="163">
        <v>36.112573625578008</v>
      </c>
      <c r="AG402" s="179">
        <f t="shared" si="279"/>
        <v>14.023499515415153</v>
      </c>
      <c r="AH402" s="163">
        <f t="shared" si="313"/>
        <v>103.71482330433456</v>
      </c>
      <c r="AI402" s="163">
        <f t="shared" si="297"/>
        <v>74.704877306779068</v>
      </c>
      <c r="AJ402" s="179">
        <f t="shared" si="281"/>
        <v>29.009945997555491</v>
      </c>
      <c r="AK402" s="120">
        <v>3.3314987411438056E-3</v>
      </c>
      <c r="AL402" s="58">
        <f t="shared" si="286"/>
        <v>4.1350562375076935E-2</v>
      </c>
      <c r="AM402" s="58">
        <f t="shared" si="315"/>
        <v>3.9009964504789558E-5</v>
      </c>
      <c r="AN402" s="223"/>
      <c r="AO402" s="223"/>
      <c r="AP402" s="223"/>
      <c r="AQ402" s="58">
        <v>0.80952982860036238</v>
      </c>
      <c r="AR402" s="58">
        <f t="shared" si="316"/>
        <v>0.8581016183163841</v>
      </c>
      <c r="AS402" s="58">
        <f t="shared" si="294"/>
        <v>0.89945218069146105</v>
      </c>
      <c r="AT402" s="58">
        <f t="shared" si="306"/>
        <v>0.95402694744340011</v>
      </c>
      <c r="AU402" s="6">
        <f t="shared" si="295"/>
        <v>95.40269474434001</v>
      </c>
      <c r="AV402" s="6">
        <f t="shared" si="307"/>
        <v>4.5973052556599905</v>
      </c>
      <c r="AW402" s="58">
        <f t="shared" si="317"/>
        <v>7.2466337471113487E-2</v>
      </c>
      <c r="AX402" s="58">
        <f t="shared" si="296"/>
        <v>72.466337471113491</v>
      </c>
      <c r="AY402" s="58">
        <f t="shared" si="318"/>
        <v>0.14990869678191016</v>
      </c>
      <c r="AZ402" s="59">
        <f t="shared" si="308"/>
        <v>1.4990869678191015E-7</v>
      </c>
      <c r="BA402" s="57">
        <f t="shared" si="310"/>
        <v>3.0804404128999361E-5</v>
      </c>
      <c r="BB402" s="58">
        <f t="shared" si="311"/>
        <v>149.90869678191015</v>
      </c>
      <c r="BC402" s="58">
        <f t="shared" si="309"/>
        <v>20.75187298622048</v>
      </c>
      <c r="BD402" s="56"/>
      <c r="BE402" s="124">
        <v>12623.497356583788</v>
      </c>
      <c r="BF402" s="123">
        <f t="shared" si="314"/>
        <v>26113.808198319675</v>
      </c>
    </row>
    <row r="403" spans="1:58" x14ac:dyDescent="0.25">
      <c r="A403" s="56" t="s">
        <v>868</v>
      </c>
      <c r="B403" s="56">
        <v>31</v>
      </c>
      <c r="C403" s="56">
        <v>6</v>
      </c>
      <c r="D403" s="56">
        <f t="shared" si="312"/>
        <v>12</v>
      </c>
      <c r="E403" s="56">
        <v>96</v>
      </c>
      <c r="F403" s="41">
        <f t="shared" si="319"/>
        <v>39984</v>
      </c>
      <c r="G403" s="56">
        <f t="shared" si="272"/>
        <v>6015</v>
      </c>
      <c r="H403" s="56">
        <f t="shared" si="273"/>
        <v>6021</v>
      </c>
      <c r="I403" s="41">
        <f t="shared" si="290"/>
        <v>39990</v>
      </c>
      <c r="J403" s="33">
        <f t="shared" si="299"/>
        <v>39990</v>
      </c>
      <c r="K403" s="57">
        <v>1060</v>
      </c>
      <c r="L403" s="56">
        <v>1</v>
      </c>
      <c r="M403" s="56">
        <v>1</v>
      </c>
      <c r="N403" s="58">
        <v>11.371999999999993</v>
      </c>
      <c r="O403" s="58">
        <v>1.8953333333333322</v>
      </c>
      <c r="P403" s="58">
        <v>9.367536141411556E-2</v>
      </c>
      <c r="Q403" s="58">
        <f t="shared" si="300"/>
        <v>93675.361414115556</v>
      </c>
      <c r="R403" s="58">
        <v>0.14853160606463844</v>
      </c>
      <c r="S403" s="58">
        <f t="shared" si="301"/>
        <v>148531.60606463844</v>
      </c>
      <c r="T403" s="58">
        <v>0.57660086219274365</v>
      </c>
      <c r="U403" s="58">
        <f t="shared" si="302"/>
        <v>576600.86219274369</v>
      </c>
      <c r="V403" s="58">
        <f t="shared" si="303"/>
        <v>30.422134832540131</v>
      </c>
      <c r="W403" s="58">
        <v>1.7468017272686938</v>
      </c>
      <c r="X403" s="58">
        <f t="shared" si="304"/>
        <v>1746801.7272686937</v>
      </c>
      <c r="Y403" s="58">
        <v>1.3023127300520066E-2</v>
      </c>
      <c r="Z403" s="58">
        <f t="shared" si="305"/>
        <v>13023.127300520066</v>
      </c>
      <c r="AA403" s="58">
        <f t="shared" si="293"/>
        <v>7806.2801178429636</v>
      </c>
      <c r="AB403" s="58">
        <f t="shared" si="276"/>
        <v>1484.0219934680802</v>
      </c>
      <c r="AC403" s="58">
        <f t="shared" si="277"/>
        <v>20530.19751091288</v>
      </c>
      <c r="AD403" s="58">
        <f t="shared" si="278"/>
        <v>930.22337860857613</v>
      </c>
      <c r="AE403" s="163">
        <v>46.818719440129527</v>
      </c>
      <c r="AF403" s="163">
        <v>29.849765373056581</v>
      </c>
      <c r="AG403" s="179">
        <f t="shared" si="279"/>
        <v>16.968954067072946</v>
      </c>
      <c r="AH403" s="163">
        <f t="shared" si="313"/>
        <v>88.737079578858783</v>
      </c>
      <c r="AI403" s="163">
        <f t="shared" si="297"/>
        <v>56.575255303733208</v>
      </c>
      <c r="AJ403" s="179">
        <f t="shared" si="281"/>
        <v>32.161824275125575</v>
      </c>
      <c r="AK403" s="120">
        <v>6.6784671619381252E-4</v>
      </c>
      <c r="AL403" s="58">
        <f t="shared" si="286"/>
        <v>7.5947528565560316E-3</v>
      </c>
      <c r="AM403" s="58">
        <f t="shared" si="315"/>
        <v>7.1648611854302181E-6</v>
      </c>
      <c r="AN403" s="223"/>
      <c r="AO403" s="223"/>
      <c r="AP403" s="223"/>
      <c r="AQ403" s="58">
        <v>0</v>
      </c>
      <c r="AR403" s="58">
        <f t="shared" si="316"/>
        <v>0</v>
      </c>
      <c r="AS403" s="58">
        <f t="shared" si="294"/>
        <v>7.5947528565560316E-3</v>
      </c>
      <c r="AT403" s="58">
        <f t="shared" si="306"/>
        <v>0</v>
      </c>
      <c r="AU403" s="6">
        <f t="shared" si="295"/>
        <v>0</v>
      </c>
      <c r="AV403" s="6">
        <f t="shared" si="307"/>
        <v>100</v>
      </c>
      <c r="AW403" s="58">
        <f t="shared" si="317"/>
        <v>6.6784671619381252E-4</v>
      </c>
      <c r="AX403" s="58">
        <f t="shared" si="296"/>
        <v>0.66784671619381253</v>
      </c>
      <c r="AY403" s="58">
        <f t="shared" si="318"/>
        <v>1.2657921427593386E-3</v>
      </c>
      <c r="AZ403" s="59">
        <f t="shared" si="308"/>
        <v>1.2657921427593385E-9</v>
      </c>
      <c r="BA403" s="57">
        <f t="shared" si="310"/>
        <v>2.1952657822010245E-7</v>
      </c>
      <c r="BB403" s="58">
        <f t="shared" si="311"/>
        <v>1.2657921427593386</v>
      </c>
      <c r="BC403" s="58">
        <f t="shared" si="309"/>
        <v>0</v>
      </c>
      <c r="BD403" s="56"/>
      <c r="BE403" s="124">
        <v>1729.6507082773073</v>
      </c>
      <c r="BF403" s="123">
        <f t="shared" si="314"/>
        <v>3278.2646424215877</v>
      </c>
    </row>
    <row r="404" spans="1:58" x14ac:dyDescent="0.25">
      <c r="A404" s="56" t="s">
        <v>869</v>
      </c>
      <c r="B404" s="56">
        <v>31</v>
      </c>
      <c r="C404" s="56">
        <v>7</v>
      </c>
      <c r="D404" s="56">
        <f t="shared" si="312"/>
        <v>12</v>
      </c>
      <c r="E404" s="56">
        <v>84</v>
      </c>
      <c r="F404" s="41">
        <f t="shared" si="319"/>
        <v>39996</v>
      </c>
      <c r="G404" s="56">
        <f t="shared" si="272"/>
        <v>6027</v>
      </c>
      <c r="H404" s="56">
        <f t="shared" si="273"/>
        <v>6033</v>
      </c>
      <c r="I404" s="41">
        <f t="shared" si="290"/>
        <v>40002</v>
      </c>
      <c r="J404" s="33">
        <f t="shared" si="299"/>
        <v>40002</v>
      </c>
      <c r="K404" s="57">
        <v>1060</v>
      </c>
      <c r="L404" s="56">
        <v>1</v>
      </c>
      <c r="M404" s="56">
        <v>1</v>
      </c>
      <c r="N404" s="58">
        <v>6.3160000000000025</v>
      </c>
      <c r="O404" s="58">
        <v>1.0526666666666671</v>
      </c>
      <c r="P404" s="58">
        <v>5.1368323540282895E-2</v>
      </c>
      <c r="Q404" s="58">
        <f t="shared" si="300"/>
        <v>51368.323540282894</v>
      </c>
      <c r="R404" s="58">
        <v>0.1080274808895549</v>
      </c>
      <c r="S404" s="58">
        <f t="shared" si="301"/>
        <v>108027.48088955489</v>
      </c>
      <c r="T404" s="58">
        <v>0.25263612077667047</v>
      </c>
      <c r="U404" s="58">
        <f t="shared" si="302"/>
        <v>252636.12077667046</v>
      </c>
      <c r="V404" s="58">
        <f t="shared" si="303"/>
        <v>23.999631486067482</v>
      </c>
      <c r="W404" s="58">
        <v>0.94463918577711214</v>
      </c>
      <c r="X404" s="58">
        <f t="shared" si="304"/>
        <v>944639.18577711214</v>
      </c>
      <c r="Y404" s="58">
        <v>7.284474882984753E-3</v>
      </c>
      <c r="Z404" s="58">
        <f t="shared" si="305"/>
        <v>7284.4748829847531</v>
      </c>
      <c r="AA404" s="58">
        <f t="shared" si="293"/>
        <v>4280.6936283569075</v>
      </c>
      <c r="AB404" s="58">
        <f t="shared" si="276"/>
        <v>1079.3336299702148</v>
      </c>
      <c r="AC404" s="58">
        <f t="shared" si="277"/>
        <v>8995.2509578490844</v>
      </c>
      <c r="AD404" s="58">
        <f t="shared" si="278"/>
        <v>520.319634498911</v>
      </c>
      <c r="AE404" s="163">
        <v>45.425436614725776</v>
      </c>
      <c r="AF404" s="163">
        <v>32.748523480626943</v>
      </c>
      <c r="AG404" s="179">
        <f t="shared" si="279"/>
        <v>12.676913134098832</v>
      </c>
      <c r="AH404" s="163">
        <f t="shared" si="313"/>
        <v>47.817842943101354</v>
      </c>
      <c r="AI404" s="163">
        <f t="shared" ref="AI404:AI421" si="320">AF404*$O404</f>
        <v>34.473279050606642</v>
      </c>
      <c r="AJ404" s="179">
        <f t="shared" si="281"/>
        <v>13.344563892494712</v>
      </c>
      <c r="AK404" s="120">
        <v>2.4218860397779611E-3</v>
      </c>
      <c r="AL404" s="58">
        <f t="shared" si="286"/>
        <v>1.5296632227237608E-2</v>
      </c>
      <c r="AM404" s="58">
        <f t="shared" si="315"/>
        <v>1.443078512003548E-5</v>
      </c>
      <c r="AN404" s="223"/>
      <c r="AO404" s="223"/>
      <c r="AP404" s="223"/>
      <c r="AQ404" s="58">
        <v>0</v>
      </c>
      <c r="AR404" s="58">
        <f t="shared" si="316"/>
        <v>0</v>
      </c>
      <c r="AS404" s="58">
        <f t="shared" si="294"/>
        <v>1.5296632227237608E-2</v>
      </c>
      <c r="AT404" s="58">
        <f t="shared" si="306"/>
        <v>0</v>
      </c>
      <c r="AU404" s="6">
        <f t="shared" si="295"/>
        <v>0</v>
      </c>
      <c r="AV404" s="6">
        <f t="shared" si="307"/>
        <v>100</v>
      </c>
      <c r="AW404" s="58">
        <f t="shared" si="317"/>
        <v>2.4218860397779611E-3</v>
      </c>
      <c r="AX404" s="58">
        <f t="shared" si="296"/>
        <v>2.4218860397779611</v>
      </c>
      <c r="AY404" s="58">
        <f t="shared" si="318"/>
        <v>2.5494387045396014E-3</v>
      </c>
      <c r="AZ404" s="59">
        <f t="shared" si="308"/>
        <v>2.5494387045396014E-9</v>
      </c>
      <c r="BA404" s="57">
        <f t="shared" si="310"/>
        <v>1.0091346782486804E-6</v>
      </c>
      <c r="BB404" s="58">
        <f t="shared" si="311"/>
        <v>2.5494387045396012</v>
      </c>
      <c r="BC404" s="58">
        <f t="shared" si="309"/>
        <v>0</v>
      </c>
      <c r="BD404" s="56"/>
      <c r="BE404" s="124">
        <v>12623.497356583788</v>
      </c>
      <c r="BF404" s="123">
        <f t="shared" si="314"/>
        <v>13288.334884030539</v>
      </c>
    </row>
    <row r="405" spans="1:58" x14ac:dyDescent="0.25">
      <c r="A405" s="56" t="s">
        <v>870</v>
      </c>
      <c r="B405" s="56">
        <v>31</v>
      </c>
      <c r="C405" s="56">
        <v>8</v>
      </c>
      <c r="D405" s="56">
        <f t="shared" si="312"/>
        <v>12</v>
      </c>
      <c r="E405" s="56">
        <v>72</v>
      </c>
      <c r="F405" s="41">
        <f t="shared" si="319"/>
        <v>40008</v>
      </c>
      <c r="G405" s="56">
        <f t="shared" si="272"/>
        <v>6039</v>
      </c>
      <c r="H405" s="56">
        <f t="shared" si="273"/>
        <v>6045</v>
      </c>
      <c r="I405" s="41">
        <f t="shared" si="290"/>
        <v>40014</v>
      </c>
      <c r="J405" s="33">
        <f t="shared" si="299"/>
        <v>40014</v>
      </c>
      <c r="K405" s="57">
        <v>1060</v>
      </c>
      <c r="L405" s="56">
        <v>1</v>
      </c>
      <c r="M405" s="56">
        <v>1</v>
      </c>
      <c r="N405" s="58">
        <v>12.152000000000001</v>
      </c>
      <c r="O405" s="58">
        <v>2.0253333333333337</v>
      </c>
      <c r="P405" s="58">
        <v>0.10797881536992576</v>
      </c>
      <c r="Q405" s="58">
        <f t="shared" si="300"/>
        <v>107978.81536992577</v>
      </c>
      <c r="R405" s="58">
        <v>0.15903787779745587</v>
      </c>
      <c r="S405" s="58">
        <f t="shared" si="301"/>
        <v>159037.87779745588</v>
      </c>
      <c r="T405" s="58">
        <v>0.92818347952083313</v>
      </c>
      <c r="U405" s="58">
        <f t="shared" si="302"/>
        <v>928183.47952083312</v>
      </c>
      <c r="V405" s="58">
        <f t="shared" si="303"/>
        <v>45.828677395696168</v>
      </c>
      <c r="W405" s="58">
        <v>1.8662954555358777</v>
      </c>
      <c r="X405" s="58">
        <f t="shared" si="304"/>
        <v>1866295.4555358777</v>
      </c>
      <c r="Y405" s="58">
        <v>1.621660421628239E-2</v>
      </c>
      <c r="Z405" s="58">
        <f t="shared" si="305"/>
        <v>16216.604216282391</v>
      </c>
      <c r="AA405" s="58">
        <f t="shared" si="293"/>
        <v>8998.2346141604794</v>
      </c>
      <c r="AB405" s="58">
        <f t="shared" si="276"/>
        <v>1588.9931759251519</v>
      </c>
      <c r="AC405" s="58">
        <f t="shared" si="277"/>
        <v>33048.494045711595</v>
      </c>
      <c r="AD405" s="58">
        <f t="shared" si="278"/>
        <v>1158.3288725915993</v>
      </c>
      <c r="AE405" s="163">
        <v>39.453709949516927</v>
      </c>
      <c r="AF405" s="163">
        <v>23.103139760245913</v>
      </c>
      <c r="AG405" s="179">
        <f t="shared" si="279"/>
        <v>16.350570189271014</v>
      </c>
      <c r="AH405" s="163">
        <f t="shared" si="313"/>
        <v>79.906913884421627</v>
      </c>
      <c r="AI405" s="163">
        <f t="shared" si="320"/>
        <v>46.791559061084733</v>
      </c>
      <c r="AJ405" s="179">
        <f t="shared" si="281"/>
        <v>33.115354823336894</v>
      </c>
      <c r="AK405" s="120">
        <v>2.0101590841064762E-3</v>
      </c>
      <c r="AL405" s="58">
        <f t="shared" si="286"/>
        <v>2.4427453190061902E-2</v>
      </c>
      <c r="AM405" s="58">
        <f t="shared" si="315"/>
        <v>2.3044767160435758E-5</v>
      </c>
      <c r="AN405" s="223"/>
      <c r="AO405" s="223"/>
      <c r="AP405" s="223"/>
      <c r="AQ405" s="58">
        <v>0</v>
      </c>
      <c r="AR405" s="58">
        <f t="shared" si="316"/>
        <v>0</v>
      </c>
      <c r="AS405" s="58">
        <f t="shared" si="294"/>
        <v>2.4427453190061902E-2</v>
      </c>
      <c r="AT405" s="58">
        <f t="shared" si="306"/>
        <v>0</v>
      </c>
      <c r="AU405" s="6">
        <v>0</v>
      </c>
      <c r="AV405" s="6">
        <f t="shared" si="307"/>
        <v>100</v>
      </c>
      <c r="AW405" s="58">
        <f t="shared" si="317"/>
        <v>2.0101590841064762E-3</v>
      </c>
      <c r="AX405" s="58">
        <f t="shared" si="296"/>
        <v>2.0101590841064763</v>
      </c>
      <c r="AY405" s="58">
        <f t="shared" si="318"/>
        <v>4.0712421983436506E-3</v>
      </c>
      <c r="AZ405" s="59">
        <f t="shared" si="308"/>
        <v>4.0712421983436502E-9</v>
      </c>
      <c r="BA405" s="57">
        <f t="shared" si="310"/>
        <v>4.3862472109990517E-7</v>
      </c>
      <c r="BB405" s="58">
        <f t="shared" si="311"/>
        <v>4.0712421983436506</v>
      </c>
      <c r="BC405" s="58">
        <f t="shared" si="309"/>
        <v>0</v>
      </c>
      <c r="BD405" s="56"/>
      <c r="BE405" s="124">
        <v>25347.181200124589</v>
      </c>
      <c r="BF405" s="123">
        <f t="shared" si="314"/>
        <v>51336.490990652339</v>
      </c>
    </row>
    <row r="406" spans="1:58" x14ac:dyDescent="0.25">
      <c r="A406" s="56" t="s">
        <v>871</v>
      </c>
      <c r="B406" s="56">
        <v>31</v>
      </c>
      <c r="C406" s="56">
        <v>9</v>
      </c>
      <c r="D406" s="56">
        <f t="shared" si="312"/>
        <v>12</v>
      </c>
      <c r="E406" s="56">
        <v>60</v>
      </c>
      <c r="F406" s="41">
        <f t="shared" si="319"/>
        <v>40020</v>
      </c>
      <c r="G406" s="56">
        <f t="shared" si="272"/>
        <v>6051</v>
      </c>
      <c r="H406" s="56">
        <f t="shared" si="273"/>
        <v>6057</v>
      </c>
      <c r="I406" s="41">
        <f t="shared" si="290"/>
        <v>40026</v>
      </c>
      <c r="J406" s="33">
        <f t="shared" si="299"/>
        <v>40026</v>
      </c>
      <c r="K406" s="57">
        <v>1060</v>
      </c>
      <c r="L406" s="56">
        <v>1</v>
      </c>
      <c r="M406" s="56">
        <v>1</v>
      </c>
      <c r="N406" s="58">
        <v>16.268000000000001</v>
      </c>
      <c r="O406" s="58">
        <v>2.7113333333333336</v>
      </c>
      <c r="P406" s="58">
        <v>0.17894202044008389</v>
      </c>
      <c r="Q406" s="58">
        <f t="shared" si="300"/>
        <v>178942.0204400839</v>
      </c>
      <c r="R406" s="58">
        <v>0.20128361225140459</v>
      </c>
      <c r="S406" s="58">
        <f t="shared" si="301"/>
        <v>201283.61225140459</v>
      </c>
      <c r="T406" s="58">
        <v>0.89365301271424202</v>
      </c>
      <c r="U406" s="58">
        <f t="shared" si="302"/>
        <v>893653.01271424198</v>
      </c>
      <c r="V406" s="58">
        <f t="shared" si="303"/>
        <v>32.959909492780007</v>
      </c>
      <c r="W406" s="58">
        <v>2.5100497210819288</v>
      </c>
      <c r="X406" s="58">
        <f t="shared" si="304"/>
        <v>2510049.7210819288</v>
      </c>
      <c r="Y406" s="58">
        <v>1.8987485040826625E-2</v>
      </c>
      <c r="Z406" s="58">
        <f t="shared" si="305"/>
        <v>18987.485040826625</v>
      </c>
      <c r="AA406" s="58">
        <f t="shared" si="293"/>
        <v>14911.835036673658</v>
      </c>
      <c r="AB406" s="58">
        <f t="shared" si="276"/>
        <v>2011.082458610138</v>
      </c>
      <c r="AC406" s="58">
        <f t="shared" si="277"/>
        <v>31819.017383142265</v>
      </c>
      <c r="AD406" s="58">
        <f t="shared" si="278"/>
        <v>1356.2489314876159</v>
      </c>
      <c r="AE406" s="163">
        <v>49.237646903046382</v>
      </c>
      <c r="AF406" s="163">
        <v>36.821826935762054</v>
      </c>
      <c r="AG406" s="179">
        <f t="shared" si="279"/>
        <v>12.415819967284328</v>
      </c>
      <c r="AH406" s="163">
        <f t="shared" si="313"/>
        <v>133.49967330312643</v>
      </c>
      <c r="AI406" s="163">
        <f t="shared" si="320"/>
        <v>99.836246765162855</v>
      </c>
      <c r="AJ406" s="179">
        <f t="shared" si="281"/>
        <v>33.663426537963574</v>
      </c>
      <c r="AK406" s="120">
        <v>1.0858253084624014E-3</v>
      </c>
      <c r="AL406" s="58">
        <f t="shared" si="286"/>
        <v>1.7664206118066347E-2</v>
      </c>
      <c r="AM406" s="58">
        <f t="shared" si="315"/>
        <v>1.6664345394402215E-5</v>
      </c>
      <c r="AN406" s="223"/>
      <c r="AO406" s="223"/>
      <c r="AP406" s="223"/>
      <c r="AQ406" s="58">
        <v>0</v>
      </c>
      <c r="AR406" s="58">
        <f t="shared" si="316"/>
        <v>0</v>
      </c>
      <c r="AS406" s="58">
        <f t="shared" si="294"/>
        <v>1.7664206118066347E-2</v>
      </c>
      <c r="AT406" s="58">
        <f t="shared" si="306"/>
        <v>0</v>
      </c>
      <c r="AU406" s="6">
        <f t="shared" si="295"/>
        <v>0</v>
      </c>
      <c r="AV406" s="6">
        <f t="shared" si="307"/>
        <v>100</v>
      </c>
      <c r="AW406" s="58">
        <f t="shared" si="317"/>
        <v>1.0858253084624014E-3</v>
      </c>
      <c r="AX406" s="58">
        <f t="shared" si="296"/>
        <v>1.0858253084624014</v>
      </c>
      <c r="AY406" s="58">
        <f t="shared" si="318"/>
        <v>2.9440343530110578E-3</v>
      </c>
      <c r="AZ406" s="59">
        <f t="shared" si="308"/>
        <v>2.9440343530110577E-9</v>
      </c>
      <c r="BA406" s="57">
        <f t="shared" si="310"/>
        <v>3.2943819481672286E-7</v>
      </c>
      <c r="BB406" s="58">
        <f t="shared" si="311"/>
        <v>2.944034353011058</v>
      </c>
      <c r="BC406" s="58">
        <f t="shared" si="309"/>
        <v>0</v>
      </c>
      <c r="BD406" s="56"/>
      <c r="BE406" s="123">
        <v>0</v>
      </c>
      <c r="BF406" s="123">
        <f t="shared" si="314"/>
        <v>0</v>
      </c>
    </row>
    <row r="407" spans="1:58" x14ac:dyDescent="0.25">
      <c r="A407" s="56" t="s">
        <v>872</v>
      </c>
      <c r="B407" s="56">
        <v>31</v>
      </c>
      <c r="C407" s="56">
        <v>10</v>
      </c>
      <c r="D407" s="56">
        <f t="shared" si="312"/>
        <v>12</v>
      </c>
      <c r="E407" s="56">
        <v>48</v>
      </c>
      <c r="F407" s="41">
        <f t="shared" si="319"/>
        <v>40032</v>
      </c>
      <c r="G407" s="56">
        <f t="shared" si="272"/>
        <v>6063</v>
      </c>
      <c r="H407" s="56">
        <f t="shared" si="273"/>
        <v>6069</v>
      </c>
      <c r="I407" s="41">
        <f t="shared" si="290"/>
        <v>40038</v>
      </c>
      <c r="J407" s="33">
        <f t="shared" si="299"/>
        <v>40038</v>
      </c>
      <c r="K407" s="57">
        <v>1060</v>
      </c>
      <c r="L407" s="56">
        <v>1</v>
      </c>
      <c r="M407" s="56">
        <v>1</v>
      </c>
      <c r="N407" s="58">
        <v>4.7839999999999989</v>
      </c>
      <c r="O407" s="58">
        <v>0.79733333333333312</v>
      </c>
      <c r="P407" s="58">
        <v>3.9353612090668504E-2</v>
      </c>
      <c r="Q407" s="58">
        <f t="shared" si="300"/>
        <v>39353.612090668503</v>
      </c>
      <c r="R407" s="58">
        <v>5.6494959854440092E-2</v>
      </c>
      <c r="S407" s="58">
        <f t="shared" si="301"/>
        <v>56494.959854440094</v>
      </c>
      <c r="T407" s="58">
        <v>0.21046175292175989</v>
      </c>
      <c r="U407" s="58">
        <f t="shared" si="302"/>
        <v>210461.75292175988</v>
      </c>
      <c r="V407" s="58">
        <f t="shared" si="303"/>
        <v>26.395704797879592</v>
      </c>
      <c r="W407" s="58">
        <v>0.74083837347889303</v>
      </c>
      <c r="X407" s="58">
        <f t="shared" si="304"/>
        <v>740838.37347889307</v>
      </c>
      <c r="Y407" s="58">
        <v>5.977931153772216E-3</v>
      </c>
      <c r="Z407" s="58">
        <f t="shared" si="305"/>
        <v>5977.931153772216</v>
      </c>
      <c r="AA407" s="58">
        <f t="shared" si="293"/>
        <v>3279.4676742223751</v>
      </c>
      <c r="AB407" s="58">
        <f t="shared" si="276"/>
        <v>564.45739169883961</v>
      </c>
      <c r="AC407" s="58">
        <f t="shared" si="277"/>
        <v>7493.6089057257268</v>
      </c>
      <c r="AD407" s="58">
        <f t="shared" si="278"/>
        <v>426.99508241230114</v>
      </c>
      <c r="AE407" s="163">
        <v>48.042252559758971</v>
      </c>
      <c r="AF407" s="163">
        <v>27.517752453286533</v>
      </c>
      <c r="AG407" s="179">
        <f t="shared" si="279"/>
        <v>20.524500106472438</v>
      </c>
      <c r="AH407" s="163">
        <f t="shared" si="313"/>
        <v>38.305689374314476</v>
      </c>
      <c r="AI407" s="163">
        <f t="shared" si="320"/>
        <v>21.940821289420455</v>
      </c>
      <c r="AJ407" s="179">
        <f t="shared" si="281"/>
        <v>16.36486808489402</v>
      </c>
      <c r="AK407" s="120">
        <v>1.4090304146322889E-3</v>
      </c>
      <c r="AL407" s="58">
        <f t="shared" si="286"/>
        <v>6.7408015036008687E-3</v>
      </c>
      <c r="AM407" s="58">
        <f t="shared" si="315"/>
        <v>6.3592467015102534E-6</v>
      </c>
      <c r="AN407" s="223"/>
      <c r="AO407" s="223"/>
      <c r="AP407" s="223"/>
      <c r="AQ407" s="58">
        <v>0</v>
      </c>
      <c r="AR407" s="58">
        <f t="shared" si="316"/>
        <v>0</v>
      </c>
      <c r="AS407" s="58">
        <f t="shared" si="294"/>
        <v>6.7408015036008687E-3</v>
      </c>
      <c r="AT407" s="58">
        <f t="shared" si="306"/>
        <v>0</v>
      </c>
      <c r="AU407" s="6">
        <f t="shared" si="295"/>
        <v>0</v>
      </c>
      <c r="AV407" s="6">
        <f t="shared" si="307"/>
        <v>100</v>
      </c>
      <c r="AW407" s="58">
        <f t="shared" si="317"/>
        <v>1.4090304146322889E-3</v>
      </c>
      <c r="AX407" s="58">
        <f t="shared" si="296"/>
        <v>1.409030414632289</v>
      </c>
      <c r="AY407" s="58">
        <f t="shared" si="318"/>
        <v>1.1234669172668114E-3</v>
      </c>
      <c r="AZ407" s="59">
        <f t="shared" si="308"/>
        <v>1.1234669172668114E-9</v>
      </c>
      <c r="BA407" s="57">
        <f t="shared" si="310"/>
        <v>5.3381049129837151E-7</v>
      </c>
      <c r="BB407" s="58">
        <f t="shared" si="311"/>
        <v>1.1234669172668115</v>
      </c>
      <c r="BC407" s="58">
        <f t="shared" si="309"/>
        <v>0</v>
      </c>
      <c r="BD407" s="56"/>
      <c r="BE407" s="123">
        <v>0</v>
      </c>
      <c r="BF407" s="123">
        <f t="shared" si="314"/>
        <v>0</v>
      </c>
    </row>
    <row r="408" spans="1:58" x14ac:dyDescent="0.25">
      <c r="A408" s="56" t="s">
        <v>873</v>
      </c>
      <c r="B408" s="56">
        <v>31</v>
      </c>
      <c r="C408" s="56">
        <v>11</v>
      </c>
      <c r="D408" s="56">
        <f t="shared" si="312"/>
        <v>12</v>
      </c>
      <c r="E408" s="56">
        <v>36</v>
      </c>
      <c r="F408" s="41">
        <f t="shared" si="319"/>
        <v>40044</v>
      </c>
      <c r="G408" s="56">
        <f t="shared" si="272"/>
        <v>6075</v>
      </c>
      <c r="H408" s="56">
        <f t="shared" si="273"/>
        <v>6081</v>
      </c>
      <c r="I408" s="41">
        <f t="shared" si="290"/>
        <v>40050</v>
      </c>
      <c r="J408" s="33">
        <f t="shared" si="299"/>
        <v>40050</v>
      </c>
      <c r="K408" s="57">
        <v>1060</v>
      </c>
      <c r="L408" s="56">
        <v>1</v>
      </c>
      <c r="M408" s="56">
        <v>1</v>
      </c>
      <c r="N408" s="58">
        <v>7.2759999999999962</v>
      </c>
      <c r="O408" s="58">
        <v>1.2126666666666661</v>
      </c>
      <c r="P408" s="58">
        <v>6.9845975008691358E-2</v>
      </c>
      <c r="Q408" s="58">
        <f t="shared" si="300"/>
        <v>69845.975008691355</v>
      </c>
      <c r="R408" s="58">
        <v>9.8381129710996232E-2</v>
      </c>
      <c r="S408" s="58">
        <f t="shared" si="301"/>
        <v>98381.129710996232</v>
      </c>
      <c r="T408" s="58">
        <v>0.25281347399310006</v>
      </c>
      <c r="U408" s="58">
        <f t="shared" si="302"/>
        <v>252813.47399310005</v>
      </c>
      <c r="V408" s="58">
        <f t="shared" si="303"/>
        <v>20.847730125874119</v>
      </c>
      <c r="W408" s="58">
        <v>1.1142855369556699</v>
      </c>
      <c r="X408" s="58">
        <f t="shared" si="304"/>
        <v>1114285.53695567</v>
      </c>
      <c r="Y408" s="58">
        <v>1.0228383054600634E-2</v>
      </c>
      <c r="Z408" s="58">
        <f t="shared" si="305"/>
        <v>10228.383054600634</v>
      </c>
      <c r="AA408" s="58">
        <f t="shared" si="293"/>
        <v>5820.497917390946</v>
      </c>
      <c r="AB408" s="58">
        <f t="shared" si="276"/>
        <v>982.95416108149936</v>
      </c>
      <c r="AC408" s="58">
        <f t="shared" si="277"/>
        <v>9001.5657187196266</v>
      </c>
      <c r="AD408" s="58">
        <f t="shared" si="278"/>
        <v>730.59878961433105</v>
      </c>
      <c r="AE408" s="163">
        <v>48.482162374865197</v>
      </c>
      <c r="AF408" s="163">
        <v>34.182094197405206</v>
      </c>
      <c r="AG408" s="179">
        <f t="shared" si="279"/>
        <v>14.300068177459991</v>
      </c>
      <c r="AH408" s="163">
        <f t="shared" si="313"/>
        <v>58.792702239919834</v>
      </c>
      <c r="AI408" s="163">
        <f t="shared" si="320"/>
        <v>41.451486230053362</v>
      </c>
      <c r="AJ408" s="179">
        <f t="shared" si="281"/>
        <v>17.341216009866471</v>
      </c>
      <c r="AK408" s="120">
        <v>1.2254632438422383E-3</v>
      </c>
      <c r="AL408" s="58">
        <f t="shared" si="286"/>
        <v>8.9164705621961205E-3</v>
      </c>
      <c r="AM408" s="58">
        <f t="shared" si="315"/>
        <v>8.411764681317095E-6</v>
      </c>
      <c r="AN408" s="223"/>
      <c r="AO408" s="223"/>
      <c r="AP408" s="223"/>
      <c r="AQ408" s="58">
        <v>1.5201438359716606</v>
      </c>
      <c r="AR408" s="58">
        <f t="shared" si="316"/>
        <v>1.6113524661299603</v>
      </c>
      <c r="AS408" s="58">
        <f t="shared" si="294"/>
        <v>1.6202689366921563</v>
      </c>
      <c r="AT408" s="58">
        <f t="shared" si="306"/>
        <v>0.99449691939388818</v>
      </c>
      <c r="AU408" s="6">
        <f t="shared" si="295"/>
        <v>99.449691939388813</v>
      </c>
      <c r="AV408" s="6">
        <f t="shared" si="307"/>
        <v>0.55030806061118787</v>
      </c>
      <c r="AW408" s="58">
        <f t="shared" si="317"/>
        <v>0.22268676974878465</v>
      </c>
      <c r="AX408" s="58">
        <f t="shared" si="296"/>
        <v>222.68676974878466</v>
      </c>
      <c r="AY408" s="58">
        <f t="shared" si="318"/>
        <v>0.27004482278202607</v>
      </c>
      <c r="AZ408" s="59">
        <f t="shared" si="308"/>
        <v>2.7004482278202605E-7</v>
      </c>
      <c r="BA408" s="57">
        <f t="shared" si="310"/>
        <v>1.0681583481954616E-4</v>
      </c>
      <c r="BB408" s="58">
        <f t="shared" si="311"/>
        <v>270.04482278202607</v>
      </c>
      <c r="BC408" s="58">
        <f t="shared" si="309"/>
        <v>180.71640060830137</v>
      </c>
      <c r="BD408" s="56"/>
      <c r="BE408" s="124">
        <v>6204.7787312804985</v>
      </c>
      <c r="BF408" s="123">
        <f t="shared" si="314"/>
        <v>7524.3283414661473</v>
      </c>
    </row>
    <row r="409" spans="1:58" x14ac:dyDescent="0.25">
      <c r="A409" s="56" t="s">
        <v>874</v>
      </c>
      <c r="B409" s="56">
        <v>31</v>
      </c>
      <c r="C409" s="56">
        <v>12</v>
      </c>
      <c r="D409" s="56">
        <f t="shared" si="312"/>
        <v>12</v>
      </c>
      <c r="E409" s="56">
        <v>24</v>
      </c>
      <c r="F409" s="41">
        <f t="shared" si="319"/>
        <v>40056</v>
      </c>
      <c r="G409" s="56">
        <f t="shared" si="272"/>
        <v>6087</v>
      </c>
      <c r="H409" s="56">
        <f t="shared" si="273"/>
        <v>6093</v>
      </c>
      <c r="I409" s="41">
        <f t="shared" si="290"/>
        <v>40062</v>
      </c>
      <c r="J409" s="33">
        <f t="shared" si="299"/>
        <v>40062</v>
      </c>
      <c r="K409" s="57">
        <v>1060</v>
      </c>
      <c r="L409" s="56">
        <v>1</v>
      </c>
      <c r="M409" s="56">
        <v>1</v>
      </c>
      <c r="N409" s="58">
        <v>7.0360000000000014</v>
      </c>
      <c r="O409" s="58">
        <v>1.172666666666667</v>
      </c>
      <c r="P409" s="58">
        <v>6.3786992596626554E-2</v>
      </c>
      <c r="Q409" s="58">
        <f t="shared" si="300"/>
        <v>63786.992596626551</v>
      </c>
      <c r="R409" s="58">
        <v>8.1867853749268082E-2</v>
      </c>
      <c r="S409" s="58">
        <f t="shared" si="301"/>
        <v>81867.853749268077</v>
      </c>
      <c r="T409" s="58">
        <v>0.27615986417119726</v>
      </c>
      <c r="U409" s="58">
        <f t="shared" si="302"/>
        <v>276159.86417119723</v>
      </c>
      <c r="V409" s="58">
        <f t="shared" si="303"/>
        <v>23.549732589925853</v>
      </c>
      <c r="W409" s="58">
        <v>1.0907988129173989</v>
      </c>
      <c r="X409" s="58">
        <f t="shared" si="304"/>
        <v>1090798.812917399</v>
      </c>
      <c r="Y409" s="58">
        <v>1.0723921110483552E-2</v>
      </c>
      <c r="Z409" s="58">
        <f t="shared" si="305"/>
        <v>10723.921110483552</v>
      </c>
      <c r="AA409" s="58">
        <f t="shared" si="293"/>
        <v>5315.5827163855465</v>
      </c>
      <c r="AB409" s="58">
        <f t="shared" si="276"/>
        <v>817.96527177569249</v>
      </c>
      <c r="AC409" s="58">
        <f t="shared" si="277"/>
        <v>9832.8270520801561</v>
      </c>
      <c r="AD409" s="58">
        <f t="shared" si="278"/>
        <v>765.99436503453944</v>
      </c>
      <c r="AE409" s="163">
        <v>45.200028119347955</v>
      </c>
      <c r="AF409" s="163">
        <v>32.662306056958627</v>
      </c>
      <c r="AG409" s="179">
        <f t="shared" si="279"/>
        <v>12.537722062389328</v>
      </c>
      <c r="AH409" s="163">
        <f t="shared" si="313"/>
        <v>53.004566307955379</v>
      </c>
      <c r="AI409" s="163">
        <f t="shared" si="320"/>
        <v>38.301997569460163</v>
      </c>
      <c r="AJ409" s="179">
        <f t="shared" si="281"/>
        <v>14.702568738495216</v>
      </c>
      <c r="AK409" s="120">
        <v>1.61422900009834E-3</v>
      </c>
      <c r="AL409" s="58">
        <f t="shared" si="286"/>
        <v>1.1357715244691922E-2</v>
      </c>
      <c r="AM409" s="58">
        <f t="shared" si="315"/>
        <v>1.071482570253955E-5</v>
      </c>
      <c r="AN409" s="223"/>
      <c r="AO409" s="223"/>
      <c r="AP409" s="223"/>
      <c r="AQ409" s="58">
        <v>0</v>
      </c>
      <c r="AR409" s="58">
        <f t="shared" si="316"/>
        <v>0</v>
      </c>
      <c r="AS409" s="58">
        <f t="shared" si="294"/>
        <v>1.1357715244691922E-2</v>
      </c>
      <c r="AT409" s="58">
        <f t="shared" si="306"/>
        <v>0</v>
      </c>
      <c r="AU409" s="6">
        <v>0</v>
      </c>
      <c r="AV409" s="6">
        <f t="shared" si="307"/>
        <v>100</v>
      </c>
      <c r="AW409" s="58">
        <f t="shared" si="317"/>
        <v>1.61422900009834E-3</v>
      </c>
      <c r="AX409" s="58">
        <f t="shared" si="296"/>
        <v>1.6142290000983399</v>
      </c>
      <c r="AY409" s="58">
        <f t="shared" si="318"/>
        <v>1.8929525407819872E-3</v>
      </c>
      <c r="AZ409" s="59">
        <f t="shared" si="308"/>
        <v>1.8929525407819871E-9</v>
      </c>
      <c r="BA409" s="57">
        <f t="shared" si="310"/>
        <v>6.8545534176845713E-7</v>
      </c>
      <c r="BB409" s="58">
        <f t="shared" si="311"/>
        <v>1.8929525407819872</v>
      </c>
      <c r="BC409" s="58">
        <f t="shared" si="309"/>
        <v>0</v>
      </c>
      <c r="BD409" s="56"/>
      <c r="BE409" s="124">
        <v>14314.593367002632</v>
      </c>
      <c r="BF409" s="123">
        <f t="shared" si="314"/>
        <v>16786.246488371758</v>
      </c>
    </row>
    <row r="410" spans="1:58" ht="13.8" thickBot="1" x14ac:dyDescent="0.3">
      <c r="A410" s="63" t="s">
        <v>875</v>
      </c>
      <c r="B410" s="63">
        <v>31</v>
      </c>
      <c r="C410" s="63">
        <v>13</v>
      </c>
      <c r="D410" s="63">
        <v>12</v>
      </c>
      <c r="E410" s="63">
        <v>12</v>
      </c>
      <c r="F410" s="42">
        <f t="shared" si="319"/>
        <v>40068</v>
      </c>
      <c r="G410" s="63">
        <f t="shared" si="272"/>
        <v>6099</v>
      </c>
      <c r="H410" s="63">
        <f t="shared" si="273"/>
        <v>6105</v>
      </c>
      <c r="I410" s="42">
        <f t="shared" si="290"/>
        <v>40074</v>
      </c>
      <c r="J410" s="34">
        <f t="shared" si="299"/>
        <v>40074</v>
      </c>
      <c r="K410" s="62">
        <v>1060</v>
      </c>
      <c r="L410" s="63">
        <v>1</v>
      </c>
      <c r="M410" s="63">
        <v>1</v>
      </c>
      <c r="N410" s="71">
        <v>11.003999999999998</v>
      </c>
      <c r="O410" s="71">
        <v>1.8339999999999996</v>
      </c>
      <c r="P410" s="71">
        <v>9.9248673419762776E-2</v>
      </c>
      <c r="Q410" s="71">
        <f t="shared" si="300"/>
        <v>99248.673419762781</v>
      </c>
      <c r="R410" s="71">
        <v>0.14616362552179363</v>
      </c>
      <c r="S410" s="71">
        <f t="shared" si="301"/>
        <v>146163.62552179364</v>
      </c>
      <c r="T410" s="71">
        <v>0.38075453163249401</v>
      </c>
      <c r="U410" s="71">
        <f t="shared" si="302"/>
        <v>380754.53163249401</v>
      </c>
      <c r="V410" s="71">
        <f t="shared" si="303"/>
        <v>20.760879587376994</v>
      </c>
      <c r="W410" s="71">
        <v>1.6878363744782061</v>
      </c>
      <c r="X410" s="71">
        <f t="shared" si="304"/>
        <v>1687836.374478206</v>
      </c>
      <c r="Y410" s="71">
        <v>1.4382488475514545E-2</v>
      </c>
      <c r="Z410" s="71">
        <f t="shared" si="305"/>
        <v>14382.488475514545</v>
      </c>
      <c r="AA410" s="71">
        <f t="shared" si="293"/>
        <v>8270.7227849802312</v>
      </c>
      <c r="AB410" s="71">
        <f t="shared" si="276"/>
        <v>1460.362818839908</v>
      </c>
      <c r="AC410" s="71">
        <f t="shared" si="277"/>
        <v>13556.978926225063</v>
      </c>
      <c r="AD410" s="71">
        <f t="shared" si="278"/>
        <v>1027.3206053938959</v>
      </c>
      <c r="AE410" s="163">
        <v>52.742358868799187</v>
      </c>
      <c r="AF410" s="163">
        <v>38.295538830823759</v>
      </c>
      <c r="AG410" s="167">
        <f t="shared" si="279"/>
        <v>14.446820037975428</v>
      </c>
      <c r="AH410" s="164">
        <f t="shared" si="313"/>
        <v>96.729486165377693</v>
      </c>
      <c r="AI410" s="164">
        <f t="shared" si="320"/>
        <v>70.234018215730757</v>
      </c>
      <c r="AJ410" s="167">
        <f t="shared" si="281"/>
        <v>26.495467949646937</v>
      </c>
      <c r="AK410" s="125">
        <v>0</v>
      </c>
      <c r="AL410" s="71">
        <f t="shared" si="286"/>
        <v>0</v>
      </c>
      <c r="AM410" s="71">
        <f t="shared" si="315"/>
        <v>0</v>
      </c>
      <c r="AN410" s="223"/>
      <c r="AO410" s="223"/>
      <c r="AP410" s="223"/>
      <c r="AQ410" s="71">
        <v>1.8623825736610413</v>
      </c>
      <c r="AR410" s="71">
        <f t="shared" si="316"/>
        <v>1.9741255280807037</v>
      </c>
      <c r="AS410" s="71">
        <f>SUM(AL410,AR410)</f>
        <v>1.9741255280807037</v>
      </c>
      <c r="AT410" s="71">
        <f t="shared" si="306"/>
        <v>1</v>
      </c>
      <c r="AU410" s="15">
        <f t="shared" si="295"/>
        <v>100</v>
      </c>
      <c r="AV410" s="15">
        <f t="shared" si="307"/>
        <v>0</v>
      </c>
      <c r="AW410" s="71">
        <f t="shared" si="317"/>
        <v>0.17940072047261943</v>
      </c>
      <c r="AX410" s="71">
        <f t="shared" si="296"/>
        <v>179.40072047261944</v>
      </c>
      <c r="AY410" s="71">
        <f t="shared" si="318"/>
        <v>0.32902092134678396</v>
      </c>
      <c r="AZ410" s="106">
        <f t="shared" si="308"/>
        <v>3.2902092134678394E-7</v>
      </c>
      <c r="BA410" s="62">
        <f t="shared" si="310"/>
        <v>8.6412870763769777E-5</v>
      </c>
      <c r="BB410" s="71">
        <f t="shared" si="311"/>
        <v>329.02092134678395</v>
      </c>
      <c r="BC410" s="71" t="e">
        <f t="shared" si="309"/>
        <v>#DIV/0!</v>
      </c>
      <c r="BD410" s="63"/>
      <c r="BE410" s="126">
        <v>0</v>
      </c>
      <c r="BF410" s="126">
        <f t="shared" si="314"/>
        <v>0</v>
      </c>
    </row>
    <row r="411" spans="1:58" x14ac:dyDescent="0.25">
      <c r="A411" s="56" t="s">
        <v>876</v>
      </c>
      <c r="B411" s="56">
        <v>32</v>
      </c>
      <c r="C411" s="56">
        <v>1</v>
      </c>
      <c r="D411" s="56">
        <v>17</v>
      </c>
      <c r="E411" s="56">
        <v>221</v>
      </c>
      <c r="F411" s="41">
        <v>40081</v>
      </c>
      <c r="G411" s="56">
        <f t="shared" si="272"/>
        <v>6112</v>
      </c>
      <c r="H411" s="56">
        <f t="shared" si="273"/>
        <v>6120.5</v>
      </c>
      <c r="I411" s="41">
        <f t="shared" si="290"/>
        <v>40089.5</v>
      </c>
      <c r="J411" s="33">
        <f t="shared" si="299"/>
        <v>40089.5</v>
      </c>
      <c r="K411" s="57">
        <v>1060</v>
      </c>
      <c r="L411" s="56">
        <v>1</v>
      </c>
      <c r="M411" s="56">
        <v>1</v>
      </c>
      <c r="N411" s="58">
        <v>16.231999999999999</v>
      </c>
      <c r="O411" s="58">
        <v>1.9096470588235293</v>
      </c>
      <c r="P411" s="58">
        <v>6.7675281661283809E-2</v>
      </c>
      <c r="Q411" s="58">
        <f t="shared" si="300"/>
        <v>67675.281661283807</v>
      </c>
      <c r="R411" s="58">
        <v>0.13668844445453468</v>
      </c>
      <c r="S411" s="58">
        <f t="shared" si="301"/>
        <v>136688.44445453468</v>
      </c>
      <c r="T411" s="58">
        <v>0.29242549198183782</v>
      </c>
      <c r="U411" s="58">
        <f t="shared" si="302"/>
        <v>292425.49198183784</v>
      </c>
      <c r="V411" s="58">
        <f t="shared" si="303"/>
        <v>15.313064821621621</v>
      </c>
      <c r="W411" s="58">
        <v>1.603770410215785</v>
      </c>
      <c r="X411" s="58">
        <f t="shared" si="304"/>
        <v>1603770.410215785</v>
      </c>
      <c r="Y411" s="58">
        <v>9.1389103841574906E-3</v>
      </c>
      <c r="Z411" s="58">
        <f t="shared" si="305"/>
        <v>9138.9103841574906</v>
      </c>
      <c r="AA411" s="58">
        <f t="shared" si="293"/>
        <v>5639.6068051069842</v>
      </c>
      <c r="AB411" s="58">
        <f t="shared" si="276"/>
        <v>1365.6935597612351</v>
      </c>
      <c r="AC411" s="58">
        <f t="shared" si="277"/>
        <v>10411.973864871119</v>
      </c>
      <c r="AD411" s="58">
        <f t="shared" si="278"/>
        <v>652.77931315410649</v>
      </c>
      <c r="AE411" s="168">
        <v>72.880033649027311</v>
      </c>
      <c r="AF411" s="168">
        <v>57.625935478211133</v>
      </c>
      <c r="AG411" s="162">
        <f t="shared" si="279"/>
        <v>15.254098170816178</v>
      </c>
      <c r="AH411" s="161">
        <f t="shared" ref="AH411:AH421" si="321">AE411*$O411</f>
        <v>139.17514190482484</v>
      </c>
      <c r="AI411" s="161">
        <f t="shared" si="320"/>
        <v>110.04519819792036</v>
      </c>
      <c r="AJ411" s="162">
        <f t="shared" si="281"/>
        <v>29.129943706904484</v>
      </c>
      <c r="AK411" s="127">
        <v>2.2460318204578951E-2</v>
      </c>
      <c r="AL411" s="58">
        <f t="shared" si="286"/>
        <v>0.3645758850967255</v>
      </c>
      <c r="AM411" s="58">
        <f t="shared" si="315"/>
        <v>3.4393951424219389E-4</v>
      </c>
      <c r="AN411" s="223"/>
      <c r="AO411" s="223"/>
      <c r="AP411" s="223"/>
      <c r="AQ411" s="58">
        <v>40.261603420187733</v>
      </c>
      <c r="AR411" s="58">
        <f t="shared" si="316"/>
        <v>42.677299625399002</v>
      </c>
      <c r="AS411" s="58">
        <f>SUM(AL411,AR411)</f>
        <v>43.041875510495728</v>
      </c>
      <c r="AT411" s="58">
        <f t="shared" si="306"/>
        <v>0.99152973979937686</v>
      </c>
      <c r="AU411" s="6">
        <f t="shared" si="295"/>
        <v>99.152973979937684</v>
      </c>
      <c r="AV411" s="6">
        <f t="shared" si="307"/>
        <v>0.84702602006230876</v>
      </c>
      <c r="AW411" s="58">
        <f t="shared" si="317"/>
        <v>2.6516680329285198</v>
      </c>
      <c r="AX411" s="58">
        <f t="shared" si="296"/>
        <v>2651.66803292852</v>
      </c>
      <c r="AY411" s="58">
        <f t="shared" si="318"/>
        <v>5.0637500600583216</v>
      </c>
      <c r="AZ411" s="59">
        <f t="shared" si="308"/>
        <v>5.063750060058321E-6</v>
      </c>
      <c r="BA411" s="57">
        <f t="shared" si="310"/>
        <v>1.7316376987998104E-3</v>
      </c>
      <c r="BB411" s="58">
        <f t="shared" si="311"/>
        <v>5063.7500600583217</v>
      </c>
      <c r="BC411" s="58">
        <f t="shared" si="309"/>
        <v>117.06012758928446</v>
      </c>
      <c r="BD411" s="56"/>
      <c r="BE411" s="123">
        <v>2142345.3763337852</v>
      </c>
      <c r="BF411" s="123">
        <f t="shared" ref="BF411:BF422" si="322">BE411*O411</f>
        <v>4091123.5469</v>
      </c>
    </row>
    <row r="412" spans="1:58" x14ac:dyDescent="0.25">
      <c r="A412" s="56" t="s">
        <v>877</v>
      </c>
      <c r="B412" s="56">
        <v>32</v>
      </c>
      <c r="C412" s="56">
        <v>2</v>
      </c>
      <c r="D412" s="56">
        <v>17</v>
      </c>
      <c r="E412" s="56">
        <v>204</v>
      </c>
      <c r="F412" s="41">
        <v>40098</v>
      </c>
      <c r="G412" s="56">
        <f t="shared" si="272"/>
        <v>6129</v>
      </c>
      <c r="H412" s="56">
        <f t="shared" si="273"/>
        <v>6137.5</v>
      </c>
      <c r="I412" s="41">
        <f t="shared" si="290"/>
        <v>40106.5</v>
      </c>
      <c r="J412" s="33">
        <f t="shared" si="299"/>
        <v>40106.5</v>
      </c>
      <c r="K412" s="57">
        <v>1060</v>
      </c>
      <c r="L412" s="56">
        <v>1</v>
      </c>
      <c r="M412" s="56">
        <v>1</v>
      </c>
      <c r="N412" s="58">
        <v>18.624000000000002</v>
      </c>
      <c r="O412" s="58">
        <v>2.1910588235294122</v>
      </c>
      <c r="P412" s="58">
        <v>9.0665919344358303E-2</v>
      </c>
      <c r="Q412" s="58">
        <f t="shared" si="300"/>
        <v>90665.919344358306</v>
      </c>
      <c r="R412" s="58">
        <v>0.16264184234518084</v>
      </c>
      <c r="S412" s="58">
        <f t="shared" si="301"/>
        <v>162641.84234518083</v>
      </c>
      <c r="T412" s="58">
        <v>0.3361269982892417</v>
      </c>
      <c r="U412" s="58">
        <f t="shared" si="302"/>
        <v>336126.99828924169</v>
      </c>
      <c r="V412" s="58">
        <f t="shared" si="303"/>
        <v>15.340847752676941</v>
      </c>
      <c r="W412" s="58">
        <v>1.8017521828233356</v>
      </c>
      <c r="X412" s="58">
        <f t="shared" si="304"/>
        <v>1801752.1828233355</v>
      </c>
      <c r="Y412" s="58">
        <v>1.1605923398248676E-2</v>
      </c>
      <c r="Z412" s="58">
        <f t="shared" si="305"/>
        <v>11605.923398248677</v>
      </c>
      <c r="AA412" s="58">
        <f t="shared" si="293"/>
        <v>7555.4932786965246</v>
      </c>
      <c r="AB412" s="58">
        <f t="shared" si="276"/>
        <v>1625.0014222116399</v>
      </c>
      <c r="AC412" s="58">
        <f t="shared" si="277"/>
        <v>11967.99053921923</v>
      </c>
      <c r="AD412" s="58">
        <f t="shared" si="278"/>
        <v>828.99452844633402</v>
      </c>
      <c r="AE412" s="169">
        <v>84.82876159348568</v>
      </c>
      <c r="AF412" s="169">
        <v>61.153562713652462</v>
      </c>
      <c r="AG412" s="179">
        <f t="shared" si="279"/>
        <v>23.675198879833218</v>
      </c>
      <c r="AH412" s="163">
        <f t="shared" si="321"/>
        <v>185.86480657847972</v>
      </c>
      <c r="AI412" s="163">
        <f t="shared" si="320"/>
        <v>133.9910531740075</v>
      </c>
      <c r="AJ412" s="179">
        <f t="shared" si="281"/>
        <v>51.873753404472211</v>
      </c>
      <c r="AK412" s="127">
        <v>2.3533621775832754</v>
      </c>
      <c r="AL412" s="58">
        <f t="shared" si="286"/>
        <v>43.829017195310925</v>
      </c>
      <c r="AM412" s="58">
        <f t="shared" si="315"/>
        <v>4.134812942953861E-2</v>
      </c>
      <c r="AN412" s="223"/>
      <c r="AO412" s="223"/>
      <c r="AP412" s="223"/>
      <c r="AQ412" s="58">
        <v>347.24570841864443</v>
      </c>
      <c r="AR412" s="58">
        <f t="shared" si="316"/>
        <v>368.08045092376312</v>
      </c>
      <c r="AS412" s="58">
        <f t="shared" si="294"/>
        <v>411.90946811907406</v>
      </c>
      <c r="AT412" s="58">
        <f t="shared" si="306"/>
        <v>0.89359550923786746</v>
      </c>
      <c r="AU412" s="6">
        <f t="shared" si="295"/>
        <v>89.359550923786742</v>
      </c>
      <c r="AV412" s="6">
        <f t="shared" si="307"/>
        <v>10.640449076213249</v>
      </c>
      <c r="AW412" s="58">
        <f t="shared" si="317"/>
        <v>22.117132094022445</v>
      </c>
      <c r="AX412" s="58">
        <f t="shared" si="296"/>
        <v>22117.132094022443</v>
      </c>
      <c r="AY412" s="58">
        <f t="shared" si="318"/>
        <v>48.459937425773425</v>
      </c>
      <c r="AZ412" s="59">
        <f t="shared" si="308"/>
        <v>4.8459937425773425E-5</v>
      </c>
      <c r="BA412" s="57">
        <f t="shared" si="310"/>
        <v>1.4417151157870695E-2</v>
      </c>
      <c r="BB412" s="58">
        <f t="shared" si="311"/>
        <v>48459.937425773423</v>
      </c>
      <c r="BC412" s="58">
        <f t="shared" si="309"/>
        <v>8.3980995805478038</v>
      </c>
      <c r="BD412" s="56"/>
      <c r="BE412" s="123">
        <v>2799872.6002335688</v>
      </c>
      <c r="BF412" s="123">
        <f t="shared" si="322"/>
        <v>6134685.5654999996</v>
      </c>
    </row>
    <row r="413" spans="1:58" x14ac:dyDescent="0.25">
      <c r="A413" s="56" t="s">
        <v>878</v>
      </c>
      <c r="B413" s="56">
        <v>32</v>
      </c>
      <c r="C413" s="56">
        <v>3</v>
      </c>
      <c r="D413" s="56">
        <v>17</v>
      </c>
      <c r="E413" s="56">
        <v>187</v>
      </c>
      <c r="F413" s="41">
        <v>40115</v>
      </c>
      <c r="G413" s="56">
        <f t="shared" si="272"/>
        <v>6146</v>
      </c>
      <c r="H413" s="56">
        <f t="shared" si="273"/>
        <v>6154.5</v>
      </c>
      <c r="I413" s="41">
        <f t="shared" si="290"/>
        <v>40123.5</v>
      </c>
      <c r="J413" s="33">
        <f t="shared" si="299"/>
        <v>40123.5</v>
      </c>
      <c r="K413" s="57">
        <v>1060</v>
      </c>
      <c r="L413" s="56">
        <v>1</v>
      </c>
      <c r="M413" s="56">
        <v>1</v>
      </c>
      <c r="N413" s="58">
        <v>15.971999999999994</v>
      </c>
      <c r="O413" s="58">
        <v>1.879058823529411</v>
      </c>
      <c r="P413" s="58">
        <v>8.9046667517614753E-2</v>
      </c>
      <c r="Q413" s="58">
        <f t="shared" si="300"/>
        <v>89046.667517614755</v>
      </c>
      <c r="R413" s="58">
        <v>0.1639047252142054</v>
      </c>
      <c r="S413" s="58">
        <f t="shared" si="301"/>
        <v>163904.72521420539</v>
      </c>
      <c r="T413" s="58">
        <v>0.34410283678691778</v>
      </c>
      <c r="U413" s="58">
        <f t="shared" si="302"/>
        <v>344102.83678691776</v>
      </c>
      <c r="V413" s="58">
        <f t="shared" si="303"/>
        <v>18.312510096974719</v>
      </c>
      <c r="W413" s="58">
        <v>1.4925374295211686</v>
      </c>
      <c r="X413" s="58">
        <f t="shared" si="304"/>
        <v>1492537.4295211686</v>
      </c>
      <c r="Y413" s="58">
        <v>1.1346739466511517E-2</v>
      </c>
      <c r="Z413" s="58">
        <f t="shared" si="305"/>
        <v>11346.739466511517</v>
      </c>
      <c r="AA413" s="58">
        <f t="shared" si="293"/>
        <v>7420.5556264678962</v>
      </c>
      <c r="AB413" s="58">
        <f t="shared" si="276"/>
        <v>1637.6192481576604</v>
      </c>
      <c r="AC413" s="58">
        <f t="shared" si="277"/>
        <v>12251.974748069921</v>
      </c>
      <c r="AD413" s="58">
        <f t="shared" si="278"/>
        <v>810.48139046510835</v>
      </c>
      <c r="AE413" s="169">
        <v>83.973532408792806</v>
      </c>
      <c r="AF413" s="169">
        <v>66.934871587593221</v>
      </c>
      <c r="AG413" s="179">
        <f t="shared" si="279"/>
        <v>17.038660821199585</v>
      </c>
      <c r="AH413" s="163">
        <f t="shared" si="321"/>
        <v>157.79120701567507</v>
      </c>
      <c r="AI413" s="163">
        <f t="shared" si="320"/>
        <v>125.77456105847511</v>
      </c>
      <c r="AJ413" s="179">
        <f t="shared" si="281"/>
        <v>32.016645957199955</v>
      </c>
      <c r="AK413" s="127">
        <v>0.73878246539233094</v>
      </c>
      <c r="AL413" s="58">
        <f t="shared" si="286"/>
        <v>11.799833537246306</v>
      </c>
      <c r="AM413" s="58">
        <f t="shared" si="315"/>
        <v>1.113191843136444E-2</v>
      </c>
      <c r="AN413" s="223"/>
      <c r="AO413" s="223"/>
      <c r="AP413" s="223"/>
      <c r="AQ413" s="58">
        <v>37.690540349444483</v>
      </c>
      <c r="AR413" s="58">
        <f t="shared" si="316"/>
        <v>39.951972770411153</v>
      </c>
      <c r="AS413" s="58">
        <f t="shared" si="294"/>
        <v>51.751806307657461</v>
      </c>
      <c r="AT413" s="58">
        <f t="shared" si="306"/>
        <v>0.77199185150953187</v>
      </c>
      <c r="AU413" s="6">
        <f t="shared" si="295"/>
        <v>77.199185150953184</v>
      </c>
      <c r="AV413" s="6">
        <f t="shared" si="307"/>
        <v>22.800814849046809</v>
      </c>
      <c r="AW413" s="58">
        <f t="shared" si="317"/>
        <v>3.2401581710278911</v>
      </c>
      <c r="AX413" s="58">
        <f t="shared" si="296"/>
        <v>3240.1581710278911</v>
      </c>
      <c r="AY413" s="58">
        <f t="shared" si="318"/>
        <v>6.0884478009008767</v>
      </c>
      <c r="AZ413" s="59">
        <f t="shared" si="308"/>
        <v>6.0884478009008761E-6</v>
      </c>
      <c r="BA413" s="57">
        <f t="shared" si="310"/>
        <v>1.769368674130137E-3</v>
      </c>
      <c r="BB413" s="58">
        <f t="shared" si="311"/>
        <v>6088.4478009008762</v>
      </c>
      <c r="BC413" s="58">
        <f t="shared" si="309"/>
        <v>3.3858081679120562</v>
      </c>
      <c r="BD413" s="56"/>
      <c r="BE413" s="123">
        <v>0</v>
      </c>
      <c r="BF413" s="123">
        <f t="shared" si="322"/>
        <v>0</v>
      </c>
    </row>
    <row r="414" spans="1:58" x14ac:dyDescent="0.25">
      <c r="A414" s="56" t="s">
        <v>879</v>
      </c>
      <c r="B414" s="56">
        <v>32</v>
      </c>
      <c r="C414" s="56">
        <v>4</v>
      </c>
      <c r="D414" s="56">
        <v>17</v>
      </c>
      <c r="E414" s="56">
        <v>170</v>
      </c>
      <c r="F414" s="41">
        <v>40132</v>
      </c>
      <c r="G414" s="56">
        <f t="shared" si="272"/>
        <v>6163</v>
      </c>
      <c r="H414" s="56">
        <f t="shared" si="273"/>
        <v>6171.5</v>
      </c>
      <c r="I414" s="41">
        <f t="shared" si="290"/>
        <v>40140.5</v>
      </c>
      <c r="J414" s="33">
        <f t="shared" si="299"/>
        <v>40140.5</v>
      </c>
      <c r="K414" s="57">
        <v>1060</v>
      </c>
      <c r="L414" s="56">
        <v>1</v>
      </c>
      <c r="M414" s="56">
        <v>1</v>
      </c>
      <c r="N414" s="58">
        <v>10.28</v>
      </c>
      <c r="O414" s="58">
        <v>1.2094117647058824</v>
      </c>
      <c r="P414" s="58">
        <v>5.9036724917485718E-2</v>
      </c>
      <c r="Q414" s="58">
        <f t="shared" si="300"/>
        <v>59036.724917485721</v>
      </c>
      <c r="R414" s="58">
        <v>0.11713197086055986</v>
      </c>
      <c r="S414" s="58">
        <f t="shared" si="301"/>
        <v>117131.97086055986</v>
      </c>
      <c r="T414" s="58">
        <v>0.24668374833761639</v>
      </c>
      <c r="U414" s="58">
        <f t="shared" si="302"/>
        <v>246683.74833761639</v>
      </c>
      <c r="V414" s="58">
        <f t="shared" si="303"/>
        <v>20.397002537643377</v>
      </c>
      <c r="W414" s="58">
        <v>0.94468798155160827</v>
      </c>
      <c r="X414" s="58">
        <f t="shared" si="304"/>
        <v>944687.9815516083</v>
      </c>
      <c r="Y414" s="58">
        <v>7.8047251532869207E-3</v>
      </c>
      <c r="Z414" s="58">
        <f t="shared" si="305"/>
        <v>7804.7251532869204</v>
      </c>
      <c r="AA414" s="58">
        <f t="shared" si="293"/>
        <v>4919.7270764571431</v>
      </c>
      <c r="AB414" s="58">
        <f t="shared" si="276"/>
        <v>1170.2992076964872</v>
      </c>
      <c r="AC414" s="58">
        <f t="shared" si="277"/>
        <v>8783.3133943713437</v>
      </c>
      <c r="AD414" s="58">
        <f t="shared" si="278"/>
        <v>557.48036809192286</v>
      </c>
      <c r="AE414" s="169">
        <v>94.430417112436373</v>
      </c>
      <c r="AF414" s="169">
        <v>70.280824041911259</v>
      </c>
      <c r="AG414" s="179">
        <f t="shared" si="279"/>
        <v>24.149593070525114</v>
      </c>
      <c r="AH414" s="163">
        <f t="shared" si="321"/>
        <v>114.20525740186423</v>
      </c>
      <c r="AI414" s="163">
        <f t="shared" si="320"/>
        <v>84.998455429511509</v>
      </c>
      <c r="AJ414" s="179">
        <f t="shared" si="281"/>
        <v>29.206801972352721</v>
      </c>
      <c r="AK414" s="127">
        <v>4.4193056974825146E-2</v>
      </c>
      <c r="AL414" s="58">
        <f t="shared" si="286"/>
        <v>0.45430462570120245</v>
      </c>
      <c r="AM414" s="58">
        <f t="shared" si="315"/>
        <v>4.2858926952943626E-4</v>
      </c>
      <c r="AN414" s="223"/>
      <c r="AO414" s="223"/>
      <c r="AP414" s="223"/>
      <c r="AQ414" s="58">
        <v>11.504890340608792</v>
      </c>
      <c r="AR414" s="58">
        <f t="shared" si="316"/>
        <v>12.195183761045321</v>
      </c>
      <c r="AS414" s="58">
        <f t="shared" si="294"/>
        <v>12.649488386746523</v>
      </c>
      <c r="AT414" s="58">
        <f t="shared" si="306"/>
        <v>0.96408513832249543</v>
      </c>
      <c r="AU414" s="6">
        <f t="shared" si="295"/>
        <v>96.40851383224954</v>
      </c>
      <c r="AV414" s="6">
        <f t="shared" si="307"/>
        <v>3.5914861677504621</v>
      </c>
      <c r="AW414" s="58">
        <f t="shared" si="317"/>
        <v>1.2304949792554984</v>
      </c>
      <c r="AX414" s="58">
        <f t="shared" si="296"/>
        <v>1230.4949792554985</v>
      </c>
      <c r="AY414" s="58">
        <f t="shared" si="318"/>
        <v>1.4881751043231206</v>
      </c>
      <c r="AZ414" s="59">
        <f t="shared" si="308"/>
        <v>1.4881751043231205E-6</v>
      </c>
      <c r="BA414" s="57">
        <f t="shared" si="310"/>
        <v>6.0327245485437245E-4</v>
      </c>
      <c r="BB414" s="58">
        <f t="shared" si="311"/>
        <v>1488.1751043231206</v>
      </c>
      <c r="BC414" s="58">
        <f t="shared" si="309"/>
        <v>26.843626657383258</v>
      </c>
      <c r="BD414" s="56"/>
      <c r="BE414" s="123">
        <v>5103546.8632976655</v>
      </c>
      <c r="BF414" s="123">
        <f t="shared" si="322"/>
        <v>6172289.6182000004</v>
      </c>
    </row>
    <row r="415" spans="1:58" x14ac:dyDescent="0.25">
      <c r="A415" s="56" t="s">
        <v>880</v>
      </c>
      <c r="B415" s="56">
        <v>32</v>
      </c>
      <c r="C415" s="56">
        <v>5</v>
      </c>
      <c r="D415" s="56">
        <v>17</v>
      </c>
      <c r="E415" s="56">
        <v>153</v>
      </c>
      <c r="F415" s="41">
        <v>40149</v>
      </c>
      <c r="G415" s="56">
        <f t="shared" si="272"/>
        <v>6180</v>
      </c>
      <c r="H415" s="56">
        <f t="shared" si="273"/>
        <v>6188.5</v>
      </c>
      <c r="I415" s="41">
        <f t="shared" si="290"/>
        <v>40157.5</v>
      </c>
      <c r="J415" s="33">
        <f t="shared" si="299"/>
        <v>40157.5</v>
      </c>
      <c r="K415" s="57">
        <v>1060</v>
      </c>
      <c r="L415" s="56">
        <v>1</v>
      </c>
      <c r="M415" s="56">
        <v>1</v>
      </c>
      <c r="N415" s="58">
        <v>21.351999999999997</v>
      </c>
      <c r="O415" s="58">
        <v>2.5119999999999996</v>
      </c>
      <c r="P415" s="58">
        <v>9.5417124183556329E-2</v>
      </c>
      <c r="Q415" s="58">
        <f t="shared" si="300"/>
        <v>95417.124183556327</v>
      </c>
      <c r="R415" s="58">
        <v>0.21633389581669452</v>
      </c>
      <c r="S415" s="58">
        <f t="shared" si="301"/>
        <v>216333.89581669451</v>
      </c>
      <c r="T415" s="58">
        <v>0.42406335284348623</v>
      </c>
      <c r="U415" s="58">
        <f t="shared" si="302"/>
        <v>424063.35284348624</v>
      </c>
      <c r="V415" s="58">
        <f t="shared" si="303"/>
        <v>16.881502899820315</v>
      </c>
      <c r="W415" s="58">
        <v>2.0571232937244139</v>
      </c>
      <c r="X415" s="58">
        <f t="shared" si="304"/>
        <v>2057123.293724414</v>
      </c>
      <c r="Y415" s="58">
        <v>1.2031744000701455E-2</v>
      </c>
      <c r="Z415" s="58">
        <f t="shared" si="305"/>
        <v>12031.744000701456</v>
      </c>
      <c r="AA415" s="58">
        <f t="shared" si="293"/>
        <v>7951.42701529636</v>
      </c>
      <c r="AB415" s="58">
        <f t="shared" si="276"/>
        <v>2161.4541701305911</v>
      </c>
      <c r="AC415" s="58">
        <f t="shared" si="277"/>
        <v>15099.013827187917</v>
      </c>
      <c r="AD415" s="58">
        <f t="shared" si="278"/>
        <v>859.41028576438964</v>
      </c>
      <c r="AE415" s="169">
        <v>79.812559232578508</v>
      </c>
      <c r="AF415" s="169">
        <v>65.412046932312606</v>
      </c>
      <c r="AG415" s="179">
        <f t="shared" si="279"/>
        <v>14.400512300265902</v>
      </c>
      <c r="AH415" s="163">
        <f t="shared" si="321"/>
        <v>200.48914879223719</v>
      </c>
      <c r="AI415" s="163">
        <f t="shared" si="320"/>
        <v>164.31506189396924</v>
      </c>
      <c r="AJ415" s="179">
        <f t="shared" si="281"/>
        <v>36.174086898267944</v>
      </c>
      <c r="AK415" s="127">
        <v>1.0541542754170115</v>
      </c>
      <c r="AL415" s="58">
        <f t="shared" si="286"/>
        <v>22.508302088704024</v>
      </c>
      <c r="AM415" s="58">
        <f t="shared" si="315"/>
        <v>2.1234247253494362E-2</v>
      </c>
      <c r="AN415" s="223"/>
      <c r="AO415" s="223"/>
      <c r="AP415" s="223"/>
      <c r="AQ415" s="58">
        <v>201.89143094911631</v>
      </c>
      <c r="AR415" s="58">
        <f t="shared" si="316"/>
        <v>214.00491680606331</v>
      </c>
      <c r="AS415" s="58">
        <f t="shared" si="294"/>
        <v>236.51321889476733</v>
      </c>
      <c r="AT415" s="58">
        <f t="shared" si="306"/>
        <v>0.90483279457323385</v>
      </c>
      <c r="AU415" s="6">
        <f t="shared" si="295"/>
        <v>90.483279457323391</v>
      </c>
      <c r="AV415" s="6">
        <f t="shared" si="307"/>
        <v>9.5167205426766106</v>
      </c>
      <c r="AW415" s="58">
        <f t="shared" si="317"/>
        <v>11.076864878923162</v>
      </c>
      <c r="AX415" s="58">
        <f t="shared" si="296"/>
        <v>11076.864878923163</v>
      </c>
      <c r="AY415" s="58">
        <f t="shared" si="318"/>
        <v>27.82508457585498</v>
      </c>
      <c r="AZ415" s="59">
        <f t="shared" si="308"/>
        <v>2.7825084575854978E-5</v>
      </c>
      <c r="BA415" s="57">
        <f t="shared" si="310"/>
        <v>6.5615395410328452E-3</v>
      </c>
      <c r="BB415" s="58">
        <f t="shared" si="311"/>
        <v>27825.08457585498</v>
      </c>
      <c r="BC415" s="58">
        <f t="shared" si="309"/>
        <v>9.5078214235210314</v>
      </c>
      <c r="BD415" s="56"/>
      <c r="BE415" s="123">
        <v>290941.14717356698</v>
      </c>
      <c r="BF415" s="123">
        <f t="shared" si="322"/>
        <v>730844.16170000017</v>
      </c>
    </row>
    <row r="416" spans="1:58" x14ac:dyDescent="0.25">
      <c r="A416" s="56" t="s">
        <v>881</v>
      </c>
      <c r="B416" s="56">
        <v>32</v>
      </c>
      <c r="C416" s="56">
        <v>6</v>
      </c>
      <c r="D416" s="56">
        <v>17</v>
      </c>
      <c r="E416" s="56">
        <v>136</v>
      </c>
      <c r="F416" s="41">
        <v>40166</v>
      </c>
      <c r="G416" s="56">
        <f t="shared" si="272"/>
        <v>6197</v>
      </c>
      <c r="H416" s="56">
        <f t="shared" si="273"/>
        <v>6205.5</v>
      </c>
      <c r="I416" s="41">
        <f t="shared" si="290"/>
        <v>40174.5</v>
      </c>
      <c r="J416" s="33">
        <f t="shared" si="299"/>
        <v>40174.5</v>
      </c>
      <c r="K416" s="57">
        <v>1060</v>
      </c>
      <c r="L416" s="56">
        <v>1</v>
      </c>
      <c r="M416" s="56">
        <v>1</v>
      </c>
      <c r="N416" s="58">
        <v>18.511999999999993</v>
      </c>
      <c r="O416" s="58">
        <v>2.1778823529411757</v>
      </c>
      <c r="P416" s="58">
        <v>7.9671542566680506E-2</v>
      </c>
      <c r="Q416" s="58">
        <f t="shared" si="300"/>
        <v>79671.542566680509</v>
      </c>
      <c r="R416" s="58">
        <v>0.2303847752106879</v>
      </c>
      <c r="S416" s="58">
        <f t="shared" si="301"/>
        <v>230384.77521068789</v>
      </c>
      <c r="T416" s="58">
        <v>0.28933728471060294</v>
      </c>
      <c r="U416" s="58">
        <f t="shared" si="302"/>
        <v>289337.28471060295</v>
      </c>
      <c r="V416" s="58">
        <f t="shared" si="303"/>
        <v>13.28525777895487</v>
      </c>
      <c r="W416" s="58">
        <v>1.7483187213137867</v>
      </c>
      <c r="X416" s="58">
        <f t="shared" si="304"/>
        <v>1748318.7213137867</v>
      </c>
      <c r="Y416" s="58">
        <v>9.3983120259034311E-3</v>
      </c>
      <c r="Z416" s="58">
        <f t="shared" si="305"/>
        <v>9398.3120259034313</v>
      </c>
      <c r="AA416" s="58">
        <f t="shared" si="293"/>
        <v>6639.2952138900419</v>
      </c>
      <c r="AB416" s="58">
        <f t="shared" si="276"/>
        <v>2301.8405471497645</v>
      </c>
      <c r="AC416" s="58">
        <f t="shared" si="277"/>
        <v>10302.016510676433</v>
      </c>
      <c r="AD416" s="58">
        <f t="shared" si="278"/>
        <v>671.30800185024509</v>
      </c>
      <c r="AE416" s="169">
        <v>75.62108603886989</v>
      </c>
      <c r="AF416" s="169">
        <v>60.761273287834285</v>
      </c>
      <c r="AG416" s="179">
        <f t="shared" si="279"/>
        <v>14.859812751035605</v>
      </c>
      <c r="AH416" s="163">
        <f t="shared" si="321"/>
        <v>164.69382879430106</v>
      </c>
      <c r="AI416" s="163">
        <f t="shared" si="320"/>
        <v>132.33090483581034</v>
      </c>
      <c r="AJ416" s="179">
        <f t="shared" si="281"/>
        <v>32.362923958490711</v>
      </c>
      <c r="AK416" s="127">
        <v>2.812436047258756E-2</v>
      </c>
      <c r="AL416" s="58">
        <f t="shared" si="286"/>
        <v>0.52063816106854077</v>
      </c>
      <c r="AM416" s="58">
        <f t="shared" si="315"/>
        <v>4.9116807647975541E-4</v>
      </c>
      <c r="AN416" s="223"/>
      <c r="AO416" s="223"/>
      <c r="AP416" s="223"/>
      <c r="AQ416" s="58">
        <v>3.6075774586365323</v>
      </c>
      <c r="AR416" s="58">
        <f t="shared" si="316"/>
        <v>3.8240321061547244</v>
      </c>
      <c r="AS416" s="58">
        <f t="shared" si="294"/>
        <v>4.3446702672232655</v>
      </c>
      <c r="AT416" s="58">
        <f t="shared" si="306"/>
        <v>0.88016624299517032</v>
      </c>
      <c r="AU416" s="6">
        <f t="shared" si="295"/>
        <v>88.016624299517034</v>
      </c>
      <c r="AV416" s="6">
        <f t="shared" si="307"/>
        <v>11.983375700482958</v>
      </c>
      <c r="AW416" s="58">
        <f t="shared" si="317"/>
        <v>0.23469480700212117</v>
      </c>
      <c r="AX416" s="58">
        <f t="shared" si="296"/>
        <v>234.69480700212117</v>
      </c>
      <c r="AY416" s="58">
        <f t="shared" si="318"/>
        <v>0.51113767849685476</v>
      </c>
      <c r="AZ416" s="59">
        <f t="shared" si="308"/>
        <v>5.1113767849685476E-7</v>
      </c>
      <c r="BA416" s="57">
        <f t="shared" si="310"/>
        <v>1.7665807536975335E-4</v>
      </c>
      <c r="BB416" s="58">
        <f t="shared" si="311"/>
        <v>511.13767849685479</v>
      </c>
      <c r="BC416" s="58">
        <f t="shared" si="309"/>
        <v>7.344894001443163</v>
      </c>
      <c r="BD416" s="56"/>
      <c r="BE416" s="123">
        <v>404559.74520851357</v>
      </c>
      <c r="BF416" s="123">
        <f t="shared" si="322"/>
        <v>881083.52980000013</v>
      </c>
    </row>
    <row r="417" spans="1:58" x14ac:dyDescent="0.25">
      <c r="A417" s="56" t="s">
        <v>882</v>
      </c>
      <c r="B417" s="56">
        <v>32</v>
      </c>
      <c r="C417" s="56">
        <v>7</v>
      </c>
      <c r="D417" s="56">
        <v>17</v>
      </c>
      <c r="E417" s="56">
        <v>119</v>
      </c>
      <c r="F417" s="41">
        <v>40183</v>
      </c>
      <c r="G417" s="56">
        <f t="shared" si="272"/>
        <v>6214</v>
      </c>
      <c r="H417" s="56">
        <f t="shared" si="273"/>
        <v>6222.5</v>
      </c>
      <c r="I417" s="41">
        <f t="shared" si="290"/>
        <v>40191.5</v>
      </c>
      <c r="J417" s="33">
        <f t="shared" si="299"/>
        <v>40191.5</v>
      </c>
      <c r="K417" s="57">
        <v>1060</v>
      </c>
      <c r="L417" s="56">
        <v>1</v>
      </c>
      <c r="M417" s="56">
        <v>1</v>
      </c>
      <c r="N417" s="58">
        <v>13.363999999999997</v>
      </c>
      <c r="O417" s="58">
        <v>1.5722352941176467</v>
      </c>
      <c r="P417" s="58">
        <v>5.4195618838587138E-2</v>
      </c>
      <c r="Q417" s="58">
        <f t="shared" si="300"/>
        <v>54195.618838587136</v>
      </c>
      <c r="R417" s="58">
        <v>0.1444703131068179</v>
      </c>
      <c r="S417" s="58">
        <f t="shared" si="301"/>
        <v>144470.31310681789</v>
      </c>
      <c r="T417" s="58">
        <v>0.18422436458379959</v>
      </c>
      <c r="U417" s="58">
        <f t="shared" si="302"/>
        <v>184224.36458379959</v>
      </c>
      <c r="V417" s="58">
        <f t="shared" si="303"/>
        <v>11.717353329559241</v>
      </c>
      <c r="W417" s="58">
        <v>1.292275933914361</v>
      </c>
      <c r="X417" s="58">
        <f t="shared" si="304"/>
        <v>1292275.9339143611</v>
      </c>
      <c r="Y417" s="58">
        <v>7.0816213859015188E-3</v>
      </c>
      <c r="Z417" s="58">
        <f t="shared" si="305"/>
        <v>7081.6213859015188</v>
      </c>
      <c r="AA417" s="58">
        <f t="shared" si="293"/>
        <v>4516.3015698822619</v>
      </c>
      <c r="AB417" s="58">
        <f t="shared" si="276"/>
        <v>1443.4444475099504</v>
      </c>
      <c r="AC417" s="58">
        <f t="shared" si="277"/>
        <v>6559.4119593313135</v>
      </c>
      <c r="AD417" s="58">
        <f t="shared" si="278"/>
        <v>505.83009899296559</v>
      </c>
      <c r="AE417" s="169">
        <v>79.610205947561695</v>
      </c>
      <c r="AF417" s="169">
        <v>69.094304936900826</v>
      </c>
      <c r="AG417" s="179">
        <f t="shared" si="279"/>
        <v>10.515901010660869</v>
      </c>
      <c r="AH417" s="163">
        <f t="shared" si="321"/>
        <v>125.16597556273109</v>
      </c>
      <c r="AI417" s="163">
        <f t="shared" si="320"/>
        <v>108.63250484432264</v>
      </c>
      <c r="AJ417" s="179">
        <f t="shared" si="281"/>
        <v>16.533470718408452</v>
      </c>
      <c r="AK417" s="127">
        <v>1.0443285095881718E-2</v>
      </c>
      <c r="AL417" s="58">
        <f t="shared" si="286"/>
        <v>0.13956406202136323</v>
      </c>
      <c r="AM417" s="58">
        <f t="shared" si="315"/>
        <v>1.3166420945411625E-4</v>
      </c>
      <c r="AN417" s="223"/>
      <c r="AO417" s="223"/>
      <c r="AP417" s="223"/>
      <c r="AQ417" s="58">
        <v>1.5083487779801104</v>
      </c>
      <c r="AR417" s="58">
        <f t="shared" si="316"/>
        <v>1.598849704658917</v>
      </c>
      <c r="AS417" s="58">
        <f t="shared" si="294"/>
        <v>1.7384137666802801</v>
      </c>
      <c r="AT417" s="58">
        <f t="shared" si="306"/>
        <v>0.91971758122470559</v>
      </c>
      <c r="AU417" s="6">
        <f t="shared" si="295"/>
        <v>91.971758122470561</v>
      </c>
      <c r="AV417" s="6">
        <f t="shared" si="307"/>
        <v>8.0282418775294442</v>
      </c>
      <c r="AW417" s="58">
        <f t="shared" si="317"/>
        <v>0.13008184425922481</v>
      </c>
      <c r="AX417" s="58">
        <f t="shared" si="296"/>
        <v>130.08184425922482</v>
      </c>
      <c r="AY417" s="58">
        <f t="shared" si="318"/>
        <v>0.20451926666826822</v>
      </c>
      <c r="AZ417" s="59">
        <f t="shared" si="308"/>
        <v>2.0451926666826822E-7</v>
      </c>
      <c r="BA417" s="57">
        <f t="shared" si="310"/>
        <v>1.1101640498547461E-4</v>
      </c>
      <c r="BB417" s="58">
        <f t="shared" si="311"/>
        <v>204.51926666826822</v>
      </c>
      <c r="BC417" s="58">
        <f t="shared" si="309"/>
        <v>11.456027300310156</v>
      </c>
      <c r="BD417" s="56"/>
      <c r="BE417" s="123">
        <v>456888.9506472614</v>
      </c>
      <c r="BF417" s="123">
        <f t="shared" si="322"/>
        <v>718336.93370000005</v>
      </c>
    </row>
    <row r="418" spans="1:58" x14ac:dyDescent="0.25">
      <c r="A418" s="56" t="s">
        <v>883</v>
      </c>
      <c r="B418" s="56">
        <v>32</v>
      </c>
      <c r="C418" s="56">
        <v>8</v>
      </c>
      <c r="D418" s="56">
        <v>17</v>
      </c>
      <c r="E418" s="56">
        <v>102</v>
      </c>
      <c r="F418" s="41">
        <v>40200</v>
      </c>
      <c r="G418" s="56">
        <f t="shared" si="272"/>
        <v>6231</v>
      </c>
      <c r="H418" s="56">
        <f t="shared" si="273"/>
        <v>6239.5</v>
      </c>
      <c r="I418" s="41">
        <f t="shared" si="290"/>
        <v>40208.5</v>
      </c>
      <c r="J418" s="33">
        <f t="shared" si="299"/>
        <v>40208.5</v>
      </c>
      <c r="K418" s="57">
        <v>1060</v>
      </c>
      <c r="L418" s="56">
        <v>1</v>
      </c>
      <c r="M418" s="56">
        <v>1</v>
      </c>
      <c r="N418" s="58">
        <v>14.343999999999994</v>
      </c>
      <c r="O418" s="58">
        <v>1.6875294117647053</v>
      </c>
      <c r="P418" s="58">
        <v>6.3745173796015908E-2</v>
      </c>
      <c r="Q418" s="58">
        <f t="shared" si="300"/>
        <v>63745.173796015908</v>
      </c>
      <c r="R418" s="58">
        <v>0.19490479408706077</v>
      </c>
      <c r="S418" s="58">
        <f t="shared" si="301"/>
        <v>194904.79408706076</v>
      </c>
      <c r="T418" s="58">
        <v>0.26037759531820198</v>
      </c>
      <c r="U418" s="58">
        <f t="shared" si="302"/>
        <v>260377.59531820199</v>
      </c>
      <c r="V418" s="58">
        <f t="shared" si="303"/>
        <v>15.429514502263785</v>
      </c>
      <c r="W418" s="58">
        <v>1.3332616831876047</v>
      </c>
      <c r="X418" s="58">
        <f t="shared" si="304"/>
        <v>1333261.6831876046</v>
      </c>
      <c r="Y418" s="58">
        <v>8.501065951228591E-3</v>
      </c>
      <c r="Z418" s="58">
        <f t="shared" si="305"/>
        <v>8501.0659512285911</v>
      </c>
      <c r="AA418" s="58">
        <f t="shared" si="293"/>
        <v>5312.097816334659</v>
      </c>
      <c r="AB418" s="58">
        <f t="shared" si="276"/>
        <v>1947.3498517998382</v>
      </c>
      <c r="AC418" s="58">
        <f t="shared" si="277"/>
        <v>9270.8905064250957</v>
      </c>
      <c r="AD418" s="58">
        <f t="shared" si="278"/>
        <v>607.21899651632793</v>
      </c>
      <c r="AE418" s="169">
        <v>88.021317889329751</v>
      </c>
      <c r="AF418" s="169">
        <v>73.276326896163965</v>
      </c>
      <c r="AG418" s="179">
        <f t="shared" si="279"/>
        <v>14.744990993165786</v>
      </c>
      <c r="AH418" s="163">
        <f t="shared" si="321"/>
        <v>148.53856280053478</v>
      </c>
      <c r="AI418" s="163">
        <f t="shared" si="320"/>
        <v>123.65595682336183</v>
      </c>
      <c r="AJ418" s="179">
        <f t="shared" si="281"/>
        <v>24.882605977172943</v>
      </c>
      <c r="AK418" s="127">
        <v>0</v>
      </c>
      <c r="AL418" s="58">
        <f t="shared" si="286"/>
        <v>0</v>
      </c>
      <c r="AM418" s="58">
        <f t="shared" si="315"/>
        <v>0</v>
      </c>
      <c r="AN418" s="223"/>
      <c r="AO418" s="223"/>
      <c r="AP418" s="223"/>
      <c r="AQ418" s="58">
        <v>0.88092708772339101</v>
      </c>
      <c r="AR418" s="58">
        <f t="shared" si="316"/>
        <v>0.93378271298679438</v>
      </c>
      <c r="AS418" s="58">
        <f t="shared" si="294"/>
        <v>0.93378271298679438</v>
      </c>
      <c r="AT418" s="58">
        <f t="shared" si="306"/>
        <v>1</v>
      </c>
      <c r="AU418" s="6">
        <f t="shared" si="295"/>
        <v>100</v>
      </c>
      <c r="AV418" s="6">
        <f t="shared" si="307"/>
        <v>0</v>
      </c>
      <c r="AW418" s="58">
        <f t="shared" si="317"/>
        <v>6.509918523332367E-2</v>
      </c>
      <c r="AX418" s="58">
        <f t="shared" si="296"/>
        <v>65.099185233323666</v>
      </c>
      <c r="AY418" s="58">
        <f t="shared" si="318"/>
        <v>0.10985678976315227</v>
      </c>
      <c r="AZ418" s="59">
        <f t="shared" si="308"/>
        <v>1.0985678976315227E-7</v>
      </c>
      <c r="BA418" s="57">
        <f t="shared" si="310"/>
        <v>4.2191337403242623E-5</v>
      </c>
      <c r="BB418" s="58">
        <f t="shared" si="311"/>
        <v>109.85678976315228</v>
      </c>
      <c r="BC418" s="58" t="e">
        <f t="shared" si="309"/>
        <v>#DIV/0!</v>
      </c>
      <c r="BD418" s="56"/>
      <c r="BE418" s="123">
        <v>689994.53898842749</v>
      </c>
      <c r="BF418" s="123">
        <f t="shared" si="322"/>
        <v>1164386.0785000001</v>
      </c>
    </row>
    <row r="419" spans="1:58" x14ac:dyDescent="0.25">
      <c r="A419" s="56" t="s">
        <v>884</v>
      </c>
      <c r="B419" s="56">
        <v>32</v>
      </c>
      <c r="C419" s="56">
        <v>9</v>
      </c>
      <c r="D419" s="56">
        <v>17</v>
      </c>
      <c r="E419" s="56">
        <v>85</v>
      </c>
      <c r="F419" s="41">
        <v>40217</v>
      </c>
      <c r="G419" s="56">
        <f t="shared" si="272"/>
        <v>6248</v>
      </c>
      <c r="H419" s="56">
        <f t="shared" si="273"/>
        <v>6256.5</v>
      </c>
      <c r="I419" s="41">
        <f t="shared" si="290"/>
        <v>40225.5</v>
      </c>
      <c r="J419" s="33">
        <f t="shared" si="299"/>
        <v>40225.5</v>
      </c>
      <c r="K419" s="57">
        <v>1060</v>
      </c>
      <c r="L419" s="56">
        <v>1</v>
      </c>
      <c r="M419" s="56">
        <v>1</v>
      </c>
      <c r="N419" s="58">
        <v>15.067999999999998</v>
      </c>
      <c r="O419" s="58">
        <v>1.7727058823529409</v>
      </c>
      <c r="P419" s="58">
        <v>6.5138994586243948E-2</v>
      </c>
      <c r="Q419" s="58">
        <f t="shared" si="300"/>
        <v>65138.994586243949</v>
      </c>
      <c r="R419" s="58">
        <v>0.18958680497647148</v>
      </c>
      <c r="S419" s="58">
        <f t="shared" si="301"/>
        <v>189586.8049764715</v>
      </c>
      <c r="T419" s="58">
        <v>0.27148154232031502</v>
      </c>
      <c r="U419" s="58">
        <f t="shared" si="302"/>
        <v>271481.54232031503</v>
      </c>
      <c r="V419" s="58">
        <f t="shared" si="303"/>
        <v>15.314528203628072</v>
      </c>
      <c r="W419" s="58">
        <v>1.4202715909108594</v>
      </c>
      <c r="X419" s="58">
        <f t="shared" si="304"/>
        <v>1420271.5909108594</v>
      </c>
      <c r="Y419" s="58">
        <v>9.9701651271907107E-3</v>
      </c>
      <c r="Z419" s="58">
        <f t="shared" si="305"/>
        <v>9970.1651271907103</v>
      </c>
      <c r="AA419" s="58">
        <f t="shared" si="293"/>
        <v>5428.2495488536624</v>
      </c>
      <c r="AB419" s="58">
        <f t="shared" si="276"/>
        <v>1894.216293157082</v>
      </c>
      <c r="AC419" s="58">
        <f t="shared" si="277"/>
        <v>9666.2527752867154</v>
      </c>
      <c r="AD419" s="58">
        <f t="shared" si="278"/>
        <v>712.1546519421936</v>
      </c>
      <c r="AE419" s="169">
        <v>78.387429327299955</v>
      </c>
      <c r="AF419" s="169">
        <v>62.166057353174715</v>
      </c>
      <c r="AG419" s="179">
        <f t="shared" si="279"/>
        <v>16.22137197412524</v>
      </c>
      <c r="AH419" s="163">
        <f t="shared" si="321"/>
        <v>138.95785707103008</v>
      </c>
      <c r="AI419" s="163">
        <f t="shared" si="320"/>
        <v>110.20213555266311</v>
      </c>
      <c r="AJ419" s="179">
        <f t="shared" si="281"/>
        <v>28.755721518366968</v>
      </c>
      <c r="AK419" s="127">
        <v>3.1430923248433849E-2</v>
      </c>
      <c r="AL419" s="58">
        <f t="shared" si="286"/>
        <v>0.47360115150740117</v>
      </c>
      <c r="AM419" s="58">
        <f t="shared" si="315"/>
        <v>4.4679353915792562E-4</v>
      </c>
      <c r="AN419" s="223"/>
      <c r="AO419" s="223"/>
      <c r="AP419" s="223"/>
      <c r="AQ419" s="58">
        <v>6.7576812063457412</v>
      </c>
      <c r="AR419" s="58">
        <f t="shared" si="316"/>
        <v>7.1631420787264863</v>
      </c>
      <c r="AS419" s="58">
        <f t="shared" si="294"/>
        <v>7.6367432302338871</v>
      </c>
      <c r="AT419" s="58">
        <f t="shared" si="306"/>
        <v>0.93798388433011437</v>
      </c>
      <c r="AU419" s="6">
        <f t="shared" si="295"/>
        <v>93.798388433011439</v>
      </c>
      <c r="AV419" s="6">
        <f t="shared" si="307"/>
        <v>6.2016115669885687</v>
      </c>
      <c r="AW419" s="58">
        <f t="shared" si="317"/>
        <v>0.50681863752547707</v>
      </c>
      <c r="AX419" s="58">
        <f t="shared" si="296"/>
        <v>506.81863752547707</v>
      </c>
      <c r="AY419" s="58">
        <f t="shared" si="318"/>
        <v>0.89844038002751614</v>
      </c>
      <c r="AZ419" s="59">
        <f t="shared" si="308"/>
        <v>8.9844038002751607E-7</v>
      </c>
      <c r="BA419" s="57">
        <f t="shared" si="310"/>
        <v>3.3093976568302619E-4</v>
      </c>
      <c r="BB419" s="58">
        <f t="shared" si="311"/>
        <v>898.44038002751608</v>
      </c>
      <c r="BC419" s="58">
        <f t="shared" si="309"/>
        <v>15.124840925591679</v>
      </c>
      <c r="BD419" s="56"/>
      <c r="BE419" s="123">
        <v>0</v>
      </c>
      <c r="BF419" s="123">
        <f t="shared" si="322"/>
        <v>0</v>
      </c>
    </row>
    <row r="420" spans="1:58" x14ac:dyDescent="0.25">
      <c r="A420" s="56" t="s">
        <v>885</v>
      </c>
      <c r="B420" s="56">
        <v>32</v>
      </c>
      <c r="C420" s="56">
        <v>10</v>
      </c>
      <c r="D420" s="56">
        <v>17</v>
      </c>
      <c r="E420" s="56">
        <v>68</v>
      </c>
      <c r="F420" s="41">
        <v>40234</v>
      </c>
      <c r="G420" s="56">
        <f t="shared" si="272"/>
        <v>6265</v>
      </c>
      <c r="H420" s="56">
        <f t="shared" si="273"/>
        <v>6273.5</v>
      </c>
      <c r="I420" s="41">
        <f t="shared" si="290"/>
        <v>40242.5</v>
      </c>
      <c r="J420" s="33">
        <f t="shared" si="299"/>
        <v>40242.5</v>
      </c>
      <c r="K420" s="57">
        <v>1060</v>
      </c>
      <c r="L420" s="56">
        <v>1</v>
      </c>
      <c r="M420" s="56">
        <v>1</v>
      </c>
      <c r="N420" s="58">
        <v>21.083999999999996</v>
      </c>
      <c r="O420" s="58">
        <v>2.4804705882352938</v>
      </c>
      <c r="P420" s="58">
        <v>9.2809638842562145E-2</v>
      </c>
      <c r="Q420" s="58">
        <f t="shared" si="300"/>
        <v>92809.638842562141</v>
      </c>
      <c r="R420" s="58">
        <v>0.22058049926021739</v>
      </c>
      <c r="S420" s="58">
        <f t="shared" si="301"/>
        <v>220580.49926021739</v>
      </c>
      <c r="T420" s="58">
        <v>0.36709523317564624</v>
      </c>
      <c r="U420" s="58">
        <f t="shared" si="302"/>
        <v>367095.23317564622</v>
      </c>
      <c r="V420" s="58">
        <f t="shared" si="303"/>
        <v>14.799418905297825</v>
      </c>
      <c r="W420" s="58">
        <v>2.027865991868671</v>
      </c>
      <c r="X420" s="58">
        <f t="shared" si="304"/>
        <v>2027865.991868671</v>
      </c>
      <c r="Y420" s="58">
        <v>1.1365484372803585E-2</v>
      </c>
      <c r="Z420" s="58">
        <f t="shared" si="305"/>
        <v>11365.484372803585</v>
      </c>
      <c r="AA420" s="58">
        <f t="shared" si="293"/>
        <v>7734.1365702135117</v>
      </c>
      <c r="AB420" s="58">
        <f t="shared" si="276"/>
        <v>2203.8832064461531</v>
      </c>
      <c r="AC420" s="58">
        <f t="shared" si="277"/>
        <v>13070.631933761058</v>
      </c>
      <c r="AD420" s="58">
        <f t="shared" si="278"/>
        <v>811.8203123431133</v>
      </c>
      <c r="AE420" s="169">
        <v>70.01739212976193</v>
      </c>
      <c r="AF420" s="169">
        <v>59.769168639970147</v>
      </c>
      <c r="AG420" s="179">
        <f t="shared" si="279"/>
        <v>10.248223489791783</v>
      </c>
      <c r="AH420" s="163">
        <f t="shared" si="321"/>
        <v>173.67608184281181</v>
      </c>
      <c r="AI420" s="163">
        <f t="shared" si="320"/>
        <v>148.25566489472124</v>
      </c>
      <c r="AJ420" s="179">
        <f t="shared" si="281"/>
        <v>25.420416948090576</v>
      </c>
      <c r="AK420" s="127">
        <v>0</v>
      </c>
      <c r="AL420" s="58">
        <f t="shared" si="286"/>
        <v>0</v>
      </c>
      <c r="AM420" s="58">
        <f t="shared" si="315"/>
        <v>0</v>
      </c>
      <c r="AN420" s="223"/>
      <c r="AO420" s="223"/>
      <c r="AP420" s="223"/>
      <c r="AQ420" s="58">
        <v>1.044355491948145</v>
      </c>
      <c r="AR420" s="58">
        <f t="shared" si="316"/>
        <v>1.1070168214650338</v>
      </c>
      <c r="AS420" s="58">
        <f t="shared" si="294"/>
        <v>1.1070168214650338</v>
      </c>
      <c r="AT420" s="58">
        <f t="shared" si="306"/>
        <v>1</v>
      </c>
      <c r="AU420" s="6">
        <f t="shared" si="295"/>
        <v>100</v>
      </c>
      <c r="AV420" s="6">
        <f t="shared" si="307"/>
        <v>0</v>
      </c>
      <c r="AW420" s="58">
        <f t="shared" si="317"/>
        <v>5.2505066470547999E-2</v>
      </c>
      <c r="AX420" s="58">
        <f t="shared" si="296"/>
        <v>52.505066470548002</v>
      </c>
      <c r="AY420" s="58">
        <f t="shared" si="318"/>
        <v>0.13023727311353339</v>
      </c>
      <c r="AZ420" s="59">
        <f t="shared" si="308"/>
        <v>1.302372731135334E-7</v>
      </c>
      <c r="BA420" s="57">
        <f t="shared" si="310"/>
        <v>3.5477789233841122E-5</v>
      </c>
      <c r="BB420" s="58">
        <f t="shared" si="311"/>
        <v>130.2372731135334</v>
      </c>
      <c r="BC420" s="58" t="e">
        <f t="shared" si="309"/>
        <v>#DIV/0!</v>
      </c>
      <c r="BD420" s="56"/>
      <c r="BE420" s="123">
        <v>5949781.6659054272</v>
      </c>
      <c r="BF420" s="123">
        <f t="shared" si="322"/>
        <v>14758258.428700002</v>
      </c>
    </row>
    <row r="421" spans="1:58" x14ac:dyDescent="0.25">
      <c r="A421" s="56" t="s">
        <v>886</v>
      </c>
      <c r="B421" s="56">
        <v>32</v>
      </c>
      <c r="C421" s="56">
        <v>11</v>
      </c>
      <c r="D421" s="56">
        <v>17</v>
      </c>
      <c r="E421" s="56">
        <v>51</v>
      </c>
      <c r="F421" s="41">
        <v>40251</v>
      </c>
      <c r="G421" s="56">
        <f t="shared" si="272"/>
        <v>6282</v>
      </c>
      <c r="H421" s="56">
        <f t="shared" si="273"/>
        <v>6290.5</v>
      </c>
      <c r="I421" s="41">
        <f t="shared" si="290"/>
        <v>40259.5</v>
      </c>
      <c r="J421" s="33">
        <f t="shared" si="299"/>
        <v>40259.5</v>
      </c>
      <c r="K421" s="57">
        <v>1060</v>
      </c>
      <c r="L421" s="56">
        <v>1</v>
      </c>
      <c r="M421" s="56">
        <v>1</v>
      </c>
      <c r="N421" s="58">
        <v>19.675999999999995</v>
      </c>
      <c r="O421" s="58">
        <v>2.3148235294117643</v>
      </c>
      <c r="P421" s="58">
        <v>7.0469167413655859E-2</v>
      </c>
      <c r="Q421" s="58">
        <f t="shared" si="300"/>
        <v>70469.167413655858</v>
      </c>
      <c r="R421" s="58">
        <v>0.13439952209539621</v>
      </c>
      <c r="S421" s="58">
        <f t="shared" si="301"/>
        <v>134399.52209539621</v>
      </c>
      <c r="T421" s="58">
        <v>0.31710576667250678</v>
      </c>
      <c r="U421" s="58">
        <f t="shared" si="302"/>
        <v>317105.76667250681</v>
      </c>
      <c r="V421" s="58">
        <f t="shared" si="303"/>
        <v>13.698917547856821</v>
      </c>
      <c r="W421" s="58">
        <v>2.0042510887822282</v>
      </c>
      <c r="X421" s="58">
        <f t="shared" si="304"/>
        <v>2004251.0887822283</v>
      </c>
      <c r="Y421" s="58">
        <v>8.7119335086984079E-3</v>
      </c>
      <c r="Z421" s="58">
        <f t="shared" si="305"/>
        <v>8711.9335086984083</v>
      </c>
      <c r="AA421" s="58">
        <f t="shared" si="293"/>
        <v>5872.4306178046554</v>
      </c>
      <c r="AB421" s="58">
        <f t="shared" si="276"/>
        <v>1342.8242781833862</v>
      </c>
      <c r="AC421" s="58">
        <f t="shared" si="277"/>
        <v>11290.728905396265</v>
      </c>
      <c r="AD421" s="58">
        <f t="shared" si="278"/>
        <v>622.28096490702922</v>
      </c>
      <c r="AE421" s="169">
        <v>73.564756315381928</v>
      </c>
      <c r="AF421" s="169">
        <v>61.378429388555077</v>
      </c>
      <c r="AG421" s="179">
        <f t="shared" si="279"/>
        <v>12.186326926826851</v>
      </c>
      <c r="AH421" s="163">
        <f t="shared" si="321"/>
        <v>170.28942885428876</v>
      </c>
      <c r="AI421" s="163">
        <f t="shared" si="320"/>
        <v>142.08023254696582</v>
      </c>
      <c r="AJ421" s="179">
        <f t="shared" si="281"/>
        <v>28.209196307322941</v>
      </c>
      <c r="AK421" s="127">
        <v>1.7039235980955941E-2</v>
      </c>
      <c r="AL421" s="58">
        <f t="shared" si="286"/>
        <v>0.33526400716128901</v>
      </c>
      <c r="AM421" s="58">
        <f t="shared" si="315"/>
        <v>3.1628679920876323E-4</v>
      </c>
      <c r="AN421" s="223"/>
      <c r="AO421" s="223"/>
      <c r="AP421" s="223"/>
      <c r="AQ421" s="58">
        <v>1.6843351466191108</v>
      </c>
      <c r="AR421" s="58">
        <f t="shared" si="316"/>
        <v>1.7853952554162575</v>
      </c>
      <c r="AS421" s="58">
        <f t="shared" si="294"/>
        <v>2.1206592625775467</v>
      </c>
      <c r="AT421" s="58">
        <f t="shared" si="306"/>
        <v>0.84190576342104395</v>
      </c>
      <c r="AU421" s="6">
        <f t="shared" si="295"/>
        <v>84.190576342104393</v>
      </c>
      <c r="AV421" s="6">
        <f t="shared" si="307"/>
        <v>15.8094236578956</v>
      </c>
      <c r="AW421" s="58">
        <f t="shared" si="317"/>
        <v>0.10777898264777125</v>
      </c>
      <c r="AX421" s="58">
        <f t="shared" si="296"/>
        <v>107.77898264777124</v>
      </c>
      <c r="AY421" s="58">
        <f t="shared" si="318"/>
        <v>0.24948932500912313</v>
      </c>
      <c r="AZ421" s="59">
        <f t="shared" si="308"/>
        <v>2.4948932500912311E-7</v>
      </c>
      <c r="BA421" s="57">
        <f t="shared" si="310"/>
        <v>7.8677006611104912E-5</v>
      </c>
      <c r="BB421" s="58">
        <f t="shared" si="311"/>
        <v>249.48932500912312</v>
      </c>
      <c r="BC421" s="58">
        <f t="shared" si="309"/>
        <v>5.3253412751740408</v>
      </c>
      <c r="BD421" s="56"/>
      <c r="BE421" s="123">
        <v>4845152.6520253113</v>
      </c>
      <c r="BF421" s="123">
        <f t="shared" si="322"/>
        <v>11215673.362500001</v>
      </c>
    </row>
    <row r="422" spans="1:58" x14ac:dyDescent="0.25">
      <c r="A422" s="56" t="s">
        <v>887</v>
      </c>
      <c r="B422" s="56">
        <v>32</v>
      </c>
      <c r="C422" s="56">
        <v>12</v>
      </c>
      <c r="D422" s="56">
        <v>17</v>
      </c>
      <c r="E422" s="56">
        <v>34</v>
      </c>
      <c r="F422" s="41">
        <v>40268</v>
      </c>
      <c r="G422" s="56">
        <f t="shared" si="272"/>
        <v>6299</v>
      </c>
      <c r="H422" s="56">
        <f t="shared" si="273"/>
        <v>6307.5</v>
      </c>
      <c r="I422" s="41">
        <f t="shared" si="290"/>
        <v>40276.5</v>
      </c>
      <c r="J422" s="33">
        <f t="shared" si="299"/>
        <v>40276.5</v>
      </c>
      <c r="K422" s="57">
        <v>1060</v>
      </c>
      <c r="L422" s="56">
        <v>1</v>
      </c>
      <c r="M422" s="56">
        <v>1</v>
      </c>
      <c r="N422" s="58">
        <v>1.5359999999999943</v>
      </c>
      <c r="O422" s="58">
        <v>0.18070588235294049</v>
      </c>
      <c r="P422" s="58">
        <v>7.5478884120423039E-3</v>
      </c>
      <c r="Q422" s="58">
        <f t="shared" si="300"/>
        <v>7547.8884120423036</v>
      </c>
      <c r="R422" s="58">
        <v>1.0719496234344792E-2</v>
      </c>
      <c r="S422" s="58">
        <f t="shared" si="301"/>
        <v>10719.496234344791</v>
      </c>
      <c r="T422" s="58">
        <v>4.4278363014469947E-2</v>
      </c>
      <c r="U422" s="58">
        <f t="shared" si="302"/>
        <v>44278.363014469949</v>
      </c>
      <c r="V422" s="58">
        <f t="shared" si="303"/>
        <v>24.503000366080467</v>
      </c>
      <c r="W422" s="58">
        <v>0.15111666508848995</v>
      </c>
      <c r="X422" s="58">
        <f t="shared" si="304"/>
        <v>151116.66508848994</v>
      </c>
      <c r="Y422" s="58">
        <v>9.7275221663888729E-4</v>
      </c>
      <c r="Z422" s="58">
        <f t="shared" si="305"/>
        <v>972.75221663888726</v>
      </c>
      <c r="AA422" s="58">
        <f t="shared" si="293"/>
        <v>628.99070100352537</v>
      </c>
      <c r="AB422" s="58">
        <f t="shared" si="276"/>
        <v>107.10156977460447</v>
      </c>
      <c r="AC422" s="58">
        <f t="shared" si="277"/>
        <v>1576.5559813594186</v>
      </c>
      <c r="AD422" s="58">
        <f t="shared" si="278"/>
        <v>69.482301188491945</v>
      </c>
      <c r="AE422" s="169">
        <v>113.67685083977939</v>
      </c>
      <c r="AF422" s="169">
        <v>82.655600899607023</v>
      </c>
      <c r="AG422" s="179">
        <f t="shared" si="279"/>
        <v>31.021249940172368</v>
      </c>
      <c r="AH422" s="179">
        <f>AE422*$O422</f>
        <v>20.542075634105938</v>
      </c>
      <c r="AI422" s="179">
        <f>AF422*$O422</f>
        <v>14.936353291975989</v>
      </c>
      <c r="AJ422" s="180">
        <f t="shared" si="281"/>
        <v>5.6057223421299494</v>
      </c>
      <c r="AK422" s="120">
        <v>0.78358631857509853</v>
      </c>
      <c r="AL422" s="58">
        <f t="shared" si="286"/>
        <v>1.2035885853313468</v>
      </c>
      <c r="AM422" s="58">
        <f t="shared" si="315"/>
        <v>1.1354609295578743E-3</v>
      </c>
      <c r="AN422" s="223"/>
      <c r="AO422" s="223"/>
      <c r="AP422" s="223"/>
      <c r="AQ422" s="58"/>
      <c r="AR422" s="128"/>
      <c r="AS422" s="128"/>
      <c r="AT422" s="128"/>
      <c r="AU422" s="18"/>
      <c r="AV422" s="18"/>
      <c r="AW422" s="128"/>
      <c r="AX422" s="128"/>
      <c r="AY422" s="128"/>
      <c r="AZ422" s="129"/>
      <c r="BA422" s="130"/>
      <c r="BB422" s="128"/>
      <c r="BC422" s="128"/>
      <c r="BD422" s="56"/>
      <c r="BE422" s="123">
        <v>9540848.6616536807</v>
      </c>
      <c r="BF422" s="123">
        <f t="shared" si="322"/>
        <v>1724087.4757999999</v>
      </c>
    </row>
    <row r="423" spans="1:58" ht="13.8" thickBot="1" x14ac:dyDescent="0.3">
      <c r="A423" s="56" t="s">
        <v>888</v>
      </c>
      <c r="B423" s="56">
        <v>32</v>
      </c>
      <c r="C423" s="56">
        <v>13</v>
      </c>
      <c r="D423" s="56">
        <v>17</v>
      </c>
      <c r="E423" s="56">
        <v>17</v>
      </c>
      <c r="F423" s="41">
        <v>40285</v>
      </c>
      <c r="G423" s="56">
        <f t="shared" si="272"/>
        <v>6316</v>
      </c>
      <c r="H423" s="56">
        <f t="shared" si="273"/>
        <v>6324.5</v>
      </c>
      <c r="I423" s="41">
        <f t="shared" si="290"/>
        <v>40293.5</v>
      </c>
      <c r="J423" s="34">
        <f t="shared" si="299"/>
        <v>40293.5</v>
      </c>
      <c r="K423" s="57">
        <v>1060</v>
      </c>
      <c r="L423" s="402"/>
      <c r="M423" s="402"/>
      <c r="N423" s="133"/>
      <c r="O423" s="133"/>
      <c r="P423" s="133"/>
      <c r="Q423" s="133"/>
      <c r="R423" s="133"/>
      <c r="S423" s="133"/>
      <c r="T423" s="133"/>
      <c r="U423" s="133"/>
      <c r="V423" s="133"/>
      <c r="W423" s="133"/>
      <c r="X423" s="133"/>
      <c r="Y423" s="133"/>
      <c r="Z423" s="133"/>
      <c r="AA423" s="133"/>
      <c r="AB423" s="133"/>
      <c r="AC423" s="133"/>
      <c r="AD423" s="133"/>
      <c r="AE423" s="133"/>
      <c r="AF423" s="133"/>
      <c r="AG423" s="170"/>
      <c r="AH423" s="133"/>
      <c r="AI423" s="133"/>
      <c r="AJ423" s="133"/>
      <c r="AK423" s="133"/>
      <c r="AL423" s="133"/>
      <c r="AM423" s="133"/>
      <c r="AN423" s="133"/>
      <c r="AO423" s="133"/>
      <c r="AP423" s="133"/>
      <c r="AQ423" s="133"/>
      <c r="AR423" s="133"/>
      <c r="AS423" s="133"/>
      <c r="AT423" s="133"/>
      <c r="AU423" s="131"/>
      <c r="AV423" s="131"/>
      <c r="AW423" s="131"/>
      <c r="AX423" s="131"/>
      <c r="AY423" s="131"/>
      <c r="AZ423" s="131"/>
      <c r="BA423" s="131"/>
      <c r="BB423" s="131"/>
      <c r="BC423" s="131"/>
      <c r="BD423" s="131"/>
      <c r="BE423" s="131"/>
      <c r="BF423" s="131"/>
    </row>
    <row r="424" spans="1:58" x14ac:dyDescent="0.25">
      <c r="A424" s="64" t="s">
        <v>889</v>
      </c>
      <c r="B424" s="64">
        <v>33</v>
      </c>
      <c r="C424" s="64">
        <v>1</v>
      </c>
      <c r="D424" s="64">
        <f t="shared" ref="D424:D435" si="323">(F425-F424)</f>
        <v>14</v>
      </c>
      <c r="E424" s="64">
        <v>187</v>
      </c>
      <c r="F424" s="40">
        <v>40271</v>
      </c>
      <c r="G424" s="64">
        <f t="shared" si="272"/>
        <v>6302</v>
      </c>
      <c r="H424" s="64">
        <f t="shared" si="273"/>
        <v>6309</v>
      </c>
      <c r="I424" s="40">
        <f t="shared" si="290"/>
        <v>40278</v>
      </c>
      <c r="J424" s="33">
        <f t="shared" si="299"/>
        <v>40278</v>
      </c>
      <c r="K424" s="65">
        <v>1060</v>
      </c>
      <c r="L424" s="109">
        <v>1</v>
      </c>
      <c r="M424" s="109">
        <v>1</v>
      </c>
      <c r="N424" s="135"/>
      <c r="O424" s="135"/>
      <c r="P424" s="135"/>
      <c r="Q424" s="135"/>
      <c r="R424" s="135"/>
      <c r="S424" s="135"/>
      <c r="T424" s="135"/>
      <c r="U424" s="135"/>
      <c r="V424" s="135"/>
      <c r="W424" s="135"/>
      <c r="X424" s="135"/>
      <c r="Y424" s="135"/>
      <c r="Z424" s="135"/>
      <c r="AA424" s="135"/>
      <c r="AB424" s="135"/>
      <c r="AC424" s="135"/>
      <c r="AD424" s="135"/>
      <c r="AE424" s="135"/>
      <c r="AF424" s="135"/>
      <c r="AG424" s="171"/>
      <c r="AH424" s="171"/>
      <c r="AI424" s="134"/>
      <c r="AJ424" s="204"/>
      <c r="AK424" s="136">
        <v>8.5505035531058086E-3</v>
      </c>
      <c r="AL424" s="58">
        <f>AK424*N424</f>
        <v>0</v>
      </c>
      <c r="AM424" s="58">
        <f>AL424/K424</f>
        <v>0</v>
      </c>
      <c r="AN424" s="223"/>
      <c r="AO424" s="223"/>
      <c r="AP424" s="223"/>
      <c r="AQ424" s="121">
        <v>0.31466167124125649</v>
      </c>
      <c r="AR424" s="66">
        <f>(AQ424*K424)/1000</f>
        <v>0.33354137151573188</v>
      </c>
      <c r="AS424" s="135"/>
      <c r="AT424" s="135"/>
      <c r="AU424" s="134"/>
      <c r="AV424" s="134"/>
      <c r="AW424" s="134"/>
      <c r="AX424" s="134"/>
      <c r="AY424" s="134"/>
      <c r="AZ424" s="134"/>
      <c r="BA424" s="134"/>
      <c r="BB424" s="134"/>
      <c r="BC424" s="134"/>
      <c r="BD424" s="134"/>
      <c r="BE424" s="134"/>
      <c r="BF424" s="134"/>
    </row>
    <row r="425" spans="1:58" x14ac:dyDescent="0.25">
      <c r="A425" s="56" t="s">
        <v>890</v>
      </c>
      <c r="B425" s="56">
        <v>33</v>
      </c>
      <c r="C425" s="56">
        <v>2</v>
      </c>
      <c r="D425" s="56">
        <f t="shared" si="323"/>
        <v>14</v>
      </c>
      <c r="E425" s="56">
        <v>173</v>
      </c>
      <c r="F425" s="41">
        <f>F424+14</f>
        <v>40285</v>
      </c>
      <c r="G425" s="56">
        <f t="shared" si="272"/>
        <v>6316</v>
      </c>
      <c r="H425" s="56">
        <f t="shared" si="273"/>
        <v>6323</v>
      </c>
      <c r="I425" s="41">
        <f t="shared" si="290"/>
        <v>40292</v>
      </c>
      <c r="J425" s="33">
        <f t="shared" si="299"/>
        <v>40292</v>
      </c>
      <c r="K425" s="57">
        <v>1060</v>
      </c>
      <c r="L425" s="77">
        <v>1</v>
      </c>
      <c r="M425" s="77">
        <v>1</v>
      </c>
      <c r="N425" s="138"/>
      <c r="O425" s="138"/>
      <c r="P425" s="138"/>
      <c r="Q425" s="138"/>
      <c r="R425" s="138"/>
      <c r="S425" s="138"/>
      <c r="T425" s="138"/>
      <c r="U425" s="138"/>
      <c r="V425" s="138"/>
      <c r="W425" s="138"/>
      <c r="X425" s="138"/>
      <c r="Y425" s="138"/>
      <c r="Z425" s="138"/>
      <c r="AA425" s="138"/>
      <c r="AB425" s="138"/>
      <c r="AC425" s="138"/>
      <c r="AD425" s="138"/>
      <c r="AE425" s="138"/>
      <c r="AF425" s="138"/>
      <c r="AG425" s="172"/>
      <c r="AH425" s="172"/>
      <c r="AI425" s="137"/>
      <c r="AJ425" s="205"/>
      <c r="AK425" s="127">
        <v>0</v>
      </c>
      <c r="AL425" s="58">
        <f>AK425*N425</f>
        <v>0</v>
      </c>
      <c r="AM425" s="58">
        <f>AL425/K425</f>
        <v>0</v>
      </c>
      <c r="AN425" s="223"/>
      <c r="AO425" s="223"/>
      <c r="AP425" s="223"/>
      <c r="AQ425" s="120">
        <v>0.16114418227177132</v>
      </c>
      <c r="AR425" s="58">
        <f>(AQ425*K425)/1000</f>
        <v>0.17081283320807758</v>
      </c>
      <c r="AS425" s="138"/>
      <c r="AT425" s="138"/>
      <c r="AU425" s="137"/>
      <c r="AV425" s="137"/>
      <c r="AW425" s="137"/>
      <c r="AX425" s="137"/>
      <c r="AY425" s="137"/>
      <c r="AZ425" s="137"/>
      <c r="BA425" s="137"/>
      <c r="BB425" s="137"/>
      <c r="BC425" s="137"/>
      <c r="BD425" s="137"/>
      <c r="BE425" s="137"/>
      <c r="BF425" s="137"/>
    </row>
    <row r="426" spans="1:58" x14ac:dyDescent="0.25">
      <c r="A426" s="56" t="s">
        <v>891</v>
      </c>
      <c r="B426" s="56">
        <v>33</v>
      </c>
      <c r="C426" s="56">
        <v>3</v>
      </c>
      <c r="D426" s="56">
        <f t="shared" si="323"/>
        <v>14</v>
      </c>
      <c r="E426" s="56">
        <v>159</v>
      </c>
      <c r="F426" s="41">
        <f t="shared" ref="F426:F435" si="324">F425+14</f>
        <v>40299</v>
      </c>
      <c r="G426" s="56">
        <f t="shared" si="272"/>
        <v>6330</v>
      </c>
      <c r="H426" s="56">
        <f t="shared" si="273"/>
        <v>6337</v>
      </c>
      <c r="I426" s="41">
        <f t="shared" si="290"/>
        <v>40306</v>
      </c>
      <c r="J426" s="33">
        <f t="shared" si="299"/>
        <v>40306</v>
      </c>
      <c r="K426" s="57">
        <v>1060</v>
      </c>
      <c r="L426" s="131"/>
      <c r="M426" s="131"/>
      <c r="N426" s="133"/>
      <c r="O426" s="133"/>
      <c r="P426" s="133"/>
      <c r="Q426" s="133"/>
      <c r="R426" s="133"/>
      <c r="S426" s="133"/>
      <c r="T426" s="133"/>
      <c r="U426" s="133"/>
      <c r="V426" s="133"/>
      <c r="W426" s="133"/>
      <c r="X426" s="133"/>
      <c r="Y426" s="133"/>
      <c r="Z426" s="133"/>
      <c r="AA426" s="133"/>
      <c r="AB426" s="133"/>
      <c r="AC426" s="133"/>
      <c r="AD426" s="133"/>
      <c r="AE426" s="133"/>
      <c r="AF426" s="133"/>
      <c r="AG426" s="170"/>
      <c r="AH426" s="170"/>
      <c r="AI426" s="202"/>
      <c r="AJ426" s="203"/>
      <c r="AK426" s="133"/>
      <c r="AL426" s="133"/>
      <c r="AM426" s="133"/>
      <c r="AN426" s="133"/>
      <c r="AO426" s="133"/>
      <c r="AP426" s="133"/>
      <c r="AQ426" s="133"/>
      <c r="AR426" s="133"/>
      <c r="AS426" s="133"/>
      <c r="AT426" s="133"/>
      <c r="AU426" s="131"/>
      <c r="AV426" s="131"/>
      <c r="AW426" s="131"/>
      <c r="AX426" s="131"/>
      <c r="AY426" s="131"/>
      <c r="AZ426" s="131"/>
      <c r="BA426" s="131"/>
      <c r="BB426" s="131"/>
      <c r="BC426" s="131"/>
      <c r="BD426" s="131"/>
      <c r="BE426" s="131"/>
      <c r="BF426" s="131"/>
    </row>
    <row r="427" spans="1:58" x14ac:dyDescent="0.25">
      <c r="A427" s="56" t="s">
        <v>892</v>
      </c>
      <c r="B427" s="56">
        <v>33</v>
      </c>
      <c r="C427" s="56">
        <v>4</v>
      </c>
      <c r="D427" s="56">
        <f t="shared" si="323"/>
        <v>14</v>
      </c>
      <c r="E427" s="56">
        <v>145</v>
      </c>
      <c r="F427" s="41">
        <f t="shared" si="324"/>
        <v>40313</v>
      </c>
      <c r="G427" s="56">
        <f t="shared" si="272"/>
        <v>6344</v>
      </c>
      <c r="H427" s="56">
        <f t="shared" si="273"/>
        <v>6351</v>
      </c>
      <c r="I427" s="41">
        <f t="shared" si="290"/>
        <v>40320</v>
      </c>
      <c r="J427" s="33">
        <f t="shared" si="299"/>
        <v>40320</v>
      </c>
      <c r="K427" s="57">
        <v>1060</v>
      </c>
      <c r="L427" s="77">
        <v>1</v>
      </c>
      <c r="M427" s="77">
        <v>1</v>
      </c>
      <c r="N427" s="138"/>
      <c r="O427" s="138"/>
      <c r="P427" s="138"/>
      <c r="Q427" s="138"/>
      <c r="R427" s="138"/>
      <c r="S427" s="138"/>
      <c r="T427" s="138"/>
      <c r="U427" s="138"/>
      <c r="V427" s="138"/>
      <c r="W427" s="138"/>
      <c r="X427" s="138"/>
      <c r="Y427" s="138"/>
      <c r="Z427" s="138"/>
      <c r="AA427" s="138"/>
      <c r="AB427" s="138"/>
      <c r="AC427" s="138"/>
      <c r="AD427" s="138"/>
      <c r="AE427" s="138"/>
      <c r="AF427" s="138"/>
      <c r="AG427" s="172"/>
      <c r="AH427" s="172"/>
      <c r="AI427" s="137"/>
      <c r="AJ427" s="205"/>
      <c r="AK427" s="127">
        <v>0</v>
      </c>
      <c r="AL427" s="58">
        <f>AK427*N427</f>
        <v>0</v>
      </c>
      <c r="AM427" s="58">
        <f>AL427/K427</f>
        <v>0</v>
      </c>
      <c r="AN427" s="223"/>
      <c r="AO427" s="223"/>
      <c r="AP427" s="223"/>
      <c r="AQ427" s="120">
        <v>7.5543491234279019</v>
      </c>
      <c r="AR427" s="58">
        <f>(AQ427*K427)/1000</f>
        <v>8.0076100708335769</v>
      </c>
      <c r="AS427" s="138"/>
      <c r="AT427" s="138"/>
      <c r="AU427" s="137"/>
      <c r="AV427" s="137"/>
      <c r="AW427" s="137"/>
      <c r="AX427" s="137"/>
      <c r="AY427" s="137"/>
      <c r="AZ427" s="137"/>
      <c r="BA427" s="137"/>
      <c r="BB427" s="137"/>
      <c r="BC427" s="137"/>
      <c r="BD427" s="137"/>
      <c r="BE427" s="137"/>
      <c r="BF427" s="137"/>
    </row>
    <row r="428" spans="1:58" x14ac:dyDescent="0.25">
      <c r="A428" s="56" t="s">
        <v>893</v>
      </c>
      <c r="B428" s="56">
        <v>33</v>
      </c>
      <c r="C428" s="56">
        <v>5</v>
      </c>
      <c r="D428" s="56">
        <f t="shared" si="323"/>
        <v>14</v>
      </c>
      <c r="E428" s="56">
        <v>131</v>
      </c>
      <c r="F428" s="41">
        <f t="shared" si="324"/>
        <v>40327</v>
      </c>
      <c r="G428" s="56">
        <f t="shared" si="272"/>
        <v>6358</v>
      </c>
      <c r="H428" s="56">
        <f t="shared" si="273"/>
        <v>6365</v>
      </c>
      <c r="I428" s="41">
        <f t="shared" si="290"/>
        <v>40334</v>
      </c>
      <c r="J428" s="33">
        <f t="shared" si="299"/>
        <v>40334</v>
      </c>
      <c r="K428" s="57">
        <v>1060</v>
      </c>
      <c r="L428" s="131"/>
      <c r="M428" s="131"/>
      <c r="N428" s="133"/>
      <c r="O428" s="133"/>
      <c r="P428" s="133"/>
      <c r="Q428" s="133"/>
      <c r="R428" s="133"/>
      <c r="S428" s="133"/>
      <c r="T428" s="133"/>
      <c r="U428" s="133"/>
      <c r="V428" s="133"/>
      <c r="W428" s="133"/>
      <c r="X428" s="133"/>
      <c r="Y428" s="133"/>
      <c r="Z428" s="133"/>
      <c r="AA428" s="133"/>
      <c r="AB428" s="133"/>
      <c r="AC428" s="133"/>
      <c r="AD428" s="133"/>
      <c r="AE428" s="133"/>
      <c r="AF428" s="133"/>
      <c r="AG428" s="170"/>
      <c r="AH428" s="170"/>
      <c r="AI428" s="202"/>
      <c r="AJ428" s="203"/>
      <c r="AK428" s="133"/>
      <c r="AL428" s="133"/>
      <c r="AM428" s="133"/>
      <c r="AN428" s="133"/>
      <c r="AO428" s="133"/>
      <c r="AP428" s="133"/>
      <c r="AQ428" s="133"/>
      <c r="AR428" s="133"/>
      <c r="AS428" s="133"/>
      <c r="AT428" s="133"/>
      <c r="AU428" s="131"/>
      <c r="AV428" s="131"/>
      <c r="AW428" s="131"/>
      <c r="AX428" s="131"/>
      <c r="AY428" s="131"/>
      <c r="AZ428" s="131"/>
      <c r="BA428" s="131"/>
      <c r="BB428" s="131"/>
      <c r="BC428" s="131"/>
      <c r="BD428" s="131"/>
      <c r="BE428" s="131"/>
      <c r="BF428" s="131"/>
    </row>
    <row r="429" spans="1:58" x14ac:dyDescent="0.25">
      <c r="A429" s="56" t="s">
        <v>894</v>
      </c>
      <c r="B429" s="56">
        <v>33</v>
      </c>
      <c r="C429" s="56">
        <v>6</v>
      </c>
      <c r="D429" s="56">
        <f t="shared" si="323"/>
        <v>14</v>
      </c>
      <c r="E429" s="56">
        <v>117</v>
      </c>
      <c r="F429" s="41">
        <f t="shared" si="324"/>
        <v>40341</v>
      </c>
      <c r="G429" s="56">
        <f t="shared" si="272"/>
        <v>6372</v>
      </c>
      <c r="H429" s="56">
        <f t="shared" si="273"/>
        <v>6379</v>
      </c>
      <c r="I429" s="41">
        <f t="shared" si="290"/>
        <v>40348</v>
      </c>
      <c r="J429" s="33">
        <f t="shared" si="299"/>
        <v>40348</v>
      </c>
      <c r="K429" s="57">
        <v>1060</v>
      </c>
      <c r="L429" s="131"/>
      <c r="M429" s="131"/>
      <c r="N429" s="133"/>
      <c r="O429" s="133"/>
      <c r="P429" s="133"/>
      <c r="Q429" s="133"/>
      <c r="R429" s="133"/>
      <c r="S429" s="133"/>
      <c r="T429" s="133"/>
      <c r="U429" s="133"/>
      <c r="V429" s="133"/>
      <c r="W429" s="133"/>
      <c r="X429" s="133"/>
      <c r="Y429" s="133"/>
      <c r="Z429" s="133"/>
      <c r="AA429" s="133"/>
      <c r="AB429" s="133"/>
      <c r="AC429" s="133"/>
      <c r="AD429" s="133"/>
      <c r="AE429" s="133"/>
      <c r="AF429" s="133"/>
      <c r="AG429" s="170"/>
      <c r="AH429" s="170"/>
      <c r="AI429" s="202"/>
      <c r="AJ429" s="203"/>
      <c r="AK429" s="133"/>
      <c r="AL429" s="133"/>
      <c r="AM429" s="133"/>
      <c r="AN429" s="133"/>
      <c r="AO429" s="133"/>
      <c r="AP429" s="133"/>
      <c r="AQ429" s="133"/>
      <c r="AR429" s="133"/>
      <c r="AS429" s="133"/>
      <c r="AT429" s="133"/>
      <c r="AU429" s="131"/>
      <c r="AV429" s="131"/>
      <c r="AW429" s="131"/>
      <c r="AX429" s="131"/>
      <c r="AY429" s="131"/>
      <c r="AZ429" s="131"/>
      <c r="BA429" s="131"/>
      <c r="BB429" s="131"/>
      <c r="BC429" s="131"/>
      <c r="BD429" s="131"/>
      <c r="BE429" s="131"/>
      <c r="BF429" s="131"/>
    </row>
    <row r="430" spans="1:58" x14ac:dyDescent="0.25">
      <c r="A430" s="56" t="s">
        <v>895</v>
      </c>
      <c r="B430" s="56">
        <v>33</v>
      </c>
      <c r="C430" s="56">
        <v>7</v>
      </c>
      <c r="D430" s="56">
        <f t="shared" si="323"/>
        <v>14</v>
      </c>
      <c r="E430" s="56">
        <v>103</v>
      </c>
      <c r="F430" s="41">
        <f t="shared" si="324"/>
        <v>40355</v>
      </c>
      <c r="G430" s="56">
        <f t="shared" si="272"/>
        <v>6386</v>
      </c>
      <c r="H430" s="56">
        <f t="shared" si="273"/>
        <v>6393</v>
      </c>
      <c r="I430" s="41">
        <f t="shared" si="290"/>
        <v>40362</v>
      </c>
      <c r="J430" s="33">
        <f t="shared" si="299"/>
        <v>40362</v>
      </c>
      <c r="K430" s="57">
        <v>1060</v>
      </c>
      <c r="L430" s="131"/>
      <c r="M430" s="131"/>
      <c r="N430" s="133"/>
      <c r="O430" s="133"/>
      <c r="P430" s="133"/>
      <c r="Q430" s="133"/>
      <c r="R430" s="133"/>
      <c r="S430" s="133"/>
      <c r="T430" s="133"/>
      <c r="U430" s="133"/>
      <c r="V430" s="133"/>
      <c r="W430" s="133"/>
      <c r="X430" s="133"/>
      <c r="Y430" s="133"/>
      <c r="Z430" s="133"/>
      <c r="AA430" s="133"/>
      <c r="AB430" s="133"/>
      <c r="AC430" s="133"/>
      <c r="AD430" s="133"/>
      <c r="AE430" s="133"/>
      <c r="AF430" s="133"/>
      <c r="AG430" s="170"/>
      <c r="AH430" s="170"/>
      <c r="AI430" s="202"/>
      <c r="AJ430" s="203"/>
      <c r="AK430" s="133"/>
      <c r="AL430" s="133"/>
      <c r="AM430" s="133"/>
      <c r="AN430" s="133"/>
      <c r="AO430" s="133"/>
      <c r="AP430" s="133"/>
      <c r="AQ430" s="133"/>
      <c r="AR430" s="133"/>
      <c r="AS430" s="133"/>
      <c r="AT430" s="133"/>
      <c r="AU430" s="131"/>
      <c r="AV430" s="131"/>
      <c r="AW430" s="131"/>
      <c r="AX430" s="131"/>
      <c r="AY430" s="131"/>
      <c r="AZ430" s="131"/>
      <c r="BA430" s="131"/>
      <c r="BB430" s="131"/>
      <c r="BC430" s="131"/>
      <c r="BD430" s="131"/>
      <c r="BE430" s="131"/>
      <c r="BF430" s="131"/>
    </row>
    <row r="431" spans="1:58" x14ac:dyDescent="0.25">
      <c r="A431" s="56" t="s">
        <v>896</v>
      </c>
      <c r="B431" s="56">
        <v>33</v>
      </c>
      <c r="C431" s="56">
        <v>8</v>
      </c>
      <c r="D431" s="56">
        <f t="shared" si="323"/>
        <v>14</v>
      </c>
      <c r="E431" s="56">
        <v>89</v>
      </c>
      <c r="F431" s="41">
        <f t="shared" si="324"/>
        <v>40369</v>
      </c>
      <c r="G431" s="56">
        <f t="shared" ref="G431:G494" si="325">F431-33969</f>
        <v>6400</v>
      </c>
      <c r="H431" s="56">
        <f t="shared" ref="H431:H457" si="326">G431+(D431/2)</f>
        <v>6407</v>
      </c>
      <c r="I431" s="41">
        <f t="shared" si="290"/>
        <v>40376</v>
      </c>
      <c r="J431" s="33">
        <f t="shared" si="299"/>
        <v>40376</v>
      </c>
      <c r="K431" s="57">
        <v>1060</v>
      </c>
      <c r="L431" s="131"/>
      <c r="M431" s="131"/>
      <c r="N431" s="133"/>
      <c r="O431" s="133"/>
      <c r="P431" s="133"/>
      <c r="Q431" s="133"/>
      <c r="R431" s="133"/>
      <c r="S431" s="133"/>
      <c r="T431" s="133"/>
      <c r="U431" s="133"/>
      <c r="V431" s="133"/>
      <c r="W431" s="133"/>
      <c r="X431" s="133"/>
      <c r="Y431" s="133"/>
      <c r="Z431" s="133"/>
      <c r="AA431" s="133"/>
      <c r="AB431" s="133"/>
      <c r="AC431" s="133"/>
      <c r="AD431" s="133"/>
      <c r="AE431" s="133"/>
      <c r="AF431" s="133"/>
      <c r="AG431" s="170"/>
      <c r="AH431" s="170"/>
      <c r="AI431" s="202"/>
      <c r="AJ431" s="203"/>
      <c r="AK431" s="133"/>
      <c r="AL431" s="133"/>
      <c r="AM431" s="133"/>
      <c r="AN431" s="133"/>
      <c r="AO431" s="133"/>
      <c r="AP431" s="133"/>
      <c r="AQ431" s="133"/>
      <c r="AR431" s="133"/>
      <c r="AS431" s="133"/>
      <c r="AT431" s="133"/>
      <c r="AU431" s="131"/>
      <c r="AV431" s="131"/>
      <c r="AW431" s="131"/>
      <c r="AX431" s="131"/>
      <c r="AY431" s="131"/>
      <c r="AZ431" s="131"/>
      <c r="BA431" s="131"/>
      <c r="BB431" s="131"/>
      <c r="BC431" s="131"/>
      <c r="BD431" s="131"/>
      <c r="BE431" s="131"/>
      <c r="BF431" s="131"/>
    </row>
    <row r="432" spans="1:58" x14ac:dyDescent="0.25">
      <c r="A432" s="56" t="s">
        <v>897</v>
      </c>
      <c r="B432" s="56">
        <v>33</v>
      </c>
      <c r="C432" s="56">
        <v>9</v>
      </c>
      <c r="D432" s="56">
        <f t="shared" si="323"/>
        <v>14</v>
      </c>
      <c r="E432" s="56">
        <v>75</v>
      </c>
      <c r="F432" s="41">
        <f t="shared" si="324"/>
        <v>40383</v>
      </c>
      <c r="G432" s="56">
        <f t="shared" si="325"/>
        <v>6414</v>
      </c>
      <c r="H432" s="56">
        <f t="shared" si="326"/>
        <v>6421</v>
      </c>
      <c r="I432" s="41">
        <f t="shared" si="290"/>
        <v>40390</v>
      </c>
      <c r="J432" s="33">
        <f t="shared" si="299"/>
        <v>40390</v>
      </c>
      <c r="K432" s="57">
        <v>1060</v>
      </c>
      <c r="L432" s="402"/>
      <c r="M432" s="402"/>
      <c r="N432" s="133"/>
      <c r="O432" s="133"/>
      <c r="P432" s="133"/>
      <c r="Q432" s="133"/>
      <c r="R432" s="133"/>
      <c r="S432" s="133"/>
      <c r="T432" s="133"/>
      <c r="U432" s="133"/>
      <c r="V432" s="133"/>
      <c r="W432" s="133"/>
      <c r="X432" s="133"/>
      <c r="Y432" s="133"/>
      <c r="Z432" s="133"/>
      <c r="AA432" s="133"/>
      <c r="AB432" s="133"/>
      <c r="AC432" s="133"/>
      <c r="AD432" s="133"/>
      <c r="AE432" s="133"/>
      <c r="AF432" s="133"/>
      <c r="AG432" s="170"/>
      <c r="AH432" s="170"/>
      <c r="AI432" s="202"/>
      <c r="AJ432" s="203"/>
      <c r="AK432" s="133"/>
      <c r="AL432" s="133"/>
      <c r="AM432" s="133"/>
      <c r="AN432" s="133"/>
      <c r="AO432" s="133"/>
      <c r="AP432" s="133"/>
      <c r="AQ432" s="133"/>
      <c r="AR432" s="133"/>
      <c r="AS432" s="133"/>
      <c r="AT432" s="133"/>
      <c r="AU432" s="131"/>
      <c r="AV432" s="131"/>
      <c r="AW432" s="131"/>
      <c r="AX432" s="131"/>
      <c r="AY432" s="131"/>
      <c r="AZ432" s="131"/>
      <c r="BA432" s="131"/>
      <c r="BB432" s="131"/>
      <c r="BC432" s="131"/>
      <c r="BD432" s="131"/>
      <c r="BE432" s="131"/>
      <c r="BF432" s="131"/>
    </row>
    <row r="433" spans="1:58" x14ac:dyDescent="0.25">
      <c r="A433" s="56" t="s">
        <v>898</v>
      </c>
      <c r="B433" s="56">
        <v>33</v>
      </c>
      <c r="C433" s="56">
        <v>10</v>
      </c>
      <c r="D433" s="56">
        <f t="shared" si="323"/>
        <v>14</v>
      </c>
      <c r="E433" s="56">
        <v>61</v>
      </c>
      <c r="F433" s="41">
        <f t="shared" si="324"/>
        <v>40397</v>
      </c>
      <c r="G433" s="56">
        <f t="shared" si="325"/>
        <v>6428</v>
      </c>
      <c r="H433" s="56">
        <f t="shared" si="326"/>
        <v>6435</v>
      </c>
      <c r="I433" s="41">
        <f t="shared" si="290"/>
        <v>40404</v>
      </c>
      <c r="J433" s="33">
        <f t="shared" si="299"/>
        <v>40404</v>
      </c>
      <c r="K433" s="57">
        <v>1060</v>
      </c>
      <c r="L433" s="131"/>
      <c r="M433" s="131"/>
      <c r="N433" s="133"/>
      <c r="O433" s="133"/>
      <c r="P433" s="133"/>
      <c r="Q433" s="133"/>
      <c r="R433" s="133"/>
      <c r="S433" s="133"/>
      <c r="T433" s="133"/>
      <c r="U433" s="133"/>
      <c r="V433" s="133"/>
      <c r="W433" s="133"/>
      <c r="X433" s="133"/>
      <c r="Y433" s="133"/>
      <c r="Z433" s="133"/>
      <c r="AA433" s="133"/>
      <c r="AB433" s="133"/>
      <c r="AC433" s="133"/>
      <c r="AD433" s="133"/>
      <c r="AE433" s="133"/>
      <c r="AF433" s="133"/>
      <c r="AG433" s="170"/>
      <c r="AH433" s="170"/>
      <c r="AI433" s="202"/>
      <c r="AJ433" s="203"/>
      <c r="AK433" s="133"/>
      <c r="AL433" s="133"/>
      <c r="AM433" s="133"/>
      <c r="AN433" s="133"/>
      <c r="AO433" s="133"/>
      <c r="AP433" s="133"/>
      <c r="AQ433" s="133"/>
      <c r="AR433" s="133"/>
      <c r="AS433" s="133"/>
      <c r="AT433" s="133"/>
      <c r="AU433" s="131"/>
      <c r="AV433" s="131"/>
      <c r="AW433" s="131"/>
      <c r="AX433" s="131"/>
      <c r="AY433" s="131"/>
      <c r="AZ433" s="131"/>
      <c r="BA433" s="131"/>
      <c r="BB433" s="131"/>
      <c r="BC433" s="131"/>
      <c r="BD433" s="131"/>
      <c r="BE433" s="131"/>
      <c r="BF433" s="131"/>
    </row>
    <row r="434" spans="1:58" x14ac:dyDescent="0.25">
      <c r="A434" s="56" t="s">
        <v>899</v>
      </c>
      <c r="B434" s="56">
        <v>33</v>
      </c>
      <c r="C434" s="56">
        <v>11</v>
      </c>
      <c r="D434" s="56">
        <f t="shared" si="323"/>
        <v>14</v>
      </c>
      <c r="E434" s="56">
        <v>47</v>
      </c>
      <c r="F434" s="41">
        <f t="shared" si="324"/>
        <v>40411</v>
      </c>
      <c r="G434" s="56">
        <f t="shared" si="325"/>
        <v>6442</v>
      </c>
      <c r="H434" s="56">
        <f t="shared" si="326"/>
        <v>6449</v>
      </c>
      <c r="I434" s="41">
        <f t="shared" si="290"/>
        <v>40418</v>
      </c>
      <c r="J434" s="33">
        <f t="shared" si="299"/>
        <v>40418</v>
      </c>
      <c r="K434" s="57">
        <v>1060</v>
      </c>
      <c r="L434" s="131"/>
      <c r="M434" s="131"/>
      <c r="N434" s="133"/>
      <c r="O434" s="133"/>
      <c r="P434" s="133"/>
      <c r="Q434" s="133"/>
      <c r="R434" s="133"/>
      <c r="S434" s="133"/>
      <c r="T434" s="133"/>
      <c r="U434" s="133"/>
      <c r="V434" s="133"/>
      <c r="W434" s="133"/>
      <c r="X434" s="133"/>
      <c r="Y434" s="133"/>
      <c r="Z434" s="133"/>
      <c r="AA434" s="133"/>
      <c r="AB434" s="133"/>
      <c r="AC434" s="133"/>
      <c r="AD434" s="133"/>
      <c r="AE434" s="133"/>
      <c r="AF434" s="133"/>
      <c r="AG434" s="170"/>
      <c r="AH434" s="170"/>
      <c r="AI434" s="202"/>
      <c r="AJ434" s="203"/>
      <c r="AK434" s="133"/>
      <c r="AL434" s="133"/>
      <c r="AM434" s="133"/>
      <c r="AN434" s="133"/>
      <c r="AO434" s="133"/>
      <c r="AP434" s="133"/>
      <c r="AQ434" s="133"/>
      <c r="AR434" s="133"/>
      <c r="AS434" s="133"/>
      <c r="AT434" s="133"/>
      <c r="AU434" s="131"/>
      <c r="AV434" s="131"/>
      <c r="AW434" s="131"/>
      <c r="AX434" s="131"/>
      <c r="AY434" s="131"/>
      <c r="AZ434" s="131"/>
      <c r="BA434" s="131"/>
      <c r="BB434" s="131"/>
      <c r="BC434" s="131"/>
      <c r="BD434" s="131"/>
      <c r="BE434" s="131"/>
      <c r="BF434" s="131"/>
    </row>
    <row r="435" spans="1:58" x14ac:dyDescent="0.25">
      <c r="A435" s="56" t="s">
        <v>900</v>
      </c>
      <c r="B435" s="56">
        <v>33</v>
      </c>
      <c r="C435" s="56">
        <v>12</v>
      </c>
      <c r="D435" s="56">
        <f t="shared" si="323"/>
        <v>14</v>
      </c>
      <c r="E435" s="56">
        <v>33</v>
      </c>
      <c r="F435" s="41">
        <f t="shared" si="324"/>
        <v>40425</v>
      </c>
      <c r="G435" s="56">
        <f t="shared" si="325"/>
        <v>6456</v>
      </c>
      <c r="H435" s="56">
        <f t="shared" si="326"/>
        <v>6463</v>
      </c>
      <c r="I435" s="41">
        <f t="shared" si="290"/>
        <v>40432</v>
      </c>
      <c r="J435" s="33">
        <f t="shared" si="299"/>
        <v>40432</v>
      </c>
      <c r="K435" s="57">
        <v>1060</v>
      </c>
      <c r="L435" s="131"/>
      <c r="M435" s="131"/>
      <c r="N435" s="133"/>
      <c r="O435" s="133"/>
      <c r="P435" s="133"/>
      <c r="Q435" s="133"/>
      <c r="R435" s="133"/>
      <c r="S435" s="133"/>
      <c r="T435" s="133"/>
      <c r="U435" s="133"/>
      <c r="V435" s="133"/>
      <c r="W435" s="133"/>
      <c r="X435" s="133"/>
      <c r="Y435" s="133"/>
      <c r="Z435" s="133"/>
      <c r="AA435" s="133"/>
      <c r="AB435" s="133"/>
      <c r="AC435" s="133"/>
      <c r="AD435" s="133"/>
      <c r="AE435" s="133"/>
      <c r="AF435" s="133"/>
      <c r="AG435" s="170"/>
      <c r="AH435" s="170"/>
      <c r="AI435" s="202"/>
      <c r="AJ435" s="203"/>
      <c r="AK435" s="133"/>
      <c r="AL435" s="133"/>
      <c r="AM435" s="133"/>
      <c r="AN435" s="133"/>
      <c r="AO435" s="133"/>
      <c r="AP435" s="133"/>
      <c r="AQ435" s="133"/>
      <c r="AR435" s="133"/>
      <c r="AS435" s="133"/>
      <c r="AT435" s="133"/>
      <c r="AU435" s="131"/>
      <c r="AV435" s="131"/>
      <c r="AW435" s="131"/>
      <c r="AX435" s="131"/>
      <c r="AY435" s="131"/>
      <c r="AZ435" s="131"/>
      <c r="BA435" s="131"/>
      <c r="BB435" s="131"/>
      <c r="BC435" s="131"/>
      <c r="BD435" s="131"/>
      <c r="BE435" s="131"/>
      <c r="BF435" s="131"/>
    </row>
    <row r="436" spans="1:58" ht="13.8" thickBot="1" x14ac:dyDescent="0.3">
      <c r="A436" s="63" t="s">
        <v>901</v>
      </c>
      <c r="B436" s="63">
        <v>33</v>
      </c>
      <c r="C436" s="63">
        <v>13</v>
      </c>
      <c r="D436" s="63">
        <v>19</v>
      </c>
      <c r="E436" s="63">
        <v>14</v>
      </c>
      <c r="F436" s="42">
        <f>F435+14</f>
        <v>40439</v>
      </c>
      <c r="G436" s="63">
        <f t="shared" si="325"/>
        <v>6470</v>
      </c>
      <c r="H436" s="63">
        <f t="shared" si="326"/>
        <v>6479.5</v>
      </c>
      <c r="I436" s="42">
        <f>F436+(D436/2)</f>
        <v>40448.5</v>
      </c>
      <c r="J436" s="34">
        <f t="shared" si="299"/>
        <v>40448.5</v>
      </c>
      <c r="K436" s="62">
        <v>1060</v>
      </c>
      <c r="L436" s="139"/>
      <c r="M436" s="139"/>
      <c r="N436" s="140"/>
      <c r="O436" s="140"/>
      <c r="P436" s="140"/>
      <c r="Q436" s="140"/>
      <c r="R436" s="140"/>
      <c r="S436" s="140"/>
      <c r="T436" s="140"/>
      <c r="U436" s="140"/>
      <c r="V436" s="140"/>
      <c r="W436" s="140"/>
      <c r="X436" s="140"/>
      <c r="Y436" s="140"/>
      <c r="Z436" s="140"/>
      <c r="AA436" s="140"/>
      <c r="AB436" s="140"/>
      <c r="AC436" s="140"/>
      <c r="AD436" s="133"/>
      <c r="AE436" s="133"/>
      <c r="AF436" s="133"/>
      <c r="AG436" s="173"/>
      <c r="AH436" s="173"/>
      <c r="AI436" s="206"/>
      <c r="AJ436" s="207"/>
      <c r="AK436" s="140"/>
      <c r="AL436" s="140"/>
      <c r="AM436" s="140"/>
      <c r="AN436" s="133"/>
      <c r="AO436" s="133"/>
      <c r="AP436" s="133"/>
      <c r="AQ436" s="140"/>
      <c r="AR436" s="140"/>
      <c r="AS436" s="140"/>
      <c r="AT436" s="140"/>
      <c r="AU436" s="139"/>
      <c r="AV436" s="139"/>
      <c r="AW436" s="139"/>
      <c r="AX436" s="139"/>
      <c r="AY436" s="139"/>
      <c r="AZ436" s="139"/>
      <c r="BA436" s="139"/>
      <c r="BB436" s="139"/>
      <c r="BC436" s="139"/>
      <c r="BD436" s="139"/>
      <c r="BE436" s="139"/>
      <c r="BF436" s="139"/>
    </row>
    <row r="437" spans="1:58" ht="14.4" x14ac:dyDescent="0.3">
      <c r="A437" s="56" t="s">
        <v>130</v>
      </c>
      <c r="B437" s="56">
        <v>34</v>
      </c>
      <c r="C437" s="56">
        <v>1</v>
      </c>
      <c r="D437" s="56">
        <v>15</v>
      </c>
      <c r="E437" s="56">
        <v>195</v>
      </c>
      <c r="F437" s="41">
        <v>40459</v>
      </c>
      <c r="G437" s="56">
        <f t="shared" si="325"/>
        <v>6490</v>
      </c>
      <c r="H437" s="56">
        <f t="shared" si="326"/>
        <v>6497.5</v>
      </c>
      <c r="I437" s="41">
        <f t="shared" si="290"/>
        <v>40466.5</v>
      </c>
      <c r="J437" s="33">
        <f t="shared" si="299"/>
        <v>40466.5</v>
      </c>
      <c r="K437" s="56">
        <v>1060</v>
      </c>
      <c r="L437" s="56">
        <v>1</v>
      </c>
      <c r="M437" s="56">
        <v>1</v>
      </c>
      <c r="N437" s="58">
        <v>17.803999999999974</v>
      </c>
      <c r="O437" s="58">
        <v>2.3738666666666632</v>
      </c>
      <c r="P437" s="58">
        <v>0.12700186666666646</v>
      </c>
      <c r="Q437" s="58">
        <f t="shared" si="300"/>
        <v>127001.86666666646</v>
      </c>
      <c r="R437" s="58">
        <v>0.28529917347767053</v>
      </c>
      <c r="S437" s="58">
        <f t="shared" si="301"/>
        <v>285299.17347767053</v>
      </c>
      <c r="T437" s="58">
        <v>0.94291898373814664</v>
      </c>
      <c r="U437" s="58">
        <f t="shared" si="302"/>
        <v>942918.98373814661</v>
      </c>
      <c r="V437" s="58">
        <f t="shared" si="303"/>
        <v>39.720806436958604</v>
      </c>
      <c r="W437" s="58">
        <v>1.7710628265223263</v>
      </c>
      <c r="X437" s="58">
        <f t="shared" si="304"/>
        <v>1771062.8265223263</v>
      </c>
      <c r="Y437" s="58">
        <v>1.7091839999999973E-2</v>
      </c>
      <c r="Z437" s="58">
        <f t="shared" si="305"/>
        <v>17091.839999999971</v>
      </c>
      <c r="AA437" s="58">
        <f t="shared" si="293"/>
        <v>10583.488888888873</v>
      </c>
      <c r="AB437" s="58">
        <f t="shared" ref="AB437:AB449" si="327">R437/100.0872*1000000</f>
        <v>2850.5060934632056</v>
      </c>
      <c r="AC437" s="58">
        <f t="shared" ref="AC437:AC455" si="328">T437/28.0855*1000000</f>
        <v>33573.159948662003</v>
      </c>
      <c r="AD437" s="58">
        <f t="shared" ref="AD437:AD455" si="329">Y437/14*1000000</f>
        <v>1220.8457142857123</v>
      </c>
      <c r="AE437" s="163">
        <v>110.01332641529945</v>
      </c>
      <c r="AF437" s="163">
        <v>107.36601620135474</v>
      </c>
      <c r="AG437" s="179">
        <f t="shared" ref="AG437:AG446" si="330">AE437-AF437</f>
        <v>2.6473102139447064</v>
      </c>
      <c r="AH437" s="161">
        <f>AE437*$O437</f>
        <v>261.15696846639844</v>
      </c>
      <c r="AI437" s="161">
        <f>AF437*$O437</f>
        <v>254.87260699318892</v>
      </c>
      <c r="AJ437" s="179">
        <f t="shared" ref="AJ437:AJ446" si="331">AH437-AI437</f>
        <v>6.2843614732095148</v>
      </c>
      <c r="AK437" s="127">
        <v>0.31953445473120551</v>
      </c>
      <c r="AL437" s="58">
        <f t="shared" ref="AL437:AL446" si="332">AK437*N437</f>
        <v>5.6889914320343742</v>
      </c>
      <c r="AM437" s="58">
        <f t="shared" ref="AM437:AM446" si="333">AL437/K437</f>
        <v>5.366973049089032E-3</v>
      </c>
      <c r="AN437" s="223"/>
      <c r="AO437" s="223"/>
      <c r="AP437" s="223"/>
      <c r="AQ437" s="141">
        <v>975.14512671077841</v>
      </c>
      <c r="AR437" s="58">
        <f t="shared" ref="AR437:AR447" si="334">(AQ437*K437)/1000</f>
        <v>1033.653834313425</v>
      </c>
      <c r="AS437" s="58">
        <f t="shared" si="294"/>
        <v>1039.3428257454593</v>
      </c>
      <c r="AT437" s="58">
        <f t="shared" ref="AT437:AT446" si="335">AR437/AS437</f>
        <v>0.9945263571450027</v>
      </c>
      <c r="AU437" s="6">
        <f t="shared" ref="AU437:AU446" si="336">(AR437/AS437)*100</f>
        <v>99.452635714500275</v>
      </c>
      <c r="AV437" s="6">
        <f t="shared" ref="AV437:AV446" si="337">(AL437/AS437)*100</f>
        <v>0.54736428549973359</v>
      </c>
      <c r="AW437" s="58">
        <f t="shared" ref="AW437:AW446" si="338">AS437/N437</f>
        <v>58.376927979412542</v>
      </c>
      <c r="AX437" s="58">
        <f t="shared" ref="AX437:AX446" si="339">AW437*1000</f>
        <v>58376.92797941254</v>
      </c>
      <c r="AY437" s="58">
        <f t="shared" ref="AY437:AY446" si="340">AW437*O437</f>
        <v>138.57904343272793</v>
      </c>
      <c r="AZ437" s="59">
        <f t="shared" ref="AZ437:AZ446" si="341">AY437*0.000001</f>
        <v>1.3857904343272793E-4</v>
      </c>
      <c r="BA437" s="57">
        <f t="shared" si="310"/>
        <v>1.4696813387226492E-2</v>
      </c>
      <c r="BB437" s="58">
        <f>AY437*1000</f>
        <v>138579.04343272792</v>
      </c>
      <c r="BC437" s="58">
        <f t="shared" ref="BC437:BC446" si="342">AR437/AL437</f>
        <v>181.69368800469297</v>
      </c>
      <c r="BD437" s="56"/>
      <c r="BE437" s="142">
        <v>0</v>
      </c>
      <c r="BF437" s="142">
        <f t="shared" ref="BF437:BF447" si="343">BE437*O437</f>
        <v>0</v>
      </c>
    </row>
    <row r="438" spans="1:58" ht="14.4" x14ac:dyDescent="0.3">
      <c r="A438" s="56" t="s">
        <v>131</v>
      </c>
      <c r="B438" s="56">
        <v>34</v>
      </c>
      <c r="C438" s="56">
        <v>2</v>
      </c>
      <c r="D438" s="56">
        <v>15</v>
      </c>
      <c r="E438" s="56">
        <f>E437-15</f>
        <v>180</v>
      </c>
      <c r="F438" s="41">
        <v>40474</v>
      </c>
      <c r="G438" s="56">
        <f t="shared" si="325"/>
        <v>6505</v>
      </c>
      <c r="H438" s="56">
        <f t="shared" si="326"/>
        <v>6512.5</v>
      </c>
      <c r="I438" s="41">
        <f t="shared" si="290"/>
        <v>40481.5</v>
      </c>
      <c r="J438" s="33">
        <f t="shared" si="299"/>
        <v>40481.5</v>
      </c>
      <c r="K438" s="56">
        <v>1060</v>
      </c>
      <c r="L438" s="56">
        <v>1</v>
      </c>
      <c r="M438" s="56">
        <v>1</v>
      </c>
      <c r="N438" s="58">
        <v>8.5280000000000058</v>
      </c>
      <c r="O438" s="58">
        <v>1.1370666666666673</v>
      </c>
      <c r="P438" s="58">
        <v>7.4506974270583046E-2</v>
      </c>
      <c r="Q438" s="58">
        <f t="shared" si="300"/>
        <v>74506.974270583043</v>
      </c>
      <c r="R438" s="58">
        <v>0.14226061216641242</v>
      </c>
      <c r="S438" s="58">
        <f t="shared" si="301"/>
        <v>142260.61216641241</v>
      </c>
      <c r="T438" s="58">
        <v>0.49912861301052813</v>
      </c>
      <c r="U438" s="58">
        <f t="shared" si="302"/>
        <v>499128.61301052815</v>
      </c>
      <c r="V438" s="58">
        <f t="shared" si="303"/>
        <v>43.8961608534118</v>
      </c>
      <c r="W438" s="58">
        <v>0.80853861882379729</v>
      </c>
      <c r="X438" s="58">
        <f t="shared" si="304"/>
        <v>808538.61882379733</v>
      </c>
      <c r="Y438" s="58">
        <v>1.0119826455924694E-2</v>
      </c>
      <c r="Z438" s="58">
        <f t="shared" si="305"/>
        <v>10119.826455924695</v>
      </c>
      <c r="AA438" s="58">
        <f t="shared" si="293"/>
        <v>6208.9145225485872</v>
      </c>
      <c r="AB438" s="58">
        <f t="shared" si="327"/>
        <v>1421.3666899105222</v>
      </c>
      <c r="AC438" s="58">
        <f t="shared" si="328"/>
        <v>17771.754571238827</v>
      </c>
      <c r="AD438" s="58">
        <f t="shared" si="329"/>
        <v>722.84474685176383</v>
      </c>
      <c r="AE438" s="169">
        <v>172.14629396862142</v>
      </c>
      <c r="AF438" s="169">
        <v>145.27158943044424</v>
      </c>
      <c r="AG438" s="179">
        <f t="shared" si="330"/>
        <v>26.874704538177184</v>
      </c>
      <c r="AH438" s="163">
        <f>AE438*$O438</f>
        <v>195.74181266192059</v>
      </c>
      <c r="AI438" s="163">
        <f t="shared" ref="AI438:AI443" si="344">AF438*$O438</f>
        <v>165.1834819550439</v>
      </c>
      <c r="AJ438" s="179">
        <f t="shared" si="331"/>
        <v>30.558330706876689</v>
      </c>
      <c r="AK438" s="127">
        <v>0</v>
      </c>
      <c r="AL438" s="58">
        <f t="shared" si="332"/>
        <v>0</v>
      </c>
      <c r="AM438" s="58">
        <f t="shared" si="333"/>
        <v>0</v>
      </c>
      <c r="AN438" s="223"/>
      <c r="AO438" s="223"/>
      <c r="AP438" s="223"/>
      <c r="AQ438" s="141">
        <v>10.619791168075915</v>
      </c>
      <c r="AR438" s="58">
        <f t="shared" si="334"/>
        <v>11.25697863816047</v>
      </c>
      <c r="AS438" s="58">
        <f t="shared" si="294"/>
        <v>11.25697863816047</v>
      </c>
      <c r="AT438" s="58">
        <f t="shared" si="335"/>
        <v>1</v>
      </c>
      <c r="AU438" s="6">
        <f t="shared" si="336"/>
        <v>100</v>
      </c>
      <c r="AV438" s="6">
        <f t="shared" si="337"/>
        <v>0</v>
      </c>
      <c r="AW438" s="58">
        <f t="shared" si="338"/>
        <v>1.3200021855253825</v>
      </c>
      <c r="AX438" s="58">
        <f t="shared" si="339"/>
        <v>1320.0021855253824</v>
      </c>
      <c r="AY438" s="58">
        <f t="shared" si="340"/>
        <v>1.5009304850880625</v>
      </c>
      <c r="AZ438" s="59">
        <f t="shared" si="341"/>
        <v>1.5009304850880625E-6</v>
      </c>
      <c r="BA438" s="57">
        <f t="shared" si="310"/>
        <v>3.0071016687164024E-4</v>
      </c>
      <c r="BB438" s="58">
        <f t="shared" si="311"/>
        <v>1500.9304850880626</v>
      </c>
      <c r="BC438" s="58" t="e">
        <f t="shared" si="342"/>
        <v>#DIV/0!</v>
      </c>
      <c r="BD438" s="56"/>
      <c r="BE438" s="142">
        <v>2549580.4993550642</v>
      </c>
      <c r="BF438" s="142">
        <f t="shared" si="343"/>
        <v>2899042.9997999999</v>
      </c>
    </row>
    <row r="439" spans="1:58" ht="14.4" x14ac:dyDescent="0.3">
      <c r="A439" s="56" t="s">
        <v>132</v>
      </c>
      <c r="B439" s="56">
        <v>34</v>
      </c>
      <c r="C439" s="56">
        <v>3</v>
      </c>
      <c r="D439" s="56">
        <v>15</v>
      </c>
      <c r="E439" s="56">
        <f>E438-15</f>
        <v>165</v>
      </c>
      <c r="F439" s="41">
        <v>40489</v>
      </c>
      <c r="G439" s="56">
        <f t="shared" si="325"/>
        <v>6520</v>
      </c>
      <c r="H439" s="56">
        <f t="shared" si="326"/>
        <v>6527.5</v>
      </c>
      <c r="I439" s="41">
        <f t="shared" si="290"/>
        <v>40496.5</v>
      </c>
      <c r="J439" s="33">
        <f t="shared" si="299"/>
        <v>40496.5</v>
      </c>
      <c r="K439" s="56">
        <v>1060</v>
      </c>
      <c r="L439" s="56">
        <v>1</v>
      </c>
      <c r="M439" s="56">
        <v>1</v>
      </c>
      <c r="N439" s="58">
        <v>13.823999999999984</v>
      </c>
      <c r="O439" s="58">
        <v>1.843199999999998</v>
      </c>
      <c r="P439" s="58">
        <v>9.9389998687642839E-2</v>
      </c>
      <c r="Q439" s="58">
        <f t="shared" si="300"/>
        <v>99389.998687642845</v>
      </c>
      <c r="R439" s="58">
        <v>0.27379356076273514</v>
      </c>
      <c r="S439" s="58">
        <f t="shared" si="301"/>
        <v>273793.56076273514</v>
      </c>
      <c r="T439" s="58">
        <v>0.90486779193839084</v>
      </c>
      <c r="U439" s="58">
        <f t="shared" si="302"/>
        <v>904867.79193839082</v>
      </c>
      <c r="V439" s="58">
        <f t="shared" si="303"/>
        <v>49.092219614713102</v>
      </c>
      <c r="W439" s="58">
        <v>1.3209314425181558</v>
      </c>
      <c r="X439" s="58">
        <f t="shared" si="304"/>
        <v>1320931.4425181558</v>
      </c>
      <c r="Y439" s="58">
        <v>1.3134038984952391E-2</v>
      </c>
      <c r="Z439" s="58">
        <f t="shared" si="305"/>
        <v>13134.038984952391</v>
      </c>
      <c r="AA439" s="58">
        <f t="shared" si="293"/>
        <v>8282.4998906369037</v>
      </c>
      <c r="AB439" s="58">
        <f t="shared" si="327"/>
        <v>2735.55020784611</v>
      </c>
      <c r="AC439" s="58">
        <f t="shared" si="328"/>
        <v>32218.325895511596</v>
      </c>
      <c r="AD439" s="58">
        <f t="shared" si="329"/>
        <v>938.14564178231365</v>
      </c>
      <c r="AE439" s="169">
        <v>81.102922428423994</v>
      </c>
      <c r="AF439" s="169">
        <v>62.968724163091935</v>
      </c>
      <c r="AG439" s="179">
        <f t="shared" si="330"/>
        <v>18.13419826533206</v>
      </c>
      <c r="AH439" s="163">
        <f t="shared" ref="AH439:AH446" si="345">AE439*$O439</f>
        <v>149.48890662007094</v>
      </c>
      <c r="AI439" s="163">
        <f t="shared" si="344"/>
        <v>116.06395237741093</v>
      </c>
      <c r="AJ439" s="179">
        <f t="shared" si="331"/>
        <v>33.424954242660007</v>
      </c>
      <c r="AK439" s="127">
        <v>1.9033439453856681E-2</v>
      </c>
      <c r="AL439" s="58">
        <f t="shared" si="332"/>
        <v>0.26311826701011443</v>
      </c>
      <c r="AM439" s="58">
        <f t="shared" si="333"/>
        <v>2.4822478019822115E-4</v>
      </c>
      <c r="AN439" s="223"/>
      <c r="AO439" s="223"/>
      <c r="AP439" s="223"/>
      <c r="AQ439" s="141">
        <v>3.7053146030664807</v>
      </c>
      <c r="AR439" s="58">
        <f t="shared" si="334"/>
        <v>3.9276334792504697</v>
      </c>
      <c r="AS439" s="58">
        <f t="shared" si="294"/>
        <v>4.1907517462605846</v>
      </c>
      <c r="AT439" s="58">
        <f t="shared" si="335"/>
        <v>0.93721454217733235</v>
      </c>
      <c r="AU439" s="6">
        <f t="shared" si="336"/>
        <v>93.721454217733239</v>
      </c>
      <c r="AV439" s="6">
        <f t="shared" si="337"/>
        <v>6.2785457822667574</v>
      </c>
      <c r="AW439" s="58">
        <f t="shared" si="338"/>
        <v>0.30315044460797086</v>
      </c>
      <c r="AX439" s="58">
        <f t="shared" si="339"/>
        <v>303.15044460797088</v>
      </c>
      <c r="AY439" s="58">
        <f t="shared" si="340"/>
        <v>0.55876689950141123</v>
      </c>
      <c r="AZ439" s="59">
        <f t="shared" si="341"/>
        <v>5.5876689950141115E-7</v>
      </c>
      <c r="BA439" s="57">
        <f t="shared" si="310"/>
        <v>6.1751219844440611E-5</v>
      </c>
      <c r="BB439" s="58">
        <f t="shared" si="311"/>
        <v>558.76689950141122</v>
      </c>
      <c r="BC439" s="58">
        <f t="shared" si="342"/>
        <v>14.927255047250251</v>
      </c>
      <c r="BD439" s="56"/>
      <c r="BE439" s="142">
        <v>3728865.3955078167</v>
      </c>
      <c r="BF439" s="142">
        <f t="shared" si="343"/>
        <v>6873044.6969999997</v>
      </c>
    </row>
    <row r="440" spans="1:58" ht="14.4" x14ac:dyDescent="0.3">
      <c r="A440" s="56" t="s">
        <v>133</v>
      </c>
      <c r="B440" s="56">
        <v>34</v>
      </c>
      <c r="C440" s="56">
        <v>4</v>
      </c>
      <c r="D440" s="56">
        <v>15</v>
      </c>
      <c r="E440" s="56">
        <f>E439-15</f>
        <v>150</v>
      </c>
      <c r="F440" s="41">
        <v>40504</v>
      </c>
      <c r="G440" s="56">
        <f t="shared" si="325"/>
        <v>6535</v>
      </c>
      <c r="H440" s="56">
        <f t="shared" si="326"/>
        <v>6542.5</v>
      </c>
      <c r="I440" s="41">
        <f t="shared" ref="I440:I457" si="346">F440+(D440/2)</f>
        <v>40511.5</v>
      </c>
      <c r="J440" s="33">
        <f t="shared" si="299"/>
        <v>40511.5</v>
      </c>
      <c r="K440" s="56">
        <v>1060</v>
      </c>
      <c r="L440" s="56">
        <v>1</v>
      </c>
      <c r="M440" s="56">
        <v>1</v>
      </c>
      <c r="N440" s="58">
        <v>11.47999999999999</v>
      </c>
      <c r="O440" s="58">
        <v>1.5306666666666653</v>
      </c>
      <c r="P440" s="58">
        <v>8.8876807675222491E-2</v>
      </c>
      <c r="Q440" s="58">
        <f t="shared" si="300"/>
        <v>88876.807675222488</v>
      </c>
      <c r="R440" s="58">
        <v>0.15399899748406232</v>
      </c>
      <c r="S440" s="58">
        <f t="shared" si="301"/>
        <v>153998.9974840623</v>
      </c>
      <c r="T440" s="58">
        <v>0.70097440321702043</v>
      </c>
      <c r="U440" s="58">
        <f t="shared" si="302"/>
        <v>700974.40321702044</v>
      </c>
      <c r="V440" s="58">
        <f t="shared" si="303"/>
        <v>45.795366063829775</v>
      </c>
      <c r="W440" s="58">
        <v>1.1544756499945468</v>
      </c>
      <c r="X440" s="58">
        <f t="shared" si="304"/>
        <v>1154475.6499945468</v>
      </c>
      <c r="Y440" s="58">
        <v>1.2634212844846372E-2</v>
      </c>
      <c r="Z440" s="58">
        <f t="shared" si="305"/>
        <v>12634.212844846372</v>
      </c>
      <c r="AA440" s="58">
        <f t="shared" si="293"/>
        <v>7406.4006396018749</v>
      </c>
      <c r="AB440" s="58">
        <f t="shared" si="327"/>
        <v>1538.6482735460911</v>
      </c>
      <c r="AC440" s="58">
        <f t="shared" si="328"/>
        <v>24958.58728585998</v>
      </c>
      <c r="AD440" s="58">
        <f t="shared" si="329"/>
        <v>902.4437746318838</v>
      </c>
      <c r="AE440" s="169">
        <v>85.41104315541655</v>
      </c>
      <c r="AF440" s="169">
        <v>66.988355662937664</v>
      </c>
      <c r="AG440" s="179">
        <f t="shared" si="330"/>
        <v>18.422687492478886</v>
      </c>
      <c r="AH440" s="163">
        <f t="shared" si="345"/>
        <v>130.73583672322414</v>
      </c>
      <c r="AI440" s="163">
        <f t="shared" si="344"/>
        <v>102.53684306806983</v>
      </c>
      <c r="AJ440" s="179">
        <f t="shared" si="331"/>
        <v>28.198993655154311</v>
      </c>
      <c r="AK440" s="127">
        <v>2.3885524744657528E-2</v>
      </c>
      <c r="AL440" s="58">
        <f t="shared" si="332"/>
        <v>0.27420582406866817</v>
      </c>
      <c r="AM440" s="58">
        <f t="shared" si="333"/>
        <v>2.5868473968742282E-4</v>
      </c>
      <c r="AN440" s="223"/>
      <c r="AO440" s="223"/>
      <c r="AP440" s="223"/>
      <c r="AQ440" s="141">
        <v>24.946033607266369</v>
      </c>
      <c r="AR440" s="58">
        <f t="shared" si="334"/>
        <v>26.442795623702349</v>
      </c>
      <c r="AS440" s="58">
        <f t="shared" si="294"/>
        <v>26.717001447771018</v>
      </c>
      <c r="AT440" s="58">
        <f t="shared" si="335"/>
        <v>0.98973665421979662</v>
      </c>
      <c r="AU440" s="6">
        <f t="shared" si="336"/>
        <v>98.973665421979661</v>
      </c>
      <c r="AV440" s="6">
        <f t="shared" si="337"/>
        <v>1.0263345780203377</v>
      </c>
      <c r="AW440" s="58">
        <f t="shared" si="338"/>
        <v>2.3272649344748295</v>
      </c>
      <c r="AX440" s="58">
        <f t="shared" si="339"/>
        <v>2327.2649344748297</v>
      </c>
      <c r="AY440" s="58">
        <f t="shared" si="340"/>
        <v>3.5622668597028024</v>
      </c>
      <c r="AZ440" s="59">
        <f t="shared" si="341"/>
        <v>3.5622668597028022E-6</v>
      </c>
      <c r="BA440" s="57">
        <f t="shared" si="310"/>
        <v>5.0818786582709644E-4</v>
      </c>
      <c r="BB440" s="58">
        <f t="shared" si="311"/>
        <v>3562.2668597028023</v>
      </c>
      <c r="BC440" s="58">
        <f t="shared" si="342"/>
        <v>96.434113730131401</v>
      </c>
      <c r="BD440" s="56"/>
      <c r="BE440" s="142">
        <v>5359696.1711236984</v>
      </c>
      <c r="BF440" s="142">
        <f t="shared" si="343"/>
        <v>8203908.2725999998</v>
      </c>
    </row>
    <row r="441" spans="1:58" ht="14.4" x14ac:dyDescent="0.3">
      <c r="A441" s="56" t="s">
        <v>134</v>
      </c>
      <c r="B441" s="56">
        <v>34</v>
      </c>
      <c r="C441" s="56">
        <v>5</v>
      </c>
      <c r="D441" s="56">
        <v>15</v>
      </c>
      <c r="E441" s="56">
        <f t="shared" ref="E441:E449" si="347">E440-15</f>
        <v>135</v>
      </c>
      <c r="F441" s="41">
        <v>40519</v>
      </c>
      <c r="G441" s="56">
        <f t="shared" si="325"/>
        <v>6550</v>
      </c>
      <c r="H441" s="56">
        <f t="shared" si="326"/>
        <v>6557.5</v>
      </c>
      <c r="I441" s="41">
        <f t="shared" si="346"/>
        <v>40526.5</v>
      </c>
      <c r="J441" s="33">
        <f t="shared" si="299"/>
        <v>40526.5</v>
      </c>
      <c r="K441" s="56">
        <v>1060</v>
      </c>
      <c r="L441" s="56">
        <v>1</v>
      </c>
      <c r="M441" s="56">
        <v>1</v>
      </c>
      <c r="N441" s="58">
        <v>18.948000000000036</v>
      </c>
      <c r="O441" s="58">
        <v>2.5264000000000046</v>
      </c>
      <c r="P441" s="58">
        <v>0.1546984367902744</v>
      </c>
      <c r="Q441" s="58">
        <f t="shared" si="300"/>
        <v>154698.4367902744</v>
      </c>
      <c r="R441" s="58">
        <v>0.19009673223379689</v>
      </c>
      <c r="S441" s="58">
        <f t="shared" si="301"/>
        <v>190096.73223379688</v>
      </c>
      <c r="T441" s="58">
        <v>1.7846874167676898</v>
      </c>
      <c r="U441" s="58">
        <f t="shared" si="302"/>
        <v>1784687.4167676899</v>
      </c>
      <c r="V441" s="58">
        <f t="shared" si="303"/>
        <v>70.641522196314384</v>
      </c>
      <c r="W441" s="58">
        <v>1.9495571757905219</v>
      </c>
      <c r="X441" s="58">
        <f t="shared" si="304"/>
        <v>1949557.175790522</v>
      </c>
      <c r="Y441" s="58">
        <v>1.8773134331462004E-2</v>
      </c>
      <c r="Z441" s="58">
        <f t="shared" si="305"/>
        <v>18773.134331462003</v>
      </c>
      <c r="AA441" s="58">
        <f t="shared" si="293"/>
        <v>12891.536399189532</v>
      </c>
      <c r="AB441" s="58">
        <f t="shared" si="327"/>
        <v>1899.3111230386792</v>
      </c>
      <c r="AC441" s="58">
        <f t="shared" si="328"/>
        <v>63544.797734335858</v>
      </c>
      <c r="AD441" s="58">
        <f t="shared" si="329"/>
        <v>1340.9381665330004</v>
      </c>
      <c r="AE441" s="174">
        <v>86.231889060033609</v>
      </c>
      <c r="AF441" s="174">
        <v>66.833817773034951</v>
      </c>
      <c r="AG441" s="179">
        <f t="shared" si="330"/>
        <v>19.398071286998658</v>
      </c>
      <c r="AH441" s="163">
        <f t="shared" si="345"/>
        <v>217.8562445212693</v>
      </c>
      <c r="AI441" s="163">
        <f t="shared" si="344"/>
        <v>168.84895722179581</v>
      </c>
      <c r="AJ441" s="179">
        <f t="shared" si="331"/>
        <v>49.007287299473489</v>
      </c>
      <c r="AK441" s="127">
        <v>8.4469380338797986E-2</v>
      </c>
      <c r="AL441" s="58">
        <f t="shared" si="332"/>
        <v>1.6005258186595472</v>
      </c>
      <c r="AM441" s="58">
        <f t="shared" si="333"/>
        <v>1.5099300176033466E-3</v>
      </c>
      <c r="AN441" s="223"/>
      <c r="AO441" s="223"/>
      <c r="AP441" s="223"/>
      <c r="AQ441" s="141">
        <v>51.062087582913946</v>
      </c>
      <c r="AR441" s="58">
        <f t="shared" si="334"/>
        <v>54.125812837888787</v>
      </c>
      <c r="AS441" s="58">
        <f t="shared" si="294"/>
        <v>55.726338656548336</v>
      </c>
      <c r="AT441" s="58">
        <f t="shared" si="335"/>
        <v>0.97127882690223233</v>
      </c>
      <c r="AU441" s="6">
        <f t="shared" si="336"/>
        <v>97.127882690223231</v>
      </c>
      <c r="AV441" s="6">
        <f t="shared" si="337"/>
        <v>2.872117309776768</v>
      </c>
      <c r="AW441" s="58">
        <f t="shared" si="338"/>
        <v>2.9410142841750173</v>
      </c>
      <c r="AX441" s="58">
        <f t="shared" si="339"/>
        <v>2941.0142841750171</v>
      </c>
      <c r="AY441" s="58">
        <f t="shared" si="340"/>
        <v>7.4301784875397772</v>
      </c>
      <c r="AZ441" s="59">
        <f t="shared" si="341"/>
        <v>7.4301784875397769E-6</v>
      </c>
      <c r="BA441" s="57">
        <f t="shared" si="310"/>
        <v>4.1632940411474601E-4</v>
      </c>
      <c r="BB441" s="58">
        <f t="shared" si="311"/>
        <v>7430.1784875397771</v>
      </c>
      <c r="BC441" s="58">
        <f t="shared" si="342"/>
        <v>33.817519346997834</v>
      </c>
      <c r="BD441" s="56"/>
      <c r="BE441" s="142">
        <v>0</v>
      </c>
      <c r="BF441" s="142">
        <f t="shared" si="343"/>
        <v>0</v>
      </c>
    </row>
    <row r="442" spans="1:58" ht="14.4" x14ac:dyDescent="0.3">
      <c r="A442" s="56" t="s">
        <v>135</v>
      </c>
      <c r="B442" s="56">
        <v>34</v>
      </c>
      <c r="C442" s="56">
        <v>6</v>
      </c>
      <c r="D442" s="56">
        <v>15</v>
      </c>
      <c r="E442" s="56">
        <f t="shared" si="347"/>
        <v>120</v>
      </c>
      <c r="F442" s="41">
        <v>40534</v>
      </c>
      <c r="G442" s="56">
        <f t="shared" si="325"/>
        <v>6565</v>
      </c>
      <c r="H442" s="56">
        <f t="shared" si="326"/>
        <v>6572.5</v>
      </c>
      <c r="I442" s="41">
        <f t="shared" si="346"/>
        <v>40541.5</v>
      </c>
      <c r="J442" s="33">
        <f t="shared" si="299"/>
        <v>40541.5</v>
      </c>
      <c r="K442" s="56">
        <v>1060</v>
      </c>
      <c r="L442" s="56">
        <v>1</v>
      </c>
      <c r="M442" s="56">
        <v>1</v>
      </c>
      <c r="N442" s="58">
        <v>10.340000000000003</v>
      </c>
      <c r="O442" s="58">
        <v>1.3786666666666672</v>
      </c>
      <c r="P442" s="58">
        <v>6.4696716956330017E-2</v>
      </c>
      <c r="Q442" s="58">
        <f t="shared" si="300"/>
        <v>64696.716956330019</v>
      </c>
      <c r="R442" s="58">
        <v>9.5377905204132099E-2</v>
      </c>
      <c r="S442" s="58">
        <f t="shared" si="301"/>
        <v>95377.905204132097</v>
      </c>
      <c r="T442" s="58">
        <v>0.41244574336482714</v>
      </c>
      <c r="U442" s="58">
        <f t="shared" si="302"/>
        <v>412445.74336482713</v>
      </c>
      <c r="V442" s="58">
        <f t="shared" si="303"/>
        <v>29.916277323367531</v>
      </c>
      <c r="W442" s="58">
        <v>1.1215469690717099</v>
      </c>
      <c r="X442" s="58">
        <f t="shared" si="304"/>
        <v>1121546.96907171</v>
      </c>
      <c r="Y442" s="58">
        <v>7.3648551079753578E-3</v>
      </c>
      <c r="Z442" s="58">
        <f t="shared" si="305"/>
        <v>7364.8551079753579</v>
      </c>
      <c r="AA442" s="58">
        <f t="shared" si="293"/>
        <v>5391.3930796941686</v>
      </c>
      <c r="AB442" s="58">
        <f t="shared" si="327"/>
        <v>952.94808131441482</v>
      </c>
      <c r="AC442" s="58">
        <f t="shared" si="328"/>
        <v>14685.362317381821</v>
      </c>
      <c r="AD442" s="58">
        <f t="shared" si="329"/>
        <v>526.06107914109703</v>
      </c>
      <c r="AE442" s="169">
        <v>84.245109510909955</v>
      </c>
      <c r="AF442" s="169">
        <v>84.875719884905479</v>
      </c>
      <c r="AG442" s="179">
        <f t="shared" si="330"/>
        <v>-0.63061037399552333</v>
      </c>
      <c r="AH442" s="163">
        <f t="shared" si="345"/>
        <v>116.14592431237456</v>
      </c>
      <c r="AI442" s="163">
        <f t="shared" si="344"/>
        <v>117.01532581465639</v>
      </c>
      <c r="AJ442" s="179">
        <f t="shared" si="331"/>
        <v>-0.86940150228183199</v>
      </c>
      <c r="AK442" s="127">
        <v>0</v>
      </c>
      <c r="AL442" s="58">
        <f t="shared" si="332"/>
        <v>0</v>
      </c>
      <c r="AM442" s="58">
        <f t="shared" si="333"/>
        <v>0</v>
      </c>
      <c r="AN442" s="223"/>
      <c r="AO442" s="223"/>
      <c r="AP442" s="223"/>
      <c r="AQ442" s="141">
        <v>14.993098227715002</v>
      </c>
      <c r="AR442" s="58">
        <f t="shared" si="334"/>
        <v>15.892684121377902</v>
      </c>
      <c r="AS442" s="58">
        <f t="shared" si="294"/>
        <v>15.892684121377902</v>
      </c>
      <c r="AT442" s="58">
        <f t="shared" si="335"/>
        <v>1</v>
      </c>
      <c r="AU442" s="6">
        <f t="shared" si="336"/>
        <v>100</v>
      </c>
      <c r="AV442" s="6">
        <f t="shared" si="337"/>
        <v>0</v>
      </c>
      <c r="AW442" s="58">
        <f t="shared" si="338"/>
        <v>1.5370100697657541</v>
      </c>
      <c r="AX442" s="58">
        <f t="shared" si="339"/>
        <v>1537.010069765754</v>
      </c>
      <c r="AY442" s="58">
        <f t="shared" si="340"/>
        <v>2.1190245495170537</v>
      </c>
      <c r="AZ442" s="59">
        <f t="shared" si="341"/>
        <v>2.1190245495170534E-6</v>
      </c>
      <c r="BA442" s="57">
        <f t="shared" si="310"/>
        <v>5.1377049796406287E-4</v>
      </c>
      <c r="BB442" s="58">
        <f t="shared" si="311"/>
        <v>2119.0245495170539</v>
      </c>
      <c r="BC442" s="58" t="e">
        <f t="shared" si="342"/>
        <v>#DIV/0!</v>
      </c>
      <c r="BD442" s="56"/>
      <c r="BE442" s="142">
        <v>0</v>
      </c>
      <c r="BF442" s="142">
        <f t="shared" si="343"/>
        <v>0</v>
      </c>
    </row>
    <row r="443" spans="1:58" ht="14.4" x14ac:dyDescent="0.3">
      <c r="A443" s="56" t="s">
        <v>136</v>
      </c>
      <c r="B443" s="56">
        <v>34</v>
      </c>
      <c r="C443" s="56">
        <v>7</v>
      </c>
      <c r="D443" s="56">
        <v>15</v>
      </c>
      <c r="E443" s="56">
        <f t="shared" si="347"/>
        <v>105</v>
      </c>
      <c r="F443" s="41">
        <v>40549</v>
      </c>
      <c r="G443" s="56">
        <f t="shared" si="325"/>
        <v>6580</v>
      </c>
      <c r="H443" s="56">
        <f t="shared" si="326"/>
        <v>6587.5</v>
      </c>
      <c r="I443" s="41">
        <f t="shared" si="346"/>
        <v>40556.5</v>
      </c>
      <c r="J443" s="33">
        <f t="shared" si="299"/>
        <v>40556.5</v>
      </c>
      <c r="K443" s="56">
        <v>1060</v>
      </c>
      <c r="L443" s="56">
        <v>1</v>
      </c>
      <c r="M443" s="56">
        <v>1</v>
      </c>
      <c r="N443" s="58">
        <v>10.54</v>
      </c>
      <c r="O443" s="58">
        <v>1.4053333333333333</v>
      </c>
      <c r="P443" s="58">
        <v>7.3922962653387839E-2</v>
      </c>
      <c r="Q443" s="58">
        <f t="shared" si="300"/>
        <v>73922.962653387833</v>
      </c>
      <c r="R443" s="58">
        <v>0.15807920218188187</v>
      </c>
      <c r="S443" s="58">
        <f t="shared" si="301"/>
        <v>158079.20218188188</v>
      </c>
      <c r="T443" s="58">
        <v>0.47325511595789466</v>
      </c>
      <c r="U443" s="58">
        <f t="shared" si="302"/>
        <v>473255.11595789465</v>
      </c>
      <c r="V443" s="58">
        <f t="shared" si="303"/>
        <v>33.675648668730645</v>
      </c>
      <c r="W443" s="58">
        <v>1.0624467245179821</v>
      </c>
      <c r="X443" s="58">
        <f t="shared" si="304"/>
        <v>1062446.724517982</v>
      </c>
      <c r="Y443" s="58">
        <v>8.7271379731049138E-3</v>
      </c>
      <c r="Z443" s="58">
        <f t="shared" si="305"/>
        <v>8727.1379731049146</v>
      </c>
      <c r="AA443" s="58">
        <f t="shared" si="293"/>
        <v>6160.2468877823203</v>
      </c>
      <c r="AB443" s="58">
        <f t="shared" si="327"/>
        <v>1579.4147721375148</v>
      </c>
      <c r="AC443" s="58">
        <f t="shared" si="328"/>
        <v>16850.51417841572</v>
      </c>
      <c r="AD443" s="58">
        <f t="shared" si="329"/>
        <v>623.36699807892239</v>
      </c>
      <c r="AE443" s="169">
        <v>106.34145812968055</v>
      </c>
      <c r="AF443" s="169">
        <v>87.804138856893047</v>
      </c>
      <c r="AG443" s="179">
        <f t="shared" si="330"/>
        <v>18.537319272787499</v>
      </c>
      <c r="AH443" s="163">
        <f t="shared" si="345"/>
        <v>149.44519582491105</v>
      </c>
      <c r="AI443" s="163">
        <f t="shared" si="344"/>
        <v>123.39408314022036</v>
      </c>
      <c r="AJ443" s="179">
        <f t="shared" si="331"/>
        <v>26.051112684690693</v>
      </c>
      <c r="AK443" s="127">
        <v>0</v>
      </c>
      <c r="AL443" s="58">
        <f t="shared" si="332"/>
        <v>0</v>
      </c>
      <c r="AM443" s="58">
        <f t="shared" si="333"/>
        <v>0</v>
      </c>
      <c r="AN443" s="223"/>
      <c r="AO443" s="223"/>
      <c r="AP443" s="223"/>
      <c r="AQ443" s="141">
        <v>23.435326723141134</v>
      </c>
      <c r="AR443" s="58">
        <f t="shared" si="334"/>
        <v>24.841446326529603</v>
      </c>
      <c r="AS443" s="58">
        <f t="shared" si="294"/>
        <v>24.841446326529603</v>
      </c>
      <c r="AT443" s="58">
        <f t="shared" si="335"/>
        <v>1</v>
      </c>
      <c r="AU443" s="6">
        <f t="shared" si="336"/>
        <v>100</v>
      </c>
      <c r="AV443" s="6">
        <f t="shared" si="337"/>
        <v>0</v>
      </c>
      <c r="AW443" s="58">
        <f t="shared" si="338"/>
        <v>2.3568734655151427</v>
      </c>
      <c r="AX443" s="58">
        <f t="shared" si="339"/>
        <v>2356.8734655151425</v>
      </c>
      <c r="AY443" s="58">
        <f t="shared" si="340"/>
        <v>3.3121928435372805</v>
      </c>
      <c r="AZ443" s="59">
        <f t="shared" si="341"/>
        <v>3.3121928435372804E-6</v>
      </c>
      <c r="BA443" s="57">
        <f t="shared" si="310"/>
        <v>6.9987470433007751E-4</v>
      </c>
      <c r="BB443" s="58">
        <f t="shared" si="311"/>
        <v>3312.1928435372806</v>
      </c>
      <c r="BC443" s="58" t="e">
        <f t="shared" si="342"/>
        <v>#DIV/0!</v>
      </c>
      <c r="BD443" s="56"/>
      <c r="BE443" s="142">
        <v>68113.521774193548</v>
      </c>
      <c r="BF443" s="142">
        <f t="shared" si="343"/>
        <v>95722.202600000004</v>
      </c>
    </row>
    <row r="444" spans="1:58" ht="14.4" x14ac:dyDescent="0.3">
      <c r="A444" s="56" t="s">
        <v>137</v>
      </c>
      <c r="B444" s="56">
        <v>34</v>
      </c>
      <c r="C444" s="56">
        <v>8</v>
      </c>
      <c r="D444" s="56">
        <v>15</v>
      </c>
      <c r="E444" s="56">
        <f t="shared" si="347"/>
        <v>90</v>
      </c>
      <c r="F444" s="41">
        <v>40564</v>
      </c>
      <c r="G444" s="56">
        <f t="shared" si="325"/>
        <v>6595</v>
      </c>
      <c r="H444" s="56">
        <f t="shared" si="326"/>
        <v>6602.5</v>
      </c>
      <c r="I444" s="41">
        <f t="shared" si="346"/>
        <v>40571.5</v>
      </c>
      <c r="J444" s="33">
        <f t="shared" si="299"/>
        <v>40571.5</v>
      </c>
      <c r="K444" s="56">
        <v>1060</v>
      </c>
      <c r="L444" s="56">
        <v>1</v>
      </c>
      <c r="M444" s="56">
        <v>1</v>
      </c>
      <c r="N444" s="58">
        <v>16.72399999999999</v>
      </c>
      <c r="O444" s="58">
        <v>2.2298666666666653</v>
      </c>
      <c r="P444" s="58">
        <v>0.12925014055646492</v>
      </c>
      <c r="Q444" s="58">
        <f t="shared" si="300"/>
        <v>129250.14055646492</v>
      </c>
      <c r="R444" s="58">
        <v>0.31785549641561156</v>
      </c>
      <c r="S444" s="58">
        <f t="shared" si="301"/>
        <v>317855.49641561159</v>
      </c>
      <c r="T444" s="39"/>
      <c r="U444" s="39"/>
      <c r="V444" s="39"/>
      <c r="W444" s="58">
        <v>1.5888858188598916</v>
      </c>
      <c r="X444" s="58">
        <f t="shared" si="304"/>
        <v>1588885.8188598915</v>
      </c>
      <c r="Y444" s="58">
        <v>1.4337005112072931E-2</v>
      </c>
      <c r="Z444" s="58">
        <f t="shared" si="305"/>
        <v>14337.005112072931</v>
      </c>
      <c r="AA444" s="58">
        <f t="shared" si="293"/>
        <v>10770.845046372076</v>
      </c>
      <c r="AB444" s="58">
        <f t="shared" si="327"/>
        <v>3175.7856790439896</v>
      </c>
      <c r="AC444" s="39"/>
      <c r="AD444" s="58">
        <f t="shared" si="329"/>
        <v>1024.071793719495</v>
      </c>
      <c r="AE444" s="169">
        <v>88.128134071561348</v>
      </c>
      <c r="AF444" s="169">
        <v>76.559459719910819</v>
      </c>
      <c r="AG444" s="179">
        <f t="shared" si="330"/>
        <v>11.568674351650529</v>
      </c>
      <c r="AH444" s="163">
        <f t="shared" si="345"/>
        <v>196.51398856170547</v>
      </c>
      <c r="AI444" s="163">
        <f>AF444*$O444</f>
        <v>170.71738724743838</v>
      </c>
      <c r="AJ444" s="179">
        <f t="shared" si="331"/>
        <v>25.796601314267093</v>
      </c>
      <c r="AK444" s="127">
        <v>0.25401659288476253</v>
      </c>
      <c r="AL444" s="58">
        <f t="shared" si="332"/>
        <v>4.248173499404766</v>
      </c>
      <c r="AM444" s="58">
        <f t="shared" si="333"/>
        <v>4.0077108484950618E-3</v>
      </c>
      <c r="AN444" s="223"/>
      <c r="AO444" s="223"/>
      <c r="AP444" s="223"/>
      <c r="AQ444" s="141">
        <v>109.38756551747554</v>
      </c>
      <c r="AR444" s="58">
        <f t="shared" si="334"/>
        <v>115.95081944852407</v>
      </c>
      <c r="AS444" s="58">
        <f t="shared" si="294"/>
        <v>120.19899294792884</v>
      </c>
      <c r="AT444" s="58">
        <f t="shared" si="335"/>
        <v>0.96465716230047693</v>
      </c>
      <c r="AU444" s="6">
        <f t="shared" si="336"/>
        <v>96.46571623004769</v>
      </c>
      <c r="AV444" s="6">
        <f t="shared" si="337"/>
        <v>3.5342837699523058</v>
      </c>
      <c r="AW444" s="58">
        <f t="shared" si="338"/>
        <v>7.1872155553652783</v>
      </c>
      <c r="AX444" s="58">
        <f t="shared" si="339"/>
        <v>7187.2155553652783</v>
      </c>
      <c r="AY444" s="58">
        <f t="shared" si="340"/>
        <v>16.026532393057177</v>
      </c>
      <c r="AZ444" s="59">
        <f t="shared" si="341"/>
        <v>1.6026532393057176E-5</v>
      </c>
      <c r="BA444" s="57" t="e">
        <f t="shared" si="310"/>
        <v>#DIV/0!</v>
      </c>
      <c r="BB444" s="58">
        <f t="shared" si="311"/>
        <v>16026.532393057178</v>
      </c>
      <c r="BC444" s="58">
        <f t="shared" si="342"/>
        <v>27.294275872859373</v>
      </c>
      <c r="BD444" s="56"/>
      <c r="BE444" s="142">
        <v>34572.237637526923</v>
      </c>
      <c r="BF444" s="142">
        <f t="shared" si="343"/>
        <v>77091.480299999996</v>
      </c>
    </row>
    <row r="445" spans="1:58" ht="14.4" x14ac:dyDescent="0.3">
      <c r="A445" s="56" t="s">
        <v>138</v>
      </c>
      <c r="B445" s="56">
        <v>34</v>
      </c>
      <c r="C445" s="56">
        <v>9</v>
      </c>
      <c r="D445" s="56">
        <v>15</v>
      </c>
      <c r="E445" s="56">
        <f t="shared" si="347"/>
        <v>75</v>
      </c>
      <c r="F445" s="41">
        <v>40579</v>
      </c>
      <c r="G445" s="56">
        <f t="shared" si="325"/>
        <v>6610</v>
      </c>
      <c r="H445" s="56">
        <f t="shared" si="326"/>
        <v>6617.5</v>
      </c>
      <c r="I445" s="41">
        <f t="shared" si="346"/>
        <v>40586.5</v>
      </c>
      <c r="J445" s="33">
        <f t="shared" si="299"/>
        <v>40586.5</v>
      </c>
      <c r="K445" s="56">
        <v>1060</v>
      </c>
      <c r="L445" s="56">
        <v>1</v>
      </c>
      <c r="M445" s="56">
        <v>1</v>
      </c>
      <c r="N445" s="58">
        <v>11.132000000000005</v>
      </c>
      <c r="O445" s="58">
        <v>1.4842666666666673</v>
      </c>
      <c r="P445" s="58">
        <v>7.7395262178100666E-2</v>
      </c>
      <c r="Q445" s="58">
        <f t="shared" si="300"/>
        <v>77395.26217810066</v>
      </c>
      <c r="R445" s="58">
        <v>0.21901655358310876</v>
      </c>
      <c r="S445" s="58">
        <f t="shared" si="301"/>
        <v>219016.55358310876</v>
      </c>
      <c r="T445" s="58">
        <v>0.62352672079108074</v>
      </c>
      <c r="U445" s="58">
        <f t="shared" si="302"/>
        <v>623526.72079108073</v>
      </c>
      <c r="V445" s="58">
        <f t="shared" si="303"/>
        <v>42.009076589409844</v>
      </c>
      <c r="W445" s="58">
        <v>1.0717619576383068</v>
      </c>
      <c r="X445" s="58">
        <f t="shared" si="304"/>
        <v>1071761.9576383068</v>
      </c>
      <c r="Y445" s="58">
        <v>9.8452668800835131E-3</v>
      </c>
      <c r="Z445" s="58">
        <f t="shared" si="305"/>
        <v>9845.2668800835127</v>
      </c>
      <c r="AA445" s="58">
        <f t="shared" si="293"/>
        <v>6449.6051815083883</v>
      </c>
      <c r="AB445" s="58">
        <f t="shared" si="327"/>
        <v>2188.257375399739</v>
      </c>
      <c r="AC445" s="58">
        <f t="shared" si="328"/>
        <v>22201.019059339542</v>
      </c>
      <c r="AD445" s="58">
        <f t="shared" si="329"/>
        <v>703.23334857739383</v>
      </c>
      <c r="AE445" s="169">
        <v>78.668982772812129</v>
      </c>
      <c r="AF445" s="169">
        <v>60.719646109356432</v>
      </c>
      <c r="AG445" s="179">
        <f t="shared" si="330"/>
        <v>17.949336663455696</v>
      </c>
      <c r="AH445" s="163">
        <f t="shared" si="345"/>
        <v>116.76574883025933</v>
      </c>
      <c r="AI445" s="163">
        <f>AF445*$O445</f>
        <v>90.124146731914152</v>
      </c>
      <c r="AJ445" s="179">
        <f t="shared" si="331"/>
        <v>26.641602098345174</v>
      </c>
      <c r="AK445" s="127">
        <v>0.10552156433135859</v>
      </c>
      <c r="AL445" s="58">
        <f t="shared" si="332"/>
        <v>1.1746660541366845</v>
      </c>
      <c r="AM445" s="58">
        <f t="shared" si="333"/>
        <v>1.108175522770457E-3</v>
      </c>
      <c r="AN445" s="223"/>
      <c r="AO445" s="223"/>
      <c r="AP445" s="223"/>
      <c r="AQ445" s="141">
        <v>326.30456038455503</v>
      </c>
      <c r="AR445" s="58">
        <f t="shared" si="334"/>
        <v>345.88283400762833</v>
      </c>
      <c r="AS445" s="58">
        <f t="shared" si="294"/>
        <v>347.05750006176504</v>
      </c>
      <c r="AT445" s="58">
        <f t="shared" si="335"/>
        <v>0.99661535608961727</v>
      </c>
      <c r="AU445" s="6">
        <f t="shared" si="336"/>
        <v>99.661535608961728</v>
      </c>
      <c r="AV445" s="6">
        <f t="shared" si="337"/>
        <v>0.33846439103826653</v>
      </c>
      <c r="AW445" s="58">
        <f t="shared" si="338"/>
        <v>31.176563066992895</v>
      </c>
      <c r="AX445" s="58">
        <f t="shared" si="339"/>
        <v>31176.563066992894</v>
      </c>
      <c r="AY445" s="58">
        <f t="shared" si="340"/>
        <v>46.274333341568671</v>
      </c>
      <c r="AZ445" s="59">
        <f t="shared" si="341"/>
        <v>4.6274333341568667E-5</v>
      </c>
      <c r="BA445" s="57">
        <f t="shared" si="310"/>
        <v>7.421387375806365E-3</v>
      </c>
      <c r="BB445" s="58">
        <f t="shared" si="311"/>
        <v>46274.333341568672</v>
      </c>
      <c r="BC445" s="58">
        <f t="shared" si="342"/>
        <v>294.45205536464863</v>
      </c>
      <c r="BD445" s="56"/>
      <c r="BE445" s="142">
        <v>0</v>
      </c>
      <c r="BF445" s="142">
        <f t="shared" si="343"/>
        <v>0</v>
      </c>
    </row>
    <row r="446" spans="1:58" ht="14.4" x14ac:dyDescent="0.3">
      <c r="A446" s="56" t="s">
        <v>139</v>
      </c>
      <c r="B446" s="56">
        <v>34</v>
      </c>
      <c r="C446" s="56">
        <v>10</v>
      </c>
      <c r="D446" s="56">
        <v>15</v>
      </c>
      <c r="E446" s="56">
        <f t="shared" si="347"/>
        <v>60</v>
      </c>
      <c r="F446" s="41">
        <v>40594</v>
      </c>
      <c r="G446" s="56">
        <f t="shared" si="325"/>
        <v>6625</v>
      </c>
      <c r="H446" s="56">
        <f t="shared" si="326"/>
        <v>6632.5</v>
      </c>
      <c r="I446" s="41">
        <f t="shared" si="346"/>
        <v>40601.5</v>
      </c>
      <c r="J446" s="33">
        <f t="shared" si="299"/>
        <v>40601.5</v>
      </c>
      <c r="K446" s="56">
        <v>1060</v>
      </c>
      <c r="L446" s="56">
        <v>1</v>
      </c>
      <c r="M446" s="56">
        <v>1</v>
      </c>
      <c r="N446" s="58">
        <v>6.9239999999999995</v>
      </c>
      <c r="O446" s="58">
        <v>0.92319999999999991</v>
      </c>
      <c r="P446" s="58">
        <v>4.9225638167093348E-2</v>
      </c>
      <c r="Q446" s="58">
        <f t="shared" si="300"/>
        <v>49225.638167093348</v>
      </c>
      <c r="R446" s="58">
        <v>0.13050705653172623</v>
      </c>
      <c r="S446" s="58">
        <f t="shared" si="301"/>
        <v>130507.05653172622</v>
      </c>
      <c r="T446" s="58">
        <v>0.47428866735008723</v>
      </c>
      <c r="U446" s="58">
        <f t="shared" si="302"/>
        <v>474288.66735008726</v>
      </c>
      <c r="V446" s="58">
        <f t="shared" si="303"/>
        <v>51.374422373276353</v>
      </c>
      <c r="W446" s="58">
        <v>0.66962884805054035</v>
      </c>
      <c r="X446" s="58">
        <f t="shared" si="304"/>
        <v>669628.84805054031</v>
      </c>
      <c r="Y446" s="58">
        <v>5.2672795126552626E-3</v>
      </c>
      <c r="Z446" s="58">
        <f t="shared" si="305"/>
        <v>5267.2795126552628</v>
      </c>
      <c r="AA446" s="58">
        <f t="shared" si="293"/>
        <v>4102.1365139244454</v>
      </c>
      <c r="AB446" s="58">
        <f t="shared" si="327"/>
        <v>1303.9335352745031</v>
      </c>
      <c r="AC446" s="58">
        <f t="shared" si="328"/>
        <v>16887.314356165538</v>
      </c>
      <c r="AD446" s="58">
        <f t="shared" si="329"/>
        <v>376.23425090394733</v>
      </c>
      <c r="AE446" s="169">
        <v>86.20095369769426</v>
      </c>
      <c r="AF446" s="169">
        <v>65.445843193210422</v>
      </c>
      <c r="AG446" s="179">
        <f t="shared" si="330"/>
        <v>20.755110504483838</v>
      </c>
      <c r="AH446" s="163">
        <f t="shared" si="345"/>
        <v>79.580720453711336</v>
      </c>
      <c r="AI446" s="163">
        <f>AF446*$O446</f>
        <v>60.419602435971854</v>
      </c>
      <c r="AJ446" s="179">
        <f t="shared" si="331"/>
        <v>19.161118017739483</v>
      </c>
      <c r="AK446" s="127">
        <v>7.4544261484485591E-2</v>
      </c>
      <c r="AL446" s="58">
        <f t="shared" si="332"/>
        <v>0.51614446651857815</v>
      </c>
      <c r="AM446" s="58">
        <f t="shared" si="333"/>
        <v>4.8692874199865861E-4</v>
      </c>
      <c r="AN446" s="223"/>
      <c r="AO446" s="223"/>
      <c r="AP446" s="223"/>
      <c r="AQ446" s="141">
        <v>308.31033702803387</v>
      </c>
      <c r="AR446" s="58">
        <f t="shared" si="334"/>
        <v>326.80895724971595</v>
      </c>
      <c r="AS446" s="58">
        <f t="shared" si="294"/>
        <v>327.32510171623454</v>
      </c>
      <c r="AT446" s="58">
        <f t="shared" si="335"/>
        <v>0.99842314425684942</v>
      </c>
      <c r="AU446" s="6">
        <f t="shared" si="336"/>
        <v>99.842314425684947</v>
      </c>
      <c r="AV446" s="6">
        <f t="shared" si="337"/>
        <v>0.1576855743150537</v>
      </c>
      <c r="AW446" s="58">
        <f t="shared" si="338"/>
        <v>47.273989271553233</v>
      </c>
      <c r="AX446" s="58">
        <f t="shared" si="339"/>
        <v>47273.989271553233</v>
      </c>
      <c r="AY446" s="58">
        <f t="shared" si="340"/>
        <v>43.643346895497942</v>
      </c>
      <c r="AZ446" s="59">
        <f t="shared" si="341"/>
        <v>4.3643346895497938E-5</v>
      </c>
      <c r="BA446" s="57">
        <f t="shared" si="310"/>
        <v>9.201853196142978E-3</v>
      </c>
      <c r="BB446" s="58">
        <f t="shared" si="311"/>
        <v>43643.34689549794</v>
      </c>
      <c r="BC446" s="58">
        <f t="shared" si="342"/>
        <v>633.17342032950523</v>
      </c>
      <c r="BD446" s="56"/>
      <c r="BE446" s="142">
        <v>8219.7459922010403</v>
      </c>
      <c r="BF446" s="142">
        <f t="shared" si="343"/>
        <v>7588.4694999999992</v>
      </c>
    </row>
    <row r="447" spans="1:58" ht="14.4" x14ac:dyDescent="0.3">
      <c r="A447" s="56" t="s">
        <v>140</v>
      </c>
      <c r="B447" s="56">
        <v>34</v>
      </c>
      <c r="C447" s="56">
        <v>11</v>
      </c>
      <c r="D447" s="56">
        <v>15</v>
      </c>
      <c r="E447" s="56">
        <f t="shared" si="347"/>
        <v>45</v>
      </c>
      <c r="F447" s="41">
        <v>40609</v>
      </c>
      <c r="G447" s="56">
        <f t="shared" si="325"/>
        <v>6640</v>
      </c>
      <c r="H447" s="56">
        <f t="shared" si="326"/>
        <v>6647.5</v>
      </c>
      <c r="I447" s="41">
        <f t="shared" si="346"/>
        <v>40616.5</v>
      </c>
      <c r="J447" s="33">
        <f t="shared" si="299"/>
        <v>40616.5</v>
      </c>
      <c r="K447" s="56">
        <v>1060</v>
      </c>
      <c r="L447" s="56">
        <v>1</v>
      </c>
      <c r="M447" s="56">
        <v>1</v>
      </c>
      <c r="N447" s="58">
        <v>1.7959999999999994</v>
      </c>
      <c r="O447" s="58">
        <v>0.23946666666666658</v>
      </c>
      <c r="P447" s="58">
        <v>1.1347606568229734E-2</v>
      </c>
      <c r="Q447" s="58">
        <f t="shared" si="300"/>
        <v>11347.606568229734</v>
      </c>
      <c r="R447" s="58">
        <v>3.6405355784307841E-2</v>
      </c>
      <c r="S447" s="58">
        <f t="shared" si="301"/>
        <v>36405.355784307838</v>
      </c>
      <c r="T447" s="58">
        <v>0.14551907433185898</v>
      </c>
      <c r="U447" s="58">
        <f t="shared" si="302"/>
        <v>145519.07433185898</v>
      </c>
      <c r="V447" s="58">
        <f t="shared" si="303"/>
        <v>60.767987610742914</v>
      </c>
      <c r="W447" s="58">
        <v>0.17469229446178439</v>
      </c>
      <c r="X447" s="58">
        <f t="shared" si="304"/>
        <v>174692.29446178439</v>
      </c>
      <c r="Y447" s="58">
        <v>1.4915339664587344E-3</v>
      </c>
      <c r="Z447" s="58">
        <f t="shared" si="305"/>
        <v>1491.5339664587343</v>
      </c>
      <c r="AA447" s="58">
        <f t="shared" si="293"/>
        <v>945.63388068581116</v>
      </c>
      <c r="AB447" s="58">
        <f t="shared" si="327"/>
        <v>363.73637971996266</v>
      </c>
      <c r="AC447" s="58">
        <f t="shared" si="328"/>
        <v>5181.2883634565515</v>
      </c>
      <c r="AD447" s="58">
        <f t="shared" si="329"/>
        <v>106.53814046133817</v>
      </c>
      <c r="AE447" s="175"/>
      <c r="AF447" s="175"/>
      <c r="AG447" s="175"/>
      <c r="AH447" s="208"/>
      <c r="AI447" s="209"/>
      <c r="AJ447" s="210"/>
      <c r="AK447" s="128"/>
      <c r="AL447" s="128"/>
      <c r="AM447" s="128"/>
      <c r="AN447" s="128"/>
      <c r="AO447" s="128"/>
      <c r="AP447" s="128"/>
      <c r="AQ447" s="141">
        <v>0</v>
      </c>
      <c r="AR447" s="58">
        <f t="shared" si="334"/>
        <v>0</v>
      </c>
      <c r="AS447" s="128"/>
      <c r="AT447" s="128"/>
      <c r="AU447" s="18"/>
      <c r="AV447" s="18"/>
      <c r="AW447" s="128"/>
      <c r="AX447" s="128"/>
      <c r="AY447" s="128"/>
      <c r="AZ447" s="129"/>
      <c r="BA447" s="130"/>
      <c r="BB447" s="128"/>
      <c r="BC447" s="128"/>
      <c r="BD447" s="56"/>
      <c r="BE447" s="142">
        <v>0</v>
      </c>
      <c r="BF447" s="142">
        <f t="shared" si="343"/>
        <v>0</v>
      </c>
    </row>
    <row r="448" spans="1:58" ht="14.4" x14ac:dyDescent="0.3">
      <c r="A448" s="56" t="s">
        <v>141</v>
      </c>
      <c r="B448" s="56">
        <v>34</v>
      </c>
      <c r="C448" s="56">
        <v>12</v>
      </c>
      <c r="D448" s="56">
        <v>15</v>
      </c>
      <c r="E448" s="56">
        <f>E447-15</f>
        <v>30</v>
      </c>
      <c r="F448" s="41">
        <v>40624</v>
      </c>
      <c r="G448" s="56">
        <f t="shared" si="325"/>
        <v>6655</v>
      </c>
      <c r="H448" s="56">
        <f t="shared" si="326"/>
        <v>6662.5</v>
      </c>
      <c r="I448" s="41">
        <f t="shared" si="346"/>
        <v>40631.5</v>
      </c>
      <c r="J448" s="33">
        <f t="shared" si="299"/>
        <v>40631.5</v>
      </c>
      <c r="K448" s="56">
        <v>1060</v>
      </c>
      <c r="L448" s="131"/>
      <c r="M448" s="132"/>
      <c r="N448" s="133"/>
      <c r="O448" s="133"/>
      <c r="P448" s="133"/>
      <c r="Q448" s="133"/>
      <c r="R448" s="133"/>
      <c r="S448" s="133"/>
      <c r="T448" s="133"/>
      <c r="U448" s="133"/>
      <c r="V448" s="133"/>
      <c r="W448" s="133"/>
      <c r="X448" s="133"/>
      <c r="Y448" s="133"/>
      <c r="Z448" s="133"/>
      <c r="AA448" s="133"/>
      <c r="AB448" s="133"/>
      <c r="AC448" s="133"/>
      <c r="AD448" s="133"/>
      <c r="AE448" s="133"/>
      <c r="AF448" s="133"/>
      <c r="AG448" s="170"/>
      <c r="AH448" s="170"/>
      <c r="AI448" s="202"/>
      <c r="AJ448" s="203"/>
      <c r="AK448" s="133"/>
      <c r="AL448" s="133"/>
      <c r="AM448" s="133"/>
      <c r="AN448" s="133"/>
      <c r="AO448" s="133"/>
      <c r="AP448" s="133"/>
      <c r="AQ448" s="141">
        <v>8.8111683002420588E-2</v>
      </c>
      <c r="AR448" s="133"/>
      <c r="AS448" s="133"/>
      <c r="AT448" s="133"/>
      <c r="AU448" s="131"/>
      <c r="AV448" s="131"/>
      <c r="AW448" s="131"/>
      <c r="AX448" s="131"/>
      <c r="AY448" s="131"/>
      <c r="AZ448" s="131"/>
      <c r="BA448" s="131"/>
      <c r="BB448" s="131"/>
      <c r="BC448" s="131"/>
      <c r="BD448" s="131"/>
      <c r="BE448" s="131"/>
      <c r="BF448" s="131"/>
    </row>
    <row r="449" spans="1:58" ht="15" thickBot="1" x14ac:dyDescent="0.35">
      <c r="A449" s="63" t="s">
        <v>142</v>
      </c>
      <c r="B449" s="63">
        <v>34</v>
      </c>
      <c r="C449" s="63">
        <v>13</v>
      </c>
      <c r="D449" s="63">
        <v>15</v>
      </c>
      <c r="E449" s="63">
        <f t="shared" si="347"/>
        <v>15</v>
      </c>
      <c r="F449" s="42">
        <v>40639</v>
      </c>
      <c r="G449" s="63">
        <f t="shared" si="325"/>
        <v>6670</v>
      </c>
      <c r="H449" s="63">
        <f t="shared" si="326"/>
        <v>6677.5</v>
      </c>
      <c r="I449" s="42">
        <f t="shared" si="346"/>
        <v>40646.5</v>
      </c>
      <c r="J449" s="34">
        <f t="shared" si="299"/>
        <v>40646.5</v>
      </c>
      <c r="K449" s="63">
        <v>1060</v>
      </c>
      <c r="L449" s="63">
        <v>1</v>
      </c>
      <c r="M449" s="63">
        <v>1</v>
      </c>
      <c r="N449" s="71">
        <v>1.9759999999999991</v>
      </c>
      <c r="O449" s="71">
        <v>0.26346666666666657</v>
      </c>
      <c r="P449" s="71">
        <v>1.2981678174234399E-2</v>
      </c>
      <c r="Q449" s="71">
        <f t="shared" si="300"/>
        <v>12981.678174234399</v>
      </c>
      <c r="R449" s="71">
        <v>2.5689482779197772E-2</v>
      </c>
      <c r="S449" s="71">
        <f t="shared" si="301"/>
        <v>25689.482779197773</v>
      </c>
      <c r="T449" s="71">
        <v>0.19023042737630727</v>
      </c>
      <c r="U449" s="71">
        <f t="shared" si="302"/>
        <v>190230.42737630729</v>
      </c>
      <c r="V449" s="71">
        <f t="shared" si="303"/>
        <v>72.202844398902073</v>
      </c>
      <c r="W449" s="71">
        <v>0.20532298845188279</v>
      </c>
      <c r="X449" s="71">
        <f t="shared" si="304"/>
        <v>205322.98845188279</v>
      </c>
      <c r="Y449" s="71">
        <v>1.8404541839751364E-3</v>
      </c>
      <c r="Z449" s="71">
        <f t="shared" si="305"/>
        <v>1840.4541839751364</v>
      </c>
      <c r="AA449" s="71">
        <f t="shared" si="293"/>
        <v>1081.8065145195333</v>
      </c>
      <c r="AB449" s="71">
        <f t="shared" si="327"/>
        <v>256.6710106706729</v>
      </c>
      <c r="AC449" s="71">
        <f t="shared" si="328"/>
        <v>6773.2611979956655</v>
      </c>
      <c r="AD449" s="71">
        <f t="shared" si="329"/>
        <v>131.46101314108117</v>
      </c>
      <c r="AE449" s="224"/>
      <c r="AF449" s="224"/>
      <c r="AG449" s="224"/>
      <c r="AH449" s="226"/>
      <c r="AI449" s="225"/>
      <c r="AJ449" s="225"/>
      <c r="AK449" s="227"/>
      <c r="AL449" s="227"/>
      <c r="AM449" s="227"/>
      <c r="AN449" s="227"/>
      <c r="AO449" s="227"/>
      <c r="AP449" s="227"/>
      <c r="AQ449" s="228">
        <v>6.004185434361875</v>
      </c>
      <c r="AR449" s="71">
        <f t="shared" ref="AR449:AR455" si="348">(AQ449*K449)/1000</f>
        <v>6.3644365604235871</v>
      </c>
      <c r="AS449" s="227"/>
      <c r="AT449" s="227"/>
      <c r="AU449" s="229"/>
      <c r="AV449" s="229"/>
      <c r="AW449" s="227"/>
      <c r="AX449" s="227"/>
      <c r="AY449" s="227"/>
      <c r="AZ449" s="230"/>
      <c r="BA449" s="231"/>
      <c r="BB449" s="227"/>
      <c r="BC449" s="227"/>
      <c r="BD449" s="63"/>
      <c r="BE449" s="232">
        <v>0</v>
      </c>
      <c r="BF449" s="232">
        <f>BE449*O449</f>
        <v>0</v>
      </c>
    </row>
    <row r="450" spans="1:58" ht="15.75" customHeight="1" x14ac:dyDescent="0.25">
      <c r="A450" s="56" t="s">
        <v>143</v>
      </c>
      <c r="B450" s="56">
        <v>35</v>
      </c>
      <c r="C450" s="56">
        <v>1</v>
      </c>
      <c r="D450" s="143">
        <v>12</v>
      </c>
      <c r="E450" s="143">
        <v>158</v>
      </c>
      <c r="F450" s="41">
        <v>40669</v>
      </c>
      <c r="G450" s="143">
        <f t="shared" si="325"/>
        <v>6700</v>
      </c>
      <c r="H450" s="143">
        <f t="shared" si="326"/>
        <v>6706</v>
      </c>
      <c r="I450" s="41">
        <f t="shared" si="346"/>
        <v>40675</v>
      </c>
      <c r="J450" s="33">
        <f t="shared" si="299"/>
        <v>40675</v>
      </c>
      <c r="K450" s="56">
        <v>1060</v>
      </c>
      <c r="L450" s="56">
        <v>1</v>
      </c>
      <c r="M450" s="56">
        <v>1</v>
      </c>
      <c r="N450" s="58">
        <v>9.9599999999999937</v>
      </c>
      <c r="O450" s="58">
        <v>1.659999999999999</v>
      </c>
      <c r="P450" s="58">
        <v>7.3319423745975151E-2</v>
      </c>
      <c r="Q450" s="58">
        <f t="shared" si="300"/>
        <v>73319.423745975146</v>
      </c>
      <c r="R450" s="58"/>
      <c r="S450" s="58"/>
      <c r="T450" s="58">
        <v>0.25481515335545563</v>
      </c>
      <c r="U450" s="58">
        <f t="shared" si="302"/>
        <v>254815.15335545564</v>
      </c>
      <c r="V450" s="58">
        <f t="shared" si="303"/>
        <v>15.350310443099746</v>
      </c>
      <c r="W450" s="58">
        <v>1.2218862872796055</v>
      </c>
      <c r="X450" s="58">
        <f t="shared" si="304"/>
        <v>1221886.2872796054</v>
      </c>
      <c r="Y450" s="58">
        <v>7.973475645022406E-3</v>
      </c>
      <c r="Z450" s="58">
        <f t="shared" si="305"/>
        <v>7973.4756450224058</v>
      </c>
      <c r="AA450" s="58">
        <f t="shared" si="293"/>
        <v>6109.9519788312627</v>
      </c>
      <c r="AB450" s="58"/>
      <c r="AC450" s="58">
        <f t="shared" si="328"/>
        <v>9072.8366365368474</v>
      </c>
      <c r="AD450" s="58">
        <f t="shared" si="329"/>
        <v>569.53397464445754</v>
      </c>
      <c r="AE450" s="169">
        <v>51.713516817594353</v>
      </c>
      <c r="AF450" s="169">
        <v>41.11323015848749</v>
      </c>
      <c r="AG450" s="179">
        <f t="shared" ref="AG450:AG455" si="349">AE450-AF450</f>
        <v>10.600286659106864</v>
      </c>
      <c r="AH450" s="163">
        <f t="shared" ref="AH450:AH455" si="350">AE450*$O450</f>
        <v>85.844437917206577</v>
      </c>
      <c r="AI450" s="163">
        <f t="shared" ref="AI450:AI455" si="351">AF450*$O450</f>
        <v>68.24796206308919</v>
      </c>
      <c r="AJ450" s="179">
        <f t="shared" ref="AJ450:AJ455" si="352">AH450-AI450</f>
        <v>17.596475854117386</v>
      </c>
      <c r="AK450" s="144">
        <v>3.8992779577532173E-2</v>
      </c>
      <c r="AL450" s="58">
        <f>AK450*N450</f>
        <v>0.38836808459222022</v>
      </c>
      <c r="AM450" s="58">
        <f>AL450/K450</f>
        <v>3.663849854643587E-4</v>
      </c>
      <c r="AN450" s="223"/>
      <c r="AO450" s="223"/>
      <c r="AP450" s="223"/>
      <c r="AQ450" s="120">
        <v>19.6877</v>
      </c>
      <c r="AR450" s="58">
        <f t="shared" si="348"/>
        <v>20.868962</v>
      </c>
      <c r="AS450" s="58">
        <f t="shared" ref="AS450:AS455" si="353">SUM(AL450,AR450)</f>
        <v>21.257330084592219</v>
      </c>
      <c r="AT450" s="58">
        <f t="shared" ref="AT450:AT455" si="354">AR450/AS450</f>
        <v>0.98173015693660814</v>
      </c>
      <c r="AU450" s="6">
        <f t="shared" ref="AU450:AU455" si="355">(AR450/AS450)*100</f>
        <v>98.173015693660815</v>
      </c>
      <c r="AV450" s="6">
        <f t="shared" ref="AV450:AV455" si="356">(AL450/AS450)*100</f>
        <v>1.8269843063391953</v>
      </c>
      <c r="AW450" s="58">
        <f t="shared" ref="AW450:AW455" si="357">AS450/N450</f>
        <v>2.134270088814481</v>
      </c>
      <c r="AX450" s="56">
        <f t="shared" ref="AX450:AX455" si="358">AW450*1000</f>
        <v>2134.2700888144809</v>
      </c>
      <c r="AY450" s="56">
        <f t="shared" ref="AY450:AY455" si="359">AW450*O450</f>
        <v>3.5428883474320365</v>
      </c>
      <c r="AZ450" s="56">
        <f t="shared" ref="AZ450:AZ455" si="360">AY450*0.000001</f>
        <v>3.5428883474320365E-6</v>
      </c>
      <c r="BA450" s="56">
        <f t="shared" ref="BA450:BA455" si="361">(AZ450/T450)*100</f>
        <v>1.3903758472675553E-3</v>
      </c>
      <c r="BB450" s="56">
        <f t="shared" ref="BB450:BB455" si="362">AY450*1000</f>
        <v>3542.8883474320364</v>
      </c>
      <c r="BC450" s="56">
        <f t="shared" ref="BC450:BC455" si="363">AR450/AL450</f>
        <v>53.735007658809167</v>
      </c>
      <c r="BD450" s="56"/>
      <c r="BE450" s="124">
        <v>179814.48763250886</v>
      </c>
      <c r="BF450" s="142">
        <f t="shared" ref="BF450:BF455" si="364">BE450*O450</f>
        <v>298492.04946996452</v>
      </c>
    </row>
    <row r="451" spans="1:58" ht="15.75" customHeight="1" x14ac:dyDescent="0.25">
      <c r="A451" s="56" t="s">
        <v>144</v>
      </c>
      <c r="B451" s="56">
        <v>35</v>
      </c>
      <c r="C451" s="56">
        <v>2</v>
      </c>
      <c r="D451" s="143">
        <v>12</v>
      </c>
      <c r="E451" s="143">
        <f>E450-D451</f>
        <v>146</v>
      </c>
      <c r="F451" s="41">
        <v>40681</v>
      </c>
      <c r="G451" s="143">
        <f t="shared" si="325"/>
        <v>6712</v>
      </c>
      <c r="H451" s="143">
        <f t="shared" si="326"/>
        <v>6718</v>
      </c>
      <c r="I451" s="41">
        <f t="shared" si="346"/>
        <v>40687</v>
      </c>
      <c r="J451" s="33">
        <f t="shared" si="299"/>
        <v>40687</v>
      </c>
      <c r="K451" s="56">
        <v>1060</v>
      </c>
      <c r="L451" s="56">
        <v>1</v>
      </c>
      <c r="M451" s="56">
        <v>1</v>
      </c>
      <c r="N451" s="58">
        <v>8.6280000000000001</v>
      </c>
      <c r="O451" s="58">
        <v>1.4379999999999999</v>
      </c>
      <c r="P451" s="58">
        <v>8.2889004121360424E-2</v>
      </c>
      <c r="Q451" s="58">
        <f t="shared" si="300"/>
        <v>82889.004121360427</v>
      </c>
      <c r="R451" s="58"/>
      <c r="S451" s="58"/>
      <c r="T451" s="58">
        <v>0.22249447844622786</v>
      </c>
      <c r="U451" s="58">
        <f t="shared" si="302"/>
        <v>222494.47844622785</v>
      </c>
      <c r="V451" s="58">
        <f t="shared" si="303"/>
        <v>15.472495024077043</v>
      </c>
      <c r="W451" s="58">
        <v>1.0082830112503709</v>
      </c>
      <c r="X451" s="58">
        <f t="shared" si="304"/>
        <v>1008283.0112503709</v>
      </c>
      <c r="Y451" s="58">
        <v>1.0141018605324272E-2</v>
      </c>
      <c r="Z451" s="58">
        <f t="shared" si="305"/>
        <v>10141.018605324272</v>
      </c>
      <c r="AA451" s="58">
        <f>P451/12*1000000</f>
        <v>6907.4170101133686</v>
      </c>
      <c r="AB451" s="58"/>
      <c r="AC451" s="58">
        <f t="shared" si="328"/>
        <v>7922.0408554673359</v>
      </c>
      <c r="AD451" s="58">
        <f t="shared" si="329"/>
        <v>724.35847180887652</v>
      </c>
      <c r="AE451" s="169">
        <v>75.136631534915509</v>
      </c>
      <c r="AF451" s="169">
        <v>55.897577085306033</v>
      </c>
      <c r="AG451" s="179">
        <f t="shared" si="349"/>
        <v>19.239054449609476</v>
      </c>
      <c r="AH451" s="163">
        <f t="shared" si="350"/>
        <v>108.04647614720849</v>
      </c>
      <c r="AI451" s="163">
        <f t="shared" si="351"/>
        <v>80.380715848670079</v>
      </c>
      <c r="AJ451" s="179">
        <f t="shared" si="352"/>
        <v>27.665760298538416</v>
      </c>
      <c r="AK451" s="144">
        <v>2.1828338875923496E-2</v>
      </c>
      <c r="AL451" s="58">
        <f>AK451*N451</f>
        <v>0.18833490782146792</v>
      </c>
      <c r="AM451" s="58">
        <f>AL451/K451</f>
        <v>1.7767444134100748E-4</v>
      </c>
      <c r="AN451" s="223"/>
      <c r="AO451" s="223"/>
      <c r="AP451" s="223"/>
      <c r="AQ451" s="120">
        <v>6.2175000000000002</v>
      </c>
      <c r="AR451" s="58">
        <f t="shared" si="348"/>
        <v>6.5905500000000004</v>
      </c>
      <c r="AS451" s="58">
        <f t="shared" si="353"/>
        <v>6.7788849078214684</v>
      </c>
      <c r="AT451" s="58">
        <f t="shared" si="354"/>
        <v>0.97221742065510397</v>
      </c>
      <c r="AU451" s="6">
        <f t="shared" si="355"/>
        <v>97.221742065510398</v>
      </c>
      <c r="AV451" s="6">
        <f t="shared" si="356"/>
        <v>2.7782579344895995</v>
      </c>
      <c r="AW451" s="58">
        <f t="shared" si="357"/>
        <v>0.78568438894546455</v>
      </c>
      <c r="AX451" s="56">
        <f t="shared" si="358"/>
        <v>785.68438894546455</v>
      </c>
      <c r="AY451" s="56">
        <f t="shared" si="359"/>
        <v>1.129814151303578</v>
      </c>
      <c r="AZ451" s="56">
        <f t="shared" si="360"/>
        <v>1.129814151303578E-6</v>
      </c>
      <c r="BA451" s="56">
        <f t="shared" si="361"/>
        <v>5.0779424244302312E-4</v>
      </c>
      <c r="BB451" s="56">
        <f t="shared" si="362"/>
        <v>1129.814151303578</v>
      </c>
      <c r="BC451" s="56">
        <f t="shared" si="363"/>
        <v>34.993778244485149</v>
      </c>
      <c r="BD451" s="56"/>
      <c r="BE451" s="124">
        <v>76684.590566907355</v>
      </c>
      <c r="BF451" s="142">
        <f t="shared" si="364"/>
        <v>110272.44123521277</v>
      </c>
    </row>
    <row r="452" spans="1:58" ht="15.75" customHeight="1" x14ac:dyDescent="0.25">
      <c r="A452" s="56" t="s">
        <v>145</v>
      </c>
      <c r="B452" s="56">
        <v>35</v>
      </c>
      <c r="C452" s="56">
        <v>3</v>
      </c>
      <c r="D452" s="143">
        <v>12</v>
      </c>
      <c r="E452" s="143">
        <f>E451-D452</f>
        <v>134</v>
      </c>
      <c r="F452" s="41">
        <v>40693</v>
      </c>
      <c r="G452" s="143">
        <f t="shared" si="325"/>
        <v>6724</v>
      </c>
      <c r="H452" s="143">
        <f t="shared" si="326"/>
        <v>6730</v>
      </c>
      <c r="I452" s="41">
        <f t="shared" si="346"/>
        <v>40699</v>
      </c>
      <c r="J452" s="33">
        <f t="shared" si="299"/>
        <v>40699</v>
      </c>
      <c r="K452" s="56">
        <v>1060</v>
      </c>
      <c r="L452" s="56">
        <v>1</v>
      </c>
      <c r="M452" s="56">
        <v>1</v>
      </c>
      <c r="N452" s="58">
        <v>18.323999999999998</v>
      </c>
      <c r="O452" s="58">
        <v>3.0539999999999998</v>
      </c>
      <c r="P452" s="58">
        <v>0.14534370693804477</v>
      </c>
      <c r="Q452" s="58">
        <f t="shared" si="300"/>
        <v>145343.70693804478</v>
      </c>
      <c r="R452" s="58"/>
      <c r="S452" s="58"/>
      <c r="T452" s="58">
        <v>0.22914041394198473</v>
      </c>
      <c r="U452" s="58">
        <f t="shared" si="302"/>
        <v>229140.41394198473</v>
      </c>
      <c r="V452" s="58">
        <f t="shared" si="303"/>
        <v>7.5029605089058524</v>
      </c>
      <c r="W452" s="58">
        <v>2.4615003187129032</v>
      </c>
      <c r="X452" s="58">
        <f t="shared" si="304"/>
        <v>2461500.3187129032</v>
      </c>
      <c r="Y452" s="58">
        <v>1.6923723081116906E-2</v>
      </c>
      <c r="Z452" s="58">
        <f t="shared" si="305"/>
        <v>16923.723081116907</v>
      </c>
      <c r="AA452" s="58">
        <f>P452/12*1000000</f>
        <v>12111.975578170397</v>
      </c>
      <c r="AB452" s="58"/>
      <c r="AC452" s="58">
        <f t="shared" si="328"/>
        <v>8158.6731210761682</v>
      </c>
      <c r="AD452" s="58">
        <f t="shared" si="329"/>
        <v>1208.8373629369221</v>
      </c>
      <c r="AE452" s="169">
        <v>79.806976495376901</v>
      </c>
      <c r="AF452" s="169">
        <v>62.520130242147424</v>
      </c>
      <c r="AG452" s="179">
        <f t="shared" si="349"/>
        <v>17.286846253229477</v>
      </c>
      <c r="AH452" s="163">
        <f t="shared" si="350"/>
        <v>243.73050621688105</v>
      </c>
      <c r="AI452" s="163">
        <f t="shared" si="351"/>
        <v>190.93647775951823</v>
      </c>
      <c r="AJ452" s="179">
        <f t="shared" si="352"/>
        <v>52.794028457362828</v>
      </c>
      <c r="AK452" s="144">
        <v>1.7406169521329874E-2</v>
      </c>
      <c r="AL452" s="58">
        <f>AK452*N452</f>
        <v>0.31895065030884856</v>
      </c>
      <c r="AM452" s="58">
        <f>AL452/K452</f>
        <v>3.0089683991400807E-4</v>
      </c>
      <c r="AN452" s="223"/>
      <c r="AO452" s="223"/>
      <c r="AP452" s="223"/>
      <c r="AQ452" s="120">
        <v>17.544699999999999</v>
      </c>
      <c r="AR452" s="58">
        <f t="shared" si="348"/>
        <v>18.597381999999996</v>
      </c>
      <c r="AS452" s="58">
        <f t="shared" si="353"/>
        <v>18.916332650308846</v>
      </c>
      <c r="AT452" s="58">
        <f t="shared" si="354"/>
        <v>0.98313887494975716</v>
      </c>
      <c r="AU452" s="6">
        <f t="shared" si="355"/>
        <v>98.313887494975717</v>
      </c>
      <c r="AV452" s="6">
        <f t="shared" si="356"/>
        <v>1.6861125050242818</v>
      </c>
      <c r="AW452" s="58">
        <f t="shared" si="357"/>
        <v>1.0323255102766233</v>
      </c>
      <c r="AX452" s="56">
        <f t="shared" si="358"/>
        <v>1032.3255102766234</v>
      </c>
      <c r="AY452" s="56">
        <f t="shared" si="359"/>
        <v>3.1527221083848076</v>
      </c>
      <c r="AZ452" s="56">
        <f t="shared" si="360"/>
        <v>3.1527221083848075E-6</v>
      </c>
      <c r="BA452" s="56">
        <f t="shared" si="361"/>
        <v>1.3758909020662913E-3</v>
      </c>
      <c r="BB452" s="56">
        <f t="shared" si="362"/>
        <v>3152.7221083848076</v>
      </c>
      <c r="BC452" s="56">
        <f t="shared" si="363"/>
        <v>58.308023457521237</v>
      </c>
      <c r="BD452" s="56"/>
      <c r="BE452" s="124">
        <v>17565.596571686339</v>
      </c>
      <c r="BF452" s="142">
        <f t="shared" si="364"/>
        <v>53645.331929930078</v>
      </c>
    </row>
    <row r="453" spans="1:58" ht="15.75" customHeight="1" x14ac:dyDescent="0.25">
      <c r="A453" s="56" t="s">
        <v>146</v>
      </c>
      <c r="B453" s="56">
        <v>35</v>
      </c>
      <c r="C453" s="56">
        <v>4</v>
      </c>
      <c r="D453" s="143">
        <v>12</v>
      </c>
      <c r="E453" s="143">
        <f t="shared" ref="E453:E461" si="365">E452-D453</f>
        <v>122</v>
      </c>
      <c r="F453" s="41">
        <v>40705</v>
      </c>
      <c r="G453" s="143">
        <f t="shared" si="325"/>
        <v>6736</v>
      </c>
      <c r="H453" s="143">
        <f t="shared" si="326"/>
        <v>6742</v>
      </c>
      <c r="I453" s="41">
        <f t="shared" si="346"/>
        <v>40711</v>
      </c>
      <c r="J453" s="33">
        <f t="shared" si="299"/>
        <v>40711</v>
      </c>
      <c r="K453" s="56">
        <v>1060</v>
      </c>
      <c r="L453" s="56">
        <v>1</v>
      </c>
      <c r="M453" s="56">
        <v>1</v>
      </c>
      <c r="N453" s="58">
        <v>16.711999999999996</v>
      </c>
      <c r="O453" s="58">
        <v>2.7853333333333326</v>
      </c>
      <c r="P453" s="58">
        <v>0.15117803342778546</v>
      </c>
      <c r="Q453" s="58">
        <f t="shared" si="300"/>
        <v>151178.03342778547</v>
      </c>
      <c r="R453" s="58"/>
      <c r="S453" s="58"/>
      <c r="T453" s="58">
        <v>0.44400781422803176</v>
      </c>
      <c r="U453" s="58">
        <f t="shared" si="302"/>
        <v>444007.81422803178</v>
      </c>
      <c r="V453" s="58">
        <f t="shared" si="303"/>
        <v>15.940922004357297</v>
      </c>
      <c r="W453" s="58">
        <v>1.9633804355358371</v>
      </c>
      <c r="X453" s="58">
        <f t="shared" si="304"/>
        <v>1963380.435535837</v>
      </c>
      <c r="Y453" s="58">
        <v>1.7951199744488756E-2</v>
      </c>
      <c r="Z453" s="58">
        <f t="shared" si="305"/>
        <v>17951.199744488757</v>
      </c>
      <c r="AA453" s="58">
        <f>P453/12*1000000</f>
        <v>12598.169452315455</v>
      </c>
      <c r="AB453" s="58"/>
      <c r="AC453" s="58">
        <f t="shared" si="328"/>
        <v>15809.147575369203</v>
      </c>
      <c r="AD453" s="58">
        <f t="shared" si="329"/>
        <v>1282.2285531777684</v>
      </c>
      <c r="AE453" s="169">
        <v>60.136690777592868</v>
      </c>
      <c r="AF453" s="169">
        <v>49.952706796950466</v>
      </c>
      <c r="AG453" s="179">
        <f t="shared" si="349"/>
        <v>10.183983980642402</v>
      </c>
      <c r="AH453" s="163">
        <f t="shared" si="350"/>
        <v>167.50072937918861</v>
      </c>
      <c r="AI453" s="163">
        <f t="shared" si="351"/>
        <v>139.13493933177267</v>
      </c>
      <c r="AJ453" s="179">
        <f t="shared" si="352"/>
        <v>28.365790047415942</v>
      </c>
      <c r="AK453" s="144">
        <v>0.66497964749132921</v>
      </c>
      <c r="AL453" s="58">
        <f>AK453*N453</f>
        <v>11.113139868875091</v>
      </c>
      <c r="AM453" s="58">
        <f>AL453/K453</f>
        <v>1.0484094215919898E-2</v>
      </c>
      <c r="AN453" s="223"/>
      <c r="AO453" s="223"/>
      <c r="AP453" s="223"/>
      <c r="AQ453" s="120">
        <v>353.41550000000001</v>
      </c>
      <c r="AR453" s="58">
        <f t="shared" si="348"/>
        <v>374.62043</v>
      </c>
      <c r="AS453" s="58">
        <f t="shared" si="353"/>
        <v>385.73356986887507</v>
      </c>
      <c r="AT453" s="58">
        <f t="shared" si="354"/>
        <v>0.97118959629919477</v>
      </c>
      <c r="AU453" s="6">
        <f t="shared" si="355"/>
        <v>97.118959629919473</v>
      </c>
      <c r="AV453" s="6">
        <f t="shared" si="356"/>
        <v>2.8810403700805334</v>
      </c>
      <c r="AW453" s="58">
        <f t="shared" si="357"/>
        <v>23.081233237725893</v>
      </c>
      <c r="AX453" s="56">
        <f t="shared" si="358"/>
        <v>23081.233237725894</v>
      </c>
      <c r="AY453" s="56">
        <f t="shared" si="359"/>
        <v>64.288928311479168</v>
      </c>
      <c r="AZ453" s="56">
        <f t="shared" si="360"/>
        <v>6.4288928311479165E-5</v>
      </c>
      <c r="BA453" s="56">
        <f t="shared" si="361"/>
        <v>1.4479233529539169E-2</v>
      </c>
      <c r="BB453" s="56">
        <f t="shared" si="362"/>
        <v>64288.928311479169</v>
      </c>
      <c r="BC453" s="56">
        <f t="shared" si="363"/>
        <v>33.709683709570761</v>
      </c>
      <c r="BD453" s="56"/>
      <c r="BE453" s="124">
        <v>311195.3805050418</v>
      </c>
      <c r="BF453" s="142">
        <f t="shared" si="364"/>
        <v>866782.86650004284</v>
      </c>
    </row>
    <row r="454" spans="1:58" ht="15.75" customHeight="1" x14ac:dyDescent="0.25">
      <c r="A454" s="56" t="s">
        <v>147</v>
      </c>
      <c r="B454" s="56">
        <v>35</v>
      </c>
      <c r="C454" s="56">
        <v>5</v>
      </c>
      <c r="D454" s="143">
        <v>12</v>
      </c>
      <c r="E454" s="143">
        <f t="shared" si="365"/>
        <v>110</v>
      </c>
      <c r="F454" s="41">
        <v>40717</v>
      </c>
      <c r="G454" s="143">
        <f t="shared" si="325"/>
        <v>6748</v>
      </c>
      <c r="H454" s="143">
        <f t="shared" si="326"/>
        <v>6754</v>
      </c>
      <c r="I454" s="41">
        <f t="shared" si="346"/>
        <v>40723</v>
      </c>
      <c r="J454" s="33">
        <f t="shared" si="299"/>
        <v>40723</v>
      </c>
      <c r="K454" s="56">
        <v>1060</v>
      </c>
      <c r="L454" s="56">
        <v>1</v>
      </c>
      <c r="M454" s="56">
        <v>1</v>
      </c>
      <c r="N454" s="58">
        <v>4.652000000000001</v>
      </c>
      <c r="O454" s="58">
        <v>0.77533333333333354</v>
      </c>
      <c r="P454" s="58">
        <v>6.342788353990389E-2</v>
      </c>
      <c r="Q454" s="58">
        <f t="shared" si="300"/>
        <v>63427.883539903887</v>
      </c>
      <c r="R454" s="58"/>
      <c r="S454" s="58"/>
      <c r="T454" s="58">
        <v>9.2846302729514163E-2</v>
      </c>
      <c r="U454" s="58">
        <f t="shared" si="302"/>
        <v>92846.302729514166</v>
      </c>
      <c r="V454" s="58">
        <f t="shared" si="303"/>
        <v>11.975017548948513</v>
      </c>
      <c r="W454" s="58">
        <v>0.52391732175405958</v>
      </c>
      <c r="X454" s="58">
        <f t="shared" si="304"/>
        <v>523917.32175405958</v>
      </c>
      <c r="Y454" s="58">
        <v>9.1407134212941367E-3</v>
      </c>
      <c r="Z454" s="58">
        <f t="shared" si="305"/>
        <v>9140.7134212941364</v>
      </c>
      <c r="AA454" s="58">
        <f>P454/12*1000000</f>
        <v>5285.6569616586576</v>
      </c>
      <c r="AB454" s="58"/>
      <c r="AC454" s="58">
        <f t="shared" si="328"/>
        <v>3305.8447501206733</v>
      </c>
      <c r="AD454" s="58">
        <f t="shared" si="329"/>
        <v>652.90810152100983</v>
      </c>
      <c r="AE454" s="169">
        <v>49.025974149935379</v>
      </c>
      <c r="AF454" s="169">
        <v>38.940942403006495</v>
      </c>
      <c r="AG454" s="179">
        <f t="shared" si="349"/>
        <v>10.085031746928884</v>
      </c>
      <c r="AH454" s="163">
        <f t="shared" si="350"/>
        <v>38.01147195758324</v>
      </c>
      <c r="AI454" s="163">
        <f t="shared" si="351"/>
        <v>30.192210676464377</v>
      </c>
      <c r="AJ454" s="179">
        <f t="shared" si="352"/>
        <v>7.8192612811188624</v>
      </c>
      <c r="AK454" s="128"/>
      <c r="AL454" s="128"/>
      <c r="AM454" s="128"/>
      <c r="AN454" s="223"/>
      <c r="AO454" s="223"/>
      <c r="AP454" s="223"/>
      <c r="AQ454" s="120">
        <v>0.36349999999999999</v>
      </c>
      <c r="AR454" s="58">
        <f t="shared" si="348"/>
        <v>0.38530999999999999</v>
      </c>
      <c r="AS454" s="58"/>
      <c r="AT454" s="58"/>
      <c r="AU454" s="6"/>
      <c r="AV454" s="6"/>
      <c r="AW454" s="58"/>
      <c r="AX454" s="56"/>
      <c r="AY454" s="56"/>
      <c r="AZ454" s="56"/>
      <c r="BA454" s="56"/>
      <c r="BB454" s="56"/>
      <c r="BC454" s="56"/>
      <c r="BD454" s="56"/>
      <c r="BE454" s="124">
        <v>76649.875949176741</v>
      </c>
      <c r="BF454" s="142">
        <f t="shared" si="364"/>
        <v>59429.203819261718</v>
      </c>
    </row>
    <row r="455" spans="1:58" ht="15.75" customHeight="1" x14ac:dyDescent="0.25">
      <c r="A455" s="56" t="s">
        <v>148</v>
      </c>
      <c r="B455" s="56">
        <v>35</v>
      </c>
      <c r="C455" s="56">
        <v>6</v>
      </c>
      <c r="D455" s="143">
        <v>12</v>
      </c>
      <c r="E455" s="143">
        <f t="shared" si="365"/>
        <v>98</v>
      </c>
      <c r="F455" s="41">
        <v>40729</v>
      </c>
      <c r="G455" s="143">
        <f t="shared" si="325"/>
        <v>6760</v>
      </c>
      <c r="H455" s="143">
        <f t="shared" si="326"/>
        <v>6766</v>
      </c>
      <c r="I455" s="41">
        <f t="shared" si="346"/>
        <v>40735</v>
      </c>
      <c r="J455" s="33">
        <f t="shared" si="299"/>
        <v>40735</v>
      </c>
      <c r="K455" s="56">
        <v>1060</v>
      </c>
      <c r="L455" s="56">
        <v>1</v>
      </c>
      <c r="M455" s="56">
        <v>1</v>
      </c>
      <c r="N455" s="58">
        <v>7.0840000000000032</v>
      </c>
      <c r="O455" s="58">
        <v>1.1806666666666672</v>
      </c>
      <c r="P455" s="58">
        <v>6.8257688122365365E-2</v>
      </c>
      <c r="Q455" s="58">
        <f t="shared" si="300"/>
        <v>68257.688122365362</v>
      </c>
      <c r="R455" s="58"/>
      <c r="S455" s="58"/>
      <c r="T455" s="58">
        <v>0.12053696384755408</v>
      </c>
      <c r="U455" s="58">
        <f t="shared" si="302"/>
        <v>120536.96384755409</v>
      </c>
      <c r="V455" s="58">
        <f t="shared" si="303"/>
        <v>10.209229010238907</v>
      </c>
      <c r="W455" s="58">
        <v>0.88948548251319981</v>
      </c>
      <c r="X455" s="58">
        <f t="shared" si="304"/>
        <v>889485.48251319979</v>
      </c>
      <c r="Y455" s="58">
        <v>8.4765878933667251E-3</v>
      </c>
      <c r="Z455" s="58">
        <f t="shared" si="305"/>
        <v>8476.5878933667245</v>
      </c>
      <c r="AA455" s="58">
        <f>P455/12*1000000</f>
        <v>5688.1406768637808</v>
      </c>
      <c r="AB455" s="58"/>
      <c r="AC455" s="58">
        <f t="shared" si="328"/>
        <v>4291.7862899914217</v>
      </c>
      <c r="AD455" s="58">
        <f t="shared" si="329"/>
        <v>605.47056381190896</v>
      </c>
      <c r="AE455" s="169">
        <v>55.402096264129661</v>
      </c>
      <c r="AF455" s="169">
        <v>48.410000306788099</v>
      </c>
      <c r="AG455" s="179">
        <f t="shared" si="349"/>
        <v>6.9920959573415615</v>
      </c>
      <c r="AH455" s="163">
        <f t="shared" si="350"/>
        <v>65.411408322515783</v>
      </c>
      <c r="AI455" s="163">
        <f t="shared" si="351"/>
        <v>57.156073695547839</v>
      </c>
      <c r="AJ455" s="179">
        <f t="shared" si="352"/>
        <v>8.2553346269679437</v>
      </c>
      <c r="AK455" s="144">
        <v>3.3881506672742069E-2</v>
      </c>
      <c r="AL455" s="58">
        <f>AK455*N455</f>
        <v>0.24001659326970493</v>
      </c>
      <c r="AM455" s="58">
        <f>AL455/K455</f>
        <v>2.2643074836764616E-4</v>
      </c>
      <c r="AN455" s="223"/>
      <c r="AO455" s="223"/>
      <c r="AP455" s="223"/>
      <c r="AQ455" s="120">
        <v>7.3499999999999996E-2</v>
      </c>
      <c r="AR455" s="58">
        <f t="shared" si="348"/>
        <v>7.7909999999999993E-2</v>
      </c>
      <c r="AS455" s="58">
        <f t="shared" si="353"/>
        <v>0.3179265932697049</v>
      </c>
      <c r="AT455" s="58">
        <f t="shared" si="354"/>
        <v>0.24505656855797223</v>
      </c>
      <c r="AU455" s="6">
        <f t="shared" si="355"/>
        <v>24.505656855797223</v>
      </c>
      <c r="AV455" s="6">
        <f t="shared" si="356"/>
        <v>75.494343144202787</v>
      </c>
      <c r="AW455" s="58">
        <f t="shared" si="357"/>
        <v>4.4879530388157084E-2</v>
      </c>
      <c r="AX455" s="56">
        <f t="shared" si="358"/>
        <v>44.879530388157086</v>
      </c>
      <c r="AY455" s="56">
        <f t="shared" si="359"/>
        <v>5.298776554495082E-2</v>
      </c>
      <c r="AZ455" s="56">
        <f t="shared" si="360"/>
        <v>5.2987765544950815E-8</v>
      </c>
      <c r="BA455" s="56">
        <f t="shared" si="361"/>
        <v>4.3959764584717503E-5</v>
      </c>
      <c r="BB455" s="56">
        <f t="shared" si="362"/>
        <v>52.987765544950818</v>
      </c>
      <c r="BC455" s="56">
        <f t="shared" si="363"/>
        <v>0.32460255742590716</v>
      </c>
      <c r="BD455" s="56"/>
      <c r="BE455" s="124">
        <v>324685.8196343524</v>
      </c>
      <c r="BF455" s="142">
        <f t="shared" si="364"/>
        <v>383345.72438162559</v>
      </c>
    </row>
    <row r="456" spans="1:58" ht="15.75" customHeight="1" x14ac:dyDescent="0.25">
      <c r="A456" s="56" t="s">
        <v>149</v>
      </c>
      <c r="B456" s="56">
        <v>35</v>
      </c>
      <c r="C456" s="56">
        <v>7</v>
      </c>
      <c r="D456" s="143">
        <v>12</v>
      </c>
      <c r="E456" s="143">
        <f t="shared" si="365"/>
        <v>86</v>
      </c>
      <c r="F456" s="41">
        <v>40741</v>
      </c>
      <c r="G456" s="143">
        <f t="shared" si="325"/>
        <v>6772</v>
      </c>
      <c r="H456" s="143">
        <f t="shared" si="326"/>
        <v>6778</v>
      </c>
      <c r="I456" s="41">
        <f t="shared" si="346"/>
        <v>40747</v>
      </c>
      <c r="J456" s="33">
        <f t="shared" si="299"/>
        <v>40747</v>
      </c>
      <c r="K456" s="56">
        <v>1060</v>
      </c>
      <c r="L456" s="131"/>
      <c r="M456" s="131"/>
      <c r="N456" s="133"/>
      <c r="O456" s="133"/>
      <c r="P456" s="133"/>
      <c r="Q456" s="133"/>
      <c r="R456" s="133"/>
      <c r="S456" s="133"/>
      <c r="T456" s="133"/>
      <c r="U456" s="133"/>
      <c r="V456" s="133"/>
      <c r="W456" s="133"/>
      <c r="X456" s="133"/>
      <c r="Y456" s="133"/>
      <c r="Z456" s="133"/>
      <c r="AA456" s="133"/>
      <c r="AB456" s="133"/>
      <c r="AC456" s="133"/>
      <c r="AD456" s="133"/>
      <c r="AE456" s="133"/>
      <c r="AF456" s="133"/>
      <c r="AG456" s="170"/>
      <c r="AH456" s="170"/>
      <c r="AI456" s="202"/>
      <c r="AJ456" s="203"/>
      <c r="AK456" s="133"/>
      <c r="AL456" s="133"/>
      <c r="AM456" s="133"/>
      <c r="AN456" s="133"/>
      <c r="AO456" s="133"/>
      <c r="AP456" s="133"/>
      <c r="AQ456" s="133"/>
      <c r="AR456" s="133"/>
      <c r="AS456" s="133"/>
      <c r="AT456" s="133"/>
      <c r="AU456" s="131"/>
      <c r="AV456" s="131"/>
      <c r="AW456" s="131"/>
      <c r="AX456" s="131"/>
      <c r="AY456" s="131"/>
      <c r="AZ456" s="131"/>
      <c r="BA456" s="131"/>
      <c r="BB456" s="131"/>
      <c r="BC456" s="131"/>
      <c r="BD456" s="131"/>
      <c r="BE456" s="131"/>
      <c r="BF456" s="131"/>
    </row>
    <row r="457" spans="1:58" ht="15.75" customHeight="1" x14ac:dyDescent="0.25">
      <c r="A457" s="56" t="s">
        <v>150</v>
      </c>
      <c r="B457" s="56">
        <v>35</v>
      </c>
      <c r="C457" s="56">
        <v>8</v>
      </c>
      <c r="D457" s="143">
        <v>12</v>
      </c>
      <c r="E457" s="143">
        <f t="shared" si="365"/>
        <v>74</v>
      </c>
      <c r="F457" s="41">
        <v>40753</v>
      </c>
      <c r="G457" s="143">
        <f t="shared" si="325"/>
        <v>6784</v>
      </c>
      <c r="H457" s="143">
        <f t="shared" si="326"/>
        <v>6790</v>
      </c>
      <c r="I457" s="41">
        <f t="shared" si="346"/>
        <v>40759</v>
      </c>
      <c r="J457" s="33">
        <f>I457</f>
        <v>40759</v>
      </c>
      <c r="K457" s="56">
        <v>1060</v>
      </c>
      <c r="L457" s="131"/>
      <c r="M457" s="131"/>
      <c r="N457" s="133"/>
      <c r="O457" s="133"/>
      <c r="P457" s="133"/>
      <c r="Q457" s="133"/>
      <c r="R457" s="133"/>
      <c r="S457" s="133"/>
      <c r="T457" s="133"/>
      <c r="U457" s="133"/>
      <c r="V457" s="133"/>
      <c r="W457" s="133"/>
      <c r="X457" s="133"/>
      <c r="Y457" s="133"/>
      <c r="Z457" s="133"/>
      <c r="AA457" s="133"/>
      <c r="AB457" s="133"/>
      <c r="AC457" s="133"/>
      <c r="AD457" s="133"/>
      <c r="AE457" s="133"/>
      <c r="AF457" s="133"/>
      <c r="AG457" s="170"/>
      <c r="AH457" s="170"/>
      <c r="AI457" s="202"/>
      <c r="AJ457" s="203"/>
      <c r="AK457" s="133"/>
      <c r="AL457" s="133"/>
      <c r="AM457" s="133"/>
      <c r="AN457" s="133"/>
      <c r="AO457" s="133"/>
      <c r="AP457" s="133"/>
      <c r="AQ457" s="133"/>
      <c r="AR457" s="133"/>
      <c r="AS457" s="133"/>
      <c r="AT457" s="133"/>
      <c r="AU457" s="131"/>
      <c r="AV457" s="131"/>
      <c r="AW457" s="131"/>
      <c r="AX457" s="131"/>
      <c r="AY457" s="131"/>
      <c r="AZ457" s="131"/>
      <c r="BA457" s="131"/>
      <c r="BB457" s="131"/>
      <c r="BC457" s="131"/>
      <c r="BD457" s="131"/>
      <c r="BE457" s="131"/>
      <c r="BF457" s="131"/>
    </row>
    <row r="458" spans="1:58" ht="15.75" customHeight="1" x14ac:dyDescent="0.25">
      <c r="A458" s="56" t="s">
        <v>151</v>
      </c>
      <c r="B458" s="56">
        <v>35</v>
      </c>
      <c r="C458" s="56">
        <v>9</v>
      </c>
      <c r="D458" s="143">
        <v>12</v>
      </c>
      <c r="E458" s="143">
        <f t="shared" si="365"/>
        <v>62</v>
      </c>
      <c r="F458" s="41">
        <v>40765</v>
      </c>
      <c r="G458" s="143">
        <f t="shared" si="325"/>
        <v>6796</v>
      </c>
      <c r="H458" s="143">
        <f t="shared" ref="H458:H463" si="366">G458+(D458/2)</f>
        <v>6802</v>
      </c>
      <c r="I458" s="41">
        <f t="shared" ref="I458:I463" si="367">F458+(D458/2)</f>
        <v>40771</v>
      </c>
      <c r="J458" s="33">
        <f t="shared" ref="J458:J463" si="368">I458</f>
        <v>40771</v>
      </c>
      <c r="K458" s="56">
        <v>1060</v>
      </c>
      <c r="L458" s="131"/>
      <c r="M458" s="131"/>
      <c r="N458" s="133"/>
      <c r="O458" s="133"/>
      <c r="P458" s="133"/>
      <c r="Q458" s="133"/>
      <c r="R458" s="133"/>
      <c r="S458" s="133"/>
      <c r="T458" s="133"/>
      <c r="U458" s="133"/>
      <c r="V458" s="133"/>
      <c r="W458" s="133"/>
      <c r="X458" s="133"/>
      <c r="Y458" s="133"/>
      <c r="Z458" s="133"/>
      <c r="AA458" s="133"/>
      <c r="AB458" s="133"/>
      <c r="AC458" s="133"/>
      <c r="AD458" s="133"/>
      <c r="AE458" s="133"/>
      <c r="AF458" s="133"/>
      <c r="AG458" s="170"/>
      <c r="AH458" s="170"/>
      <c r="AI458" s="202"/>
      <c r="AJ458" s="203"/>
      <c r="AK458" s="133"/>
      <c r="AL458" s="133"/>
      <c r="AM458" s="133"/>
      <c r="AN458" s="133"/>
      <c r="AO458" s="133"/>
      <c r="AP458" s="133"/>
      <c r="AQ458" s="133"/>
      <c r="AR458" s="133"/>
      <c r="AS458" s="133"/>
      <c r="AT458" s="133"/>
      <c r="AU458" s="131"/>
      <c r="AV458" s="131"/>
      <c r="AW458" s="131"/>
      <c r="AX458" s="131"/>
      <c r="AY458" s="131"/>
      <c r="AZ458" s="131"/>
      <c r="BA458" s="131"/>
      <c r="BB458" s="131"/>
      <c r="BC458" s="131"/>
      <c r="BD458" s="131"/>
      <c r="BE458" s="131"/>
      <c r="BF458" s="131"/>
    </row>
    <row r="459" spans="1:58" ht="15.75" customHeight="1" x14ac:dyDescent="0.25">
      <c r="A459" s="56" t="s">
        <v>152</v>
      </c>
      <c r="B459" s="56">
        <v>35</v>
      </c>
      <c r="C459" s="56">
        <v>10</v>
      </c>
      <c r="D459" s="143">
        <v>12</v>
      </c>
      <c r="E459" s="143">
        <f t="shared" si="365"/>
        <v>50</v>
      </c>
      <c r="F459" s="41">
        <v>40777</v>
      </c>
      <c r="G459" s="143">
        <f t="shared" si="325"/>
        <v>6808</v>
      </c>
      <c r="H459" s="143">
        <f t="shared" si="366"/>
        <v>6814</v>
      </c>
      <c r="I459" s="41">
        <f t="shared" si="367"/>
        <v>40783</v>
      </c>
      <c r="J459" s="33">
        <f t="shared" si="368"/>
        <v>40783</v>
      </c>
      <c r="K459" s="56">
        <v>1060</v>
      </c>
      <c r="L459" s="131"/>
      <c r="M459" s="131"/>
      <c r="N459" s="133"/>
      <c r="O459" s="133"/>
      <c r="P459" s="133"/>
      <c r="Q459" s="133"/>
      <c r="R459" s="133"/>
      <c r="S459" s="133"/>
      <c r="T459" s="133"/>
      <c r="U459" s="133"/>
      <c r="V459" s="133"/>
      <c r="W459" s="133"/>
      <c r="X459" s="133"/>
      <c r="Y459" s="133"/>
      <c r="Z459" s="133"/>
      <c r="AA459" s="133"/>
      <c r="AB459" s="133"/>
      <c r="AC459" s="133"/>
      <c r="AD459" s="133"/>
      <c r="AE459" s="133"/>
      <c r="AF459" s="133"/>
      <c r="AG459" s="170"/>
      <c r="AH459" s="170"/>
      <c r="AI459" s="202"/>
      <c r="AJ459" s="203"/>
      <c r="AK459" s="133"/>
      <c r="AL459" s="133"/>
      <c r="AM459" s="133"/>
      <c r="AN459" s="133"/>
      <c r="AO459" s="133"/>
      <c r="AP459" s="133"/>
      <c r="AQ459" s="133"/>
      <c r="AR459" s="133"/>
      <c r="AS459" s="133"/>
      <c r="AT459" s="133"/>
      <c r="AU459" s="131"/>
      <c r="AV459" s="131"/>
      <c r="AW459" s="131"/>
      <c r="AX459" s="131"/>
      <c r="AY459" s="131"/>
      <c r="AZ459" s="131"/>
      <c r="BA459" s="131"/>
      <c r="BB459" s="131"/>
      <c r="BC459" s="131"/>
      <c r="BD459" s="131"/>
      <c r="BE459" s="131"/>
      <c r="BF459" s="131"/>
    </row>
    <row r="460" spans="1:58" ht="15.75" customHeight="1" x14ac:dyDescent="0.25">
      <c r="A460" s="56" t="s">
        <v>153</v>
      </c>
      <c r="B460" s="56">
        <v>35</v>
      </c>
      <c r="C460" s="56">
        <v>11</v>
      </c>
      <c r="D460" s="143">
        <v>12</v>
      </c>
      <c r="E460" s="143">
        <f t="shared" si="365"/>
        <v>38</v>
      </c>
      <c r="F460" s="41">
        <v>40789</v>
      </c>
      <c r="G460" s="143">
        <f t="shared" si="325"/>
        <v>6820</v>
      </c>
      <c r="H460" s="143">
        <f t="shared" si="366"/>
        <v>6826</v>
      </c>
      <c r="I460" s="41">
        <f t="shared" si="367"/>
        <v>40795</v>
      </c>
      <c r="J460" s="33">
        <f t="shared" si="368"/>
        <v>40795</v>
      </c>
      <c r="K460" s="56">
        <v>1060</v>
      </c>
      <c r="L460" s="131"/>
      <c r="M460" s="131"/>
      <c r="N460" s="133"/>
      <c r="O460" s="133"/>
      <c r="P460" s="133"/>
      <c r="Q460" s="133"/>
      <c r="R460" s="133"/>
      <c r="S460" s="133"/>
      <c r="T460" s="133"/>
      <c r="U460" s="133"/>
      <c r="V460" s="133"/>
      <c r="W460" s="133"/>
      <c r="X460" s="133"/>
      <c r="Y460" s="133"/>
      <c r="Z460" s="133"/>
      <c r="AA460" s="133"/>
      <c r="AB460" s="133"/>
      <c r="AC460" s="133"/>
      <c r="AD460" s="133"/>
      <c r="AE460" s="133"/>
      <c r="AF460" s="133"/>
      <c r="AG460" s="170"/>
      <c r="AH460" s="170"/>
      <c r="AI460" s="202"/>
      <c r="AJ460" s="203"/>
      <c r="AK460" s="133"/>
      <c r="AL460" s="133"/>
      <c r="AM460" s="133"/>
      <c r="AN460" s="133"/>
      <c r="AO460" s="133"/>
      <c r="AP460" s="133"/>
      <c r="AQ460" s="133"/>
      <c r="AR460" s="133"/>
      <c r="AS460" s="133"/>
      <c r="AT460" s="133"/>
      <c r="AU460" s="131"/>
      <c r="AV460" s="131"/>
      <c r="AW460" s="131"/>
      <c r="AX460" s="131"/>
      <c r="AY460" s="131"/>
      <c r="AZ460" s="131"/>
      <c r="BA460" s="131"/>
      <c r="BB460" s="131"/>
      <c r="BC460" s="131"/>
      <c r="BD460" s="131"/>
      <c r="BE460" s="131"/>
      <c r="BF460" s="131"/>
    </row>
    <row r="461" spans="1:58" ht="15.75" customHeight="1" x14ac:dyDescent="0.25">
      <c r="A461" s="56" t="s">
        <v>154</v>
      </c>
      <c r="B461" s="56">
        <v>35</v>
      </c>
      <c r="C461" s="56">
        <v>12</v>
      </c>
      <c r="D461" s="143">
        <v>12</v>
      </c>
      <c r="E461" s="143">
        <f t="shared" si="365"/>
        <v>26</v>
      </c>
      <c r="F461" s="41">
        <v>40801</v>
      </c>
      <c r="G461" s="143">
        <f t="shared" si="325"/>
        <v>6832</v>
      </c>
      <c r="H461" s="143">
        <f t="shared" si="366"/>
        <v>6838</v>
      </c>
      <c r="I461" s="41">
        <f t="shared" si="367"/>
        <v>40807</v>
      </c>
      <c r="J461" s="33">
        <f t="shared" si="368"/>
        <v>40807</v>
      </c>
      <c r="K461" s="56">
        <v>1060</v>
      </c>
      <c r="L461" s="131"/>
      <c r="M461" s="131"/>
      <c r="N461" s="133"/>
      <c r="O461" s="133"/>
      <c r="P461" s="133"/>
      <c r="Q461" s="133"/>
      <c r="R461" s="133"/>
      <c r="S461" s="133"/>
      <c r="T461" s="133"/>
      <c r="U461" s="133"/>
      <c r="V461" s="133"/>
      <c r="W461" s="133"/>
      <c r="X461" s="133"/>
      <c r="Y461" s="133"/>
      <c r="Z461" s="133"/>
      <c r="AA461" s="133"/>
      <c r="AB461" s="133"/>
      <c r="AC461" s="133"/>
      <c r="AD461" s="133"/>
      <c r="AE461" s="133"/>
      <c r="AF461" s="133"/>
      <c r="AG461" s="170"/>
      <c r="AH461" s="170"/>
      <c r="AI461" s="202"/>
      <c r="AJ461" s="203"/>
      <c r="AK461" s="133"/>
      <c r="AL461" s="133"/>
      <c r="AM461" s="133"/>
      <c r="AN461" s="133"/>
      <c r="AO461" s="133"/>
      <c r="AP461" s="133"/>
      <c r="AQ461" s="133"/>
      <c r="AR461" s="133"/>
      <c r="AS461" s="133"/>
      <c r="AT461" s="133"/>
      <c r="AU461" s="131"/>
      <c r="AV461" s="131"/>
      <c r="AW461" s="131"/>
      <c r="AX461" s="131"/>
      <c r="AY461" s="131"/>
      <c r="AZ461" s="131"/>
      <c r="BA461" s="131"/>
      <c r="BB461" s="131"/>
      <c r="BC461" s="131"/>
      <c r="BD461" s="131"/>
      <c r="BE461" s="131"/>
      <c r="BF461" s="131"/>
    </row>
    <row r="462" spans="1:58" ht="15.75" customHeight="1" thickBot="1" x14ac:dyDescent="0.3">
      <c r="A462" s="63" t="s">
        <v>155</v>
      </c>
      <c r="B462" s="63">
        <v>35</v>
      </c>
      <c r="C462" s="63">
        <v>13</v>
      </c>
      <c r="D462" s="145">
        <v>14</v>
      </c>
      <c r="E462" s="145">
        <f>E461-D462</f>
        <v>12</v>
      </c>
      <c r="F462" s="42">
        <v>40813</v>
      </c>
      <c r="G462" s="145">
        <f t="shared" si="325"/>
        <v>6844</v>
      </c>
      <c r="H462" s="145">
        <f t="shared" si="366"/>
        <v>6851</v>
      </c>
      <c r="I462" s="42">
        <f t="shared" si="367"/>
        <v>40820</v>
      </c>
      <c r="J462" s="444">
        <f t="shared" si="368"/>
        <v>40820</v>
      </c>
      <c r="K462" s="63">
        <v>1060</v>
      </c>
      <c r="L462" s="139"/>
      <c r="M462" s="139"/>
      <c r="N462" s="140"/>
      <c r="O462" s="140"/>
      <c r="P462" s="140"/>
      <c r="Q462" s="140"/>
      <c r="R462" s="140"/>
      <c r="S462" s="140"/>
      <c r="T462" s="140"/>
      <c r="U462" s="140"/>
      <c r="V462" s="140"/>
      <c r="W462" s="140"/>
      <c r="X462" s="140"/>
      <c r="Y462" s="140"/>
      <c r="Z462" s="140"/>
      <c r="AA462" s="140"/>
      <c r="AB462" s="140"/>
      <c r="AC462" s="140"/>
      <c r="AD462" s="140"/>
      <c r="AE462" s="133"/>
      <c r="AF462" s="133"/>
      <c r="AG462" s="173"/>
      <c r="AH462" s="173"/>
      <c r="AI462" s="206"/>
      <c r="AJ462" s="207"/>
      <c r="AK462" s="140"/>
      <c r="AL462" s="140"/>
      <c r="AM462" s="140"/>
      <c r="AN462" s="140"/>
      <c r="AO462" s="140"/>
      <c r="AP462" s="140"/>
      <c r="AQ462" s="140"/>
      <c r="AR462" s="140"/>
      <c r="AS462" s="140"/>
      <c r="AT462" s="140"/>
      <c r="AU462" s="139"/>
      <c r="AV462" s="139"/>
      <c r="AW462" s="139"/>
      <c r="AX462" s="139"/>
      <c r="AY462" s="139"/>
      <c r="AZ462" s="139"/>
      <c r="BA462" s="139"/>
      <c r="BB462" s="139"/>
      <c r="BC462" s="139"/>
      <c r="BD462" s="139"/>
      <c r="BE462" s="139"/>
      <c r="BF462" s="139"/>
    </row>
    <row r="463" spans="1:58" x14ac:dyDescent="0.25">
      <c r="A463" s="64" t="s">
        <v>156</v>
      </c>
      <c r="B463" s="64">
        <v>36</v>
      </c>
      <c r="C463" s="64">
        <v>1</v>
      </c>
      <c r="D463" s="64">
        <v>16</v>
      </c>
      <c r="E463" s="64">
        <f>SUM(D463:D475)</f>
        <v>207</v>
      </c>
      <c r="F463" s="447">
        <v>40844</v>
      </c>
      <c r="G463" s="448">
        <f t="shared" si="325"/>
        <v>6875</v>
      </c>
      <c r="H463" s="448">
        <f t="shared" si="366"/>
        <v>6883</v>
      </c>
      <c r="I463" s="40">
        <f t="shared" si="367"/>
        <v>40852</v>
      </c>
      <c r="J463" s="449">
        <f t="shared" si="368"/>
        <v>40852</v>
      </c>
      <c r="K463" s="64">
        <v>1060</v>
      </c>
      <c r="L463" s="64"/>
      <c r="M463" s="64"/>
      <c r="N463" s="64"/>
      <c r="O463" s="450">
        <v>2.0140000000000002</v>
      </c>
      <c r="P463" s="450">
        <v>0.11841872248452584</v>
      </c>
      <c r="Q463" s="451">
        <f>P463*1000000</f>
        <v>118418.72248452585</v>
      </c>
      <c r="R463" s="450">
        <v>0.22822537124230355</v>
      </c>
      <c r="S463" s="451">
        <f t="shared" ref="S463:S526" si="369">R463*1000000</f>
        <v>228225.37124230355</v>
      </c>
      <c r="T463" s="450">
        <v>0.24312970496687558</v>
      </c>
      <c r="U463" s="451">
        <f t="shared" ref="U463:U526" si="370">T463*1000000</f>
        <v>243129.70496687558</v>
      </c>
      <c r="V463" s="66">
        <f t="shared" ref="V463:V526" si="371">(T463/O463)*100</f>
        <v>12.071981378692927</v>
      </c>
      <c r="W463" s="450">
        <v>1.2465981175795067</v>
      </c>
      <c r="X463" s="451">
        <f t="shared" ref="X463:X526" si="372">W463*1000000</f>
        <v>1246598.1175795067</v>
      </c>
      <c r="Y463" s="450">
        <v>1.0783913693993487E-2</v>
      </c>
      <c r="Z463" s="451">
        <f t="shared" ref="Z463:Z526" si="373">Y463*1000000</f>
        <v>10783.913693993487</v>
      </c>
      <c r="AA463" s="66">
        <f t="shared" ref="AA463:AA526" si="374">P463/12*1000000</f>
        <v>9868.226873710486</v>
      </c>
      <c r="AB463" s="66">
        <f t="shared" ref="AB463:AB526" si="375">R463/100.0872*1000000</f>
        <v>2280.2653210630688</v>
      </c>
      <c r="AC463" s="66">
        <f t="shared" ref="AC463:AC526" si="376">T463/28.0855*1000000</f>
        <v>8656.7696842454498</v>
      </c>
      <c r="AD463" s="66">
        <f t="shared" ref="AD463:AD526" si="377">Y463/14*1000000</f>
        <v>770.27954957096335</v>
      </c>
      <c r="AE463" s="183">
        <v>70.823293070460124</v>
      </c>
      <c r="AF463" s="183">
        <v>58.109837786309988</v>
      </c>
      <c r="AG463" s="162">
        <f t="shared" ref="AG463:AG528" si="378">AE463-AF463</f>
        <v>12.713455284150136</v>
      </c>
      <c r="AH463" s="549">
        <f t="shared" ref="AH463:AI477" si="379">AE463*$O463</f>
        <v>142.6381122439067</v>
      </c>
      <c r="AI463" s="549">
        <f t="shared" si="379"/>
        <v>117.03321330162834</v>
      </c>
      <c r="AJ463" s="549">
        <f t="shared" ref="AJ463:AJ526" si="380">AH463-AI463</f>
        <v>25.604898942278368</v>
      </c>
      <c r="AK463" s="66"/>
      <c r="AL463" s="66"/>
      <c r="AM463" s="66"/>
      <c r="AN463" s="64"/>
      <c r="AO463" s="64"/>
      <c r="AP463" s="64"/>
      <c r="AQ463" s="64"/>
      <c r="AR463" s="64"/>
      <c r="AS463" s="64"/>
      <c r="AT463" s="64"/>
      <c r="AU463" s="64"/>
      <c r="AV463" s="64"/>
      <c r="AW463" s="64"/>
      <c r="AX463" s="64"/>
      <c r="AY463" s="64"/>
      <c r="AZ463" s="64"/>
      <c r="BA463" s="64"/>
      <c r="BB463" s="64"/>
      <c r="BC463" s="64"/>
      <c r="BD463" s="64"/>
      <c r="BE463" s="64"/>
      <c r="BF463" s="64"/>
    </row>
    <row r="464" spans="1:58" x14ac:dyDescent="0.25">
      <c r="A464" s="56" t="s">
        <v>157</v>
      </c>
      <c r="B464" s="56">
        <v>36</v>
      </c>
      <c r="C464" s="56">
        <v>2</v>
      </c>
      <c r="D464" s="56">
        <v>16</v>
      </c>
      <c r="E464" s="143">
        <f>E463-D464</f>
        <v>191</v>
      </c>
      <c r="F464" s="452">
        <v>40860</v>
      </c>
      <c r="G464" s="143">
        <f t="shared" si="325"/>
        <v>6891</v>
      </c>
      <c r="H464" s="143">
        <f t="shared" ref="H464:H527" si="381">G464+(D464/2)</f>
        <v>6899</v>
      </c>
      <c r="I464" s="41">
        <f t="shared" ref="I464:I527" si="382">F464+(D464/2)</f>
        <v>40868</v>
      </c>
      <c r="J464" s="453">
        <f t="shared" ref="J464:J527" si="383">I464</f>
        <v>40868</v>
      </c>
      <c r="K464" s="56">
        <v>1060</v>
      </c>
      <c r="L464" s="56"/>
      <c r="M464" s="56"/>
      <c r="N464" s="56"/>
      <c r="O464" s="454">
        <v>1.9924999999999997</v>
      </c>
      <c r="P464" s="454">
        <v>9.117755310476533E-2</v>
      </c>
      <c r="Q464" s="437">
        <f t="shared" ref="Q464:Q527" si="384">P464*1000000</f>
        <v>91177.553104765335</v>
      </c>
      <c r="R464" s="454">
        <v>0.26020068071832542</v>
      </c>
      <c r="S464" s="437">
        <f t="shared" si="369"/>
        <v>260200.68071832543</v>
      </c>
      <c r="T464" s="454">
        <v>0.23868939005596851</v>
      </c>
      <c r="U464" s="437">
        <f t="shared" si="370"/>
        <v>238689.39005596851</v>
      </c>
      <c r="V464" s="58">
        <f t="shared" si="371"/>
        <v>11.979392223637065</v>
      </c>
      <c r="W464" s="454">
        <v>1.2656660464637923</v>
      </c>
      <c r="X464" s="437">
        <f t="shared" si="372"/>
        <v>1265666.0464637922</v>
      </c>
      <c r="Y464" s="454">
        <v>1.1677656960198558E-2</v>
      </c>
      <c r="Z464" s="437">
        <f t="shared" si="373"/>
        <v>11677.656960198557</v>
      </c>
      <c r="AA464" s="58">
        <f t="shared" si="374"/>
        <v>7598.1294253971109</v>
      </c>
      <c r="AB464" s="58">
        <f t="shared" si="375"/>
        <v>2599.7398340479645</v>
      </c>
      <c r="AC464" s="58">
        <f t="shared" si="376"/>
        <v>8498.6697782118354</v>
      </c>
      <c r="AD464" s="58">
        <f t="shared" si="377"/>
        <v>834.11835429989696</v>
      </c>
      <c r="AE464" s="174">
        <v>60.480168971895857</v>
      </c>
      <c r="AF464" s="174">
        <v>50.743903175559495</v>
      </c>
      <c r="AG464" s="179">
        <f t="shared" si="378"/>
        <v>9.7362657963363617</v>
      </c>
      <c r="AH464" s="550">
        <f t="shared" si="379"/>
        <v>120.50673667650248</v>
      </c>
      <c r="AI464" s="550">
        <f t="shared" si="379"/>
        <v>101.10722707730228</v>
      </c>
      <c r="AJ464" s="550">
        <f t="shared" si="380"/>
        <v>19.399509599200201</v>
      </c>
      <c r="AK464" s="58"/>
      <c r="AL464" s="56"/>
      <c r="AM464" s="56"/>
      <c r="AN464" s="56"/>
      <c r="AO464" s="56"/>
      <c r="AP464" s="56"/>
      <c r="AQ464" s="56"/>
      <c r="AR464" s="56"/>
      <c r="AS464" s="56"/>
      <c r="AT464" s="56"/>
      <c r="AU464" s="56"/>
      <c r="AV464" s="56"/>
      <c r="AW464" s="56"/>
      <c r="AX464" s="56"/>
      <c r="AY464" s="56"/>
      <c r="AZ464" s="56"/>
      <c r="BA464" s="56"/>
      <c r="BB464" s="56"/>
      <c r="BC464" s="56"/>
      <c r="BD464" s="56"/>
      <c r="BE464" s="56"/>
      <c r="BF464" s="56"/>
    </row>
    <row r="465" spans="1:58" x14ac:dyDescent="0.25">
      <c r="A465" s="56" t="s">
        <v>158</v>
      </c>
      <c r="B465" s="56">
        <v>36</v>
      </c>
      <c r="C465" s="56">
        <v>3</v>
      </c>
      <c r="D465" s="56">
        <v>16</v>
      </c>
      <c r="E465" s="143">
        <f t="shared" ref="E465:E475" si="385">E464-D465</f>
        <v>175</v>
      </c>
      <c r="F465" s="452">
        <v>40876</v>
      </c>
      <c r="G465" s="143">
        <f t="shared" si="325"/>
        <v>6907</v>
      </c>
      <c r="H465" s="143">
        <f t="shared" si="381"/>
        <v>6915</v>
      </c>
      <c r="I465" s="41">
        <f t="shared" si="382"/>
        <v>40884</v>
      </c>
      <c r="J465" s="453">
        <f t="shared" si="383"/>
        <v>40884</v>
      </c>
      <c r="K465" s="56">
        <v>1060</v>
      </c>
      <c r="L465" s="56"/>
      <c r="M465" s="56"/>
      <c r="N465" s="56"/>
      <c r="O465" s="454">
        <v>1.4855</v>
      </c>
      <c r="P465" s="454">
        <v>6.8228389583449997E-2</v>
      </c>
      <c r="Q465" s="437">
        <f t="shared" si="384"/>
        <v>68228.38958345</v>
      </c>
      <c r="R465" s="454">
        <v>0.18169422043010752</v>
      </c>
      <c r="S465" s="437">
        <f t="shared" si="369"/>
        <v>181694.22043010753</v>
      </c>
      <c r="T465" s="454">
        <v>0.23220850033537338</v>
      </c>
      <c r="U465" s="437">
        <f t="shared" si="370"/>
        <v>232208.50033537339</v>
      </c>
      <c r="V465" s="58">
        <f t="shared" si="371"/>
        <v>15.631672860004938</v>
      </c>
      <c r="W465" s="454">
        <v>0.90102630527589422</v>
      </c>
      <c r="X465" s="437">
        <f t="shared" si="372"/>
        <v>901026.30527589424</v>
      </c>
      <c r="Y465" s="454">
        <v>8.8498343273766891E-3</v>
      </c>
      <c r="Z465" s="437">
        <f t="shared" si="373"/>
        <v>8849.8343273766895</v>
      </c>
      <c r="AA465" s="58">
        <f t="shared" si="374"/>
        <v>5685.6991319541658</v>
      </c>
      <c r="AB465" s="58">
        <f t="shared" si="375"/>
        <v>1815.3592110690231</v>
      </c>
      <c r="AC465" s="58">
        <f t="shared" si="376"/>
        <v>8267.9140601154832</v>
      </c>
      <c r="AD465" s="58">
        <f t="shared" si="377"/>
        <v>632.13102338404917</v>
      </c>
      <c r="AE465" s="174">
        <v>64.001559480260809</v>
      </c>
      <c r="AF465" s="174">
        <v>49.229159797184579</v>
      </c>
      <c r="AG465" s="179">
        <f t="shared" si="378"/>
        <v>14.77239968307623</v>
      </c>
      <c r="AH465" s="550">
        <f t="shared" si="379"/>
        <v>95.074316607927429</v>
      </c>
      <c r="AI465" s="550">
        <f t="shared" si="379"/>
        <v>73.129916878717694</v>
      </c>
      <c r="AJ465" s="550">
        <f t="shared" si="380"/>
        <v>21.944399729209735</v>
      </c>
      <c r="AK465" s="58"/>
      <c r="AL465" s="56"/>
      <c r="AM465" s="56"/>
      <c r="AN465" s="56"/>
      <c r="AO465" s="56"/>
      <c r="AP465" s="56"/>
      <c r="AQ465" s="56"/>
      <c r="AR465" s="56"/>
      <c r="AS465" s="56"/>
      <c r="AT465" s="56"/>
      <c r="AU465" s="56"/>
      <c r="AV465" s="56"/>
      <c r="AW465" s="56"/>
      <c r="AX465" s="56"/>
      <c r="AY465" s="56"/>
      <c r="AZ465" s="56"/>
      <c r="BA465" s="56"/>
      <c r="BB465" s="56"/>
      <c r="BC465" s="56"/>
      <c r="BD465" s="56"/>
      <c r="BE465" s="56"/>
      <c r="BF465" s="56"/>
    </row>
    <row r="466" spans="1:58" x14ac:dyDescent="0.25">
      <c r="A466" s="56" t="s">
        <v>159</v>
      </c>
      <c r="B466" s="56">
        <v>36</v>
      </c>
      <c r="C466" s="56">
        <v>4</v>
      </c>
      <c r="D466" s="56">
        <v>16</v>
      </c>
      <c r="E466" s="143">
        <f t="shared" si="385"/>
        <v>159</v>
      </c>
      <c r="F466" s="452">
        <v>40892</v>
      </c>
      <c r="G466" s="143">
        <f t="shared" si="325"/>
        <v>6923</v>
      </c>
      <c r="H466" s="143">
        <f t="shared" si="381"/>
        <v>6931</v>
      </c>
      <c r="I466" s="41">
        <f t="shared" si="382"/>
        <v>40900</v>
      </c>
      <c r="J466" s="453">
        <f t="shared" si="383"/>
        <v>40900</v>
      </c>
      <c r="K466" s="56">
        <v>1060</v>
      </c>
      <c r="L466" s="56"/>
      <c r="M466" s="56"/>
      <c r="N466" s="56"/>
      <c r="O466" s="454">
        <v>1.5519999999999996</v>
      </c>
      <c r="P466" s="454">
        <v>6.4294291395751713E-2</v>
      </c>
      <c r="Q466" s="437">
        <f t="shared" si="384"/>
        <v>64294.291395751716</v>
      </c>
      <c r="R466" s="454">
        <v>0.1833277890716441</v>
      </c>
      <c r="S466" s="437">
        <f t="shared" si="369"/>
        <v>183327.7890716441</v>
      </c>
      <c r="T466" s="454">
        <v>0.21413044385574778</v>
      </c>
      <c r="U466" s="437">
        <f t="shared" si="370"/>
        <v>214130.44385574778</v>
      </c>
      <c r="V466" s="58">
        <f t="shared" si="371"/>
        <v>13.797064681427052</v>
      </c>
      <c r="W466" s="454">
        <v>0.99380603858322847</v>
      </c>
      <c r="X466" s="437">
        <f t="shared" si="372"/>
        <v>993806.03858322848</v>
      </c>
      <c r="Y466" s="454">
        <v>8.6820898140769938E-3</v>
      </c>
      <c r="Z466" s="437">
        <f t="shared" si="373"/>
        <v>8682.0898140769932</v>
      </c>
      <c r="AA466" s="58">
        <f t="shared" si="374"/>
        <v>5357.8576163126427</v>
      </c>
      <c r="AB466" s="58">
        <f t="shared" si="375"/>
        <v>1831.6806651764073</v>
      </c>
      <c r="AC466" s="58">
        <f t="shared" si="376"/>
        <v>7624.2347067258124</v>
      </c>
      <c r="AD466" s="58">
        <f t="shared" si="377"/>
        <v>620.14927243407101</v>
      </c>
      <c r="AE466" s="174">
        <v>66.520879622379439</v>
      </c>
      <c r="AF466" s="174">
        <v>52.055646109373484</v>
      </c>
      <c r="AG466" s="179">
        <f t="shared" si="378"/>
        <v>14.465233513005956</v>
      </c>
      <c r="AH466" s="550">
        <f t="shared" si="379"/>
        <v>103.24040517393286</v>
      </c>
      <c r="AI466" s="550">
        <f t="shared" si="379"/>
        <v>80.79036276174763</v>
      </c>
      <c r="AJ466" s="550">
        <f t="shared" si="380"/>
        <v>22.450042412185226</v>
      </c>
      <c r="AK466" s="58"/>
      <c r="AL466" s="56"/>
      <c r="AM466" s="56"/>
      <c r="AN466" s="56"/>
      <c r="AO466" s="56"/>
      <c r="AP466" s="56"/>
      <c r="AQ466" s="56"/>
      <c r="AR466" s="56"/>
      <c r="AS466" s="56"/>
      <c r="AT466" s="56"/>
      <c r="AU466" s="56"/>
      <c r="AV466" s="56"/>
      <c r="AW466" s="58"/>
      <c r="AX466" s="58"/>
      <c r="AY466" s="58"/>
      <c r="AZ466" s="56"/>
      <c r="BA466" s="56"/>
      <c r="BB466" s="56"/>
      <c r="BC466" s="56"/>
      <c r="BD466" s="56"/>
      <c r="BE466" s="57"/>
      <c r="BF466" s="56"/>
    </row>
    <row r="467" spans="1:58" x14ac:dyDescent="0.25">
      <c r="A467" s="56" t="s">
        <v>160</v>
      </c>
      <c r="B467" s="56">
        <v>36</v>
      </c>
      <c r="C467" s="56">
        <v>5</v>
      </c>
      <c r="D467" s="56">
        <v>16</v>
      </c>
      <c r="E467" s="143">
        <f t="shared" si="385"/>
        <v>143</v>
      </c>
      <c r="F467" s="452">
        <v>40908</v>
      </c>
      <c r="G467" s="143">
        <f t="shared" si="325"/>
        <v>6939</v>
      </c>
      <c r="H467" s="143">
        <f t="shared" si="381"/>
        <v>6947</v>
      </c>
      <c r="I467" s="41">
        <f t="shared" si="382"/>
        <v>40916</v>
      </c>
      <c r="J467" s="453">
        <f t="shared" si="383"/>
        <v>40916</v>
      </c>
      <c r="K467" s="56">
        <v>1060</v>
      </c>
      <c r="L467" s="56"/>
      <c r="M467" s="56"/>
      <c r="N467" s="56"/>
      <c r="O467" s="454">
        <v>1.8290000000000006</v>
      </c>
      <c r="P467" s="454">
        <v>7.7303630447943444E-2</v>
      </c>
      <c r="Q467" s="437">
        <f t="shared" si="384"/>
        <v>77303.630447943448</v>
      </c>
      <c r="R467" s="454">
        <v>0.27676238983460111</v>
      </c>
      <c r="S467" s="437">
        <f t="shared" si="369"/>
        <v>276762.38983460108</v>
      </c>
      <c r="T467" s="454"/>
      <c r="U467" s="437"/>
      <c r="V467" s="58"/>
      <c r="W467" s="454">
        <v>1.3589785340455407</v>
      </c>
      <c r="X467" s="437">
        <f t="shared" si="372"/>
        <v>1358978.5340455407</v>
      </c>
      <c r="Y467" s="454">
        <v>1.0463958483146543E-2</v>
      </c>
      <c r="Z467" s="437">
        <f t="shared" si="373"/>
        <v>10463.958483146542</v>
      </c>
      <c r="AA467" s="58">
        <f t="shared" si="374"/>
        <v>6441.969203995287</v>
      </c>
      <c r="AB467" s="58">
        <f t="shared" si="375"/>
        <v>2765.2126329300963</v>
      </c>
      <c r="AC467" s="58">
        <f t="shared" si="376"/>
        <v>0</v>
      </c>
      <c r="AD467" s="58">
        <f t="shared" si="377"/>
        <v>747.42560593903875</v>
      </c>
      <c r="AE467" s="174">
        <v>78.092489244062989</v>
      </c>
      <c r="AF467" s="174">
        <v>63.779235348327653</v>
      </c>
      <c r="AG467" s="179">
        <f t="shared" si="378"/>
        <v>14.313253895735336</v>
      </c>
      <c r="AH467" s="550">
        <f t="shared" si="379"/>
        <v>142.83116282739127</v>
      </c>
      <c r="AI467" s="550">
        <f t="shared" si="379"/>
        <v>116.65222145209131</v>
      </c>
      <c r="AJ467" s="550">
        <f t="shared" si="380"/>
        <v>26.178941375299956</v>
      </c>
      <c r="AK467" s="58"/>
      <c r="AL467" s="56"/>
      <c r="AM467" s="56"/>
      <c r="AN467" s="56"/>
      <c r="AO467" s="56"/>
      <c r="AP467" s="56"/>
      <c r="AQ467" s="56"/>
      <c r="AR467" s="56"/>
      <c r="AS467" s="56"/>
      <c r="AT467" s="56"/>
      <c r="AU467" s="56"/>
      <c r="AV467" s="56"/>
      <c r="AW467" s="56"/>
      <c r="AX467" s="56"/>
      <c r="AY467" s="56"/>
      <c r="AZ467" s="56"/>
      <c r="BA467" s="56"/>
      <c r="BB467" s="56"/>
      <c r="BC467" s="56"/>
      <c r="BD467" s="56"/>
      <c r="BE467" s="57"/>
      <c r="BF467" s="56"/>
    </row>
    <row r="468" spans="1:58" x14ac:dyDescent="0.25">
      <c r="A468" s="56" t="s">
        <v>161</v>
      </c>
      <c r="B468" s="56">
        <v>36</v>
      </c>
      <c r="C468" s="56">
        <v>6</v>
      </c>
      <c r="D468" s="56">
        <v>16</v>
      </c>
      <c r="E468" s="143">
        <f t="shared" si="385"/>
        <v>127</v>
      </c>
      <c r="F468" s="452">
        <v>40924</v>
      </c>
      <c r="G468" s="143">
        <f t="shared" si="325"/>
        <v>6955</v>
      </c>
      <c r="H468" s="143">
        <f t="shared" si="381"/>
        <v>6963</v>
      </c>
      <c r="I468" s="41">
        <f t="shared" si="382"/>
        <v>40932</v>
      </c>
      <c r="J468" s="453">
        <f t="shared" si="383"/>
        <v>40932</v>
      </c>
      <c r="K468" s="56">
        <v>1060</v>
      </c>
      <c r="L468" s="56"/>
      <c r="M468" s="56"/>
      <c r="N468" s="56"/>
      <c r="O468" s="454">
        <v>1.5484999999999998</v>
      </c>
      <c r="P468" s="454">
        <v>6.4357081715625986E-2</v>
      </c>
      <c r="Q468" s="437">
        <f t="shared" si="384"/>
        <v>64357.081715625987</v>
      </c>
      <c r="R468" s="454">
        <v>0.1614138830060326</v>
      </c>
      <c r="S468" s="437">
        <f t="shared" si="369"/>
        <v>161413.88300603259</v>
      </c>
      <c r="T468" s="454">
        <v>0.19497842913273988</v>
      </c>
      <c r="U468" s="437">
        <f t="shared" si="370"/>
        <v>194978.4291327399</v>
      </c>
      <c r="V468" s="58">
        <f t="shared" si="371"/>
        <v>12.591438755746845</v>
      </c>
      <c r="W468" s="454">
        <v>1.0312149835721625</v>
      </c>
      <c r="X468" s="437">
        <f t="shared" si="372"/>
        <v>1031214.9835721625</v>
      </c>
      <c r="Y468" s="454">
        <v>8.5757752319485722E-3</v>
      </c>
      <c r="Z468" s="437">
        <f t="shared" si="373"/>
        <v>8575.7752319485717</v>
      </c>
      <c r="AA468" s="58">
        <f t="shared" si="374"/>
        <v>5363.090142968832</v>
      </c>
      <c r="AB468" s="58">
        <f t="shared" si="375"/>
        <v>1612.7325272965234</v>
      </c>
      <c r="AC468" s="58">
        <f t="shared" si="376"/>
        <v>6942.316466957679</v>
      </c>
      <c r="AD468" s="58">
        <f t="shared" si="377"/>
        <v>612.55537371061234</v>
      </c>
      <c r="AE468" s="174">
        <v>86.301164369482692</v>
      </c>
      <c r="AF468" s="174">
        <v>77.224926654799077</v>
      </c>
      <c r="AG468" s="179">
        <f t="shared" si="378"/>
        <v>9.0762377146836144</v>
      </c>
      <c r="AH468" s="550">
        <f t="shared" si="379"/>
        <v>133.63735302614393</v>
      </c>
      <c r="AI468" s="550">
        <f t="shared" si="379"/>
        <v>119.58279892495635</v>
      </c>
      <c r="AJ468" s="550">
        <f t="shared" si="380"/>
        <v>14.054554101187577</v>
      </c>
      <c r="AK468" s="58"/>
      <c r="AL468" s="56"/>
      <c r="AM468" s="56"/>
      <c r="AN468" s="56"/>
      <c r="AO468" s="56"/>
      <c r="AP468" s="56"/>
      <c r="AQ468" s="56"/>
      <c r="AR468" s="56"/>
      <c r="AS468" s="56"/>
      <c r="AT468" s="56"/>
      <c r="AU468" s="56"/>
      <c r="AV468" s="56"/>
      <c r="AW468" s="56"/>
      <c r="AX468" s="56"/>
      <c r="AY468" s="56"/>
      <c r="AZ468" s="56"/>
      <c r="BA468" s="56"/>
      <c r="BB468" s="56"/>
      <c r="BC468" s="56"/>
      <c r="BD468" s="56"/>
      <c r="BE468" s="56"/>
      <c r="BF468" s="56"/>
    </row>
    <row r="469" spans="1:58" x14ac:dyDescent="0.25">
      <c r="A469" s="56" t="s">
        <v>162</v>
      </c>
      <c r="B469" s="56">
        <v>36</v>
      </c>
      <c r="C469" s="56">
        <v>7</v>
      </c>
      <c r="D469" s="56">
        <v>16</v>
      </c>
      <c r="E469" s="143">
        <f t="shared" si="385"/>
        <v>111</v>
      </c>
      <c r="F469" s="452">
        <v>40940</v>
      </c>
      <c r="G469" s="143">
        <f t="shared" si="325"/>
        <v>6971</v>
      </c>
      <c r="H469" s="143">
        <f t="shared" si="381"/>
        <v>6979</v>
      </c>
      <c r="I469" s="41">
        <f t="shared" si="382"/>
        <v>40948</v>
      </c>
      <c r="J469" s="453">
        <f t="shared" si="383"/>
        <v>40948</v>
      </c>
      <c r="K469" s="56">
        <v>1060</v>
      </c>
      <c r="L469" s="56"/>
      <c r="M469" s="56"/>
      <c r="N469" s="56"/>
      <c r="O469" s="454">
        <v>2.2539999999999996</v>
      </c>
      <c r="P469" s="454">
        <v>9.3832581165437953E-2</v>
      </c>
      <c r="Q469" s="437">
        <f t="shared" si="384"/>
        <v>93832.58116543795</v>
      </c>
      <c r="R469" s="454">
        <v>0.24489533694344159</v>
      </c>
      <c r="S469" s="437">
        <f t="shared" si="369"/>
        <v>244895.33694344159</v>
      </c>
      <c r="T469" s="454">
        <v>0.25742194783344341</v>
      </c>
      <c r="U469" s="437">
        <f t="shared" si="370"/>
        <v>257421.94783344341</v>
      </c>
      <c r="V469" s="58">
        <f t="shared" si="371"/>
        <v>11.420672042300065</v>
      </c>
      <c r="W469" s="454">
        <v>1.5171012623095195</v>
      </c>
      <c r="X469" s="437">
        <f t="shared" si="372"/>
        <v>1517101.2623095196</v>
      </c>
      <c r="Y469" s="454">
        <v>1.2678840281255677E-2</v>
      </c>
      <c r="Z469" s="437">
        <f t="shared" si="373"/>
        <v>12678.840281255678</v>
      </c>
      <c r="AA469" s="58">
        <f t="shared" si="374"/>
        <v>7819.3817637864959</v>
      </c>
      <c r="AB469" s="58">
        <f t="shared" si="375"/>
        <v>2446.8197426188526</v>
      </c>
      <c r="AC469" s="58">
        <f t="shared" si="376"/>
        <v>9165.6530178719768</v>
      </c>
      <c r="AD469" s="58">
        <f t="shared" si="377"/>
        <v>905.63144866111986</v>
      </c>
      <c r="AE469" s="174">
        <v>65.743738248009919</v>
      </c>
      <c r="AF469" s="174">
        <v>54.664404438717256</v>
      </c>
      <c r="AG469" s="179">
        <f t="shared" si="378"/>
        <v>11.079333809292663</v>
      </c>
      <c r="AH469" s="550">
        <f t="shared" si="379"/>
        <v>148.18638601101432</v>
      </c>
      <c r="AI469" s="550">
        <f t="shared" si="379"/>
        <v>123.21356760486867</v>
      </c>
      <c r="AJ469" s="550">
        <f t="shared" si="380"/>
        <v>24.972818406145649</v>
      </c>
      <c r="AK469" s="58"/>
      <c r="AL469" s="56"/>
      <c r="AM469" s="56"/>
      <c r="AN469" s="56"/>
      <c r="AO469" s="56"/>
      <c r="AP469" s="56"/>
      <c r="AQ469" s="56"/>
      <c r="AR469" s="56"/>
      <c r="AS469" s="56"/>
      <c r="AT469" s="56"/>
      <c r="AU469" s="56"/>
      <c r="AV469" s="56"/>
      <c r="AW469" s="56"/>
      <c r="AX469" s="56"/>
      <c r="AY469" s="56"/>
      <c r="AZ469" s="56"/>
      <c r="BA469" s="56"/>
      <c r="BB469" s="56"/>
      <c r="BC469" s="56"/>
      <c r="BD469" s="56"/>
      <c r="BE469" s="56"/>
      <c r="BF469" s="56"/>
    </row>
    <row r="470" spans="1:58" x14ac:dyDescent="0.25">
      <c r="A470" s="56" t="s">
        <v>163</v>
      </c>
      <c r="B470" s="56">
        <v>36</v>
      </c>
      <c r="C470" s="56">
        <v>8</v>
      </c>
      <c r="D470" s="56">
        <v>16</v>
      </c>
      <c r="E470" s="143">
        <f t="shared" si="385"/>
        <v>95</v>
      </c>
      <c r="F470" s="452">
        <v>40956</v>
      </c>
      <c r="G470" s="143">
        <f t="shared" si="325"/>
        <v>6987</v>
      </c>
      <c r="H470" s="143">
        <f t="shared" si="381"/>
        <v>6995</v>
      </c>
      <c r="I470" s="41">
        <f t="shared" si="382"/>
        <v>40964</v>
      </c>
      <c r="J470" s="453">
        <f t="shared" si="383"/>
        <v>40964</v>
      </c>
      <c r="K470" s="56">
        <v>1060</v>
      </c>
      <c r="L470" s="56"/>
      <c r="M470" s="56"/>
      <c r="N470" s="56"/>
      <c r="O470" s="454">
        <v>0.7605000000000004</v>
      </c>
      <c r="P470" s="454">
        <v>3.5009811003134668E-2</v>
      </c>
      <c r="Q470" s="437">
        <f t="shared" si="384"/>
        <v>35009.811003134666</v>
      </c>
      <c r="R470" s="454">
        <v>8.5228080867518555E-2</v>
      </c>
      <c r="S470" s="437">
        <f t="shared" si="369"/>
        <v>85228.080867518554</v>
      </c>
      <c r="T470" s="454">
        <v>0.10528476668793325</v>
      </c>
      <c r="U470" s="437">
        <f t="shared" si="370"/>
        <v>105284.76668793325</v>
      </c>
      <c r="V470" s="58">
        <f t="shared" si="371"/>
        <v>13.844150780793321</v>
      </c>
      <c r="W470" s="454">
        <v>0.48246262493671194</v>
      </c>
      <c r="X470" s="437">
        <f t="shared" si="372"/>
        <v>482462.62493671192</v>
      </c>
      <c r="Y470" s="454">
        <v>4.962589772811438E-3</v>
      </c>
      <c r="Z470" s="437">
        <f t="shared" si="373"/>
        <v>4962.5897728114378</v>
      </c>
      <c r="AA470" s="58">
        <f t="shared" si="374"/>
        <v>2917.4842502612223</v>
      </c>
      <c r="AB470" s="58">
        <f t="shared" si="375"/>
        <v>851.53826730609467</v>
      </c>
      <c r="AC470" s="58">
        <f t="shared" si="376"/>
        <v>3748.7232446612397</v>
      </c>
      <c r="AD470" s="58">
        <f t="shared" si="377"/>
        <v>354.47069805795985</v>
      </c>
      <c r="AE470" s="174">
        <v>81.321372119620179</v>
      </c>
      <c r="AF470" s="174">
        <v>68.294579443784471</v>
      </c>
      <c r="AG470" s="179">
        <f t="shared" si="378"/>
        <v>13.026792675835708</v>
      </c>
      <c r="AH470" s="550">
        <f t="shared" si="379"/>
        <v>61.844903496971178</v>
      </c>
      <c r="AI470" s="550">
        <f t="shared" si="379"/>
        <v>51.938027666998117</v>
      </c>
      <c r="AJ470" s="550">
        <f t="shared" si="380"/>
        <v>9.9068758299730604</v>
      </c>
      <c r="AK470" s="58"/>
      <c r="AL470" s="56"/>
      <c r="AM470" s="56"/>
      <c r="AN470" s="56"/>
      <c r="AO470" s="56"/>
      <c r="AP470" s="56"/>
      <c r="AQ470" s="56"/>
      <c r="AR470" s="56"/>
      <c r="AS470" s="56"/>
      <c r="AT470" s="56"/>
      <c r="AU470" s="56"/>
      <c r="AV470" s="56"/>
      <c r="AW470" s="56"/>
      <c r="AX470" s="56"/>
      <c r="AY470" s="56"/>
      <c r="AZ470" s="56"/>
      <c r="BA470" s="56"/>
      <c r="BB470" s="56"/>
      <c r="BC470" s="56"/>
      <c r="BD470" s="56"/>
      <c r="BE470" s="56"/>
      <c r="BF470" s="56"/>
    </row>
    <row r="471" spans="1:58" x14ac:dyDescent="0.25">
      <c r="A471" s="56" t="s">
        <v>164</v>
      </c>
      <c r="B471" s="56">
        <v>36</v>
      </c>
      <c r="C471" s="56">
        <v>9</v>
      </c>
      <c r="D471" s="56">
        <v>16</v>
      </c>
      <c r="E471" s="143">
        <f t="shared" si="385"/>
        <v>79</v>
      </c>
      <c r="F471" s="452">
        <v>40972</v>
      </c>
      <c r="G471" s="143">
        <f t="shared" si="325"/>
        <v>7003</v>
      </c>
      <c r="H471" s="143">
        <f t="shared" si="381"/>
        <v>7011</v>
      </c>
      <c r="I471" s="41">
        <f t="shared" si="382"/>
        <v>40980</v>
      </c>
      <c r="J471" s="453">
        <f t="shared" si="383"/>
        <v>40980</v>
      </c>
      <c r="K471" s="56">
        <v>1060</v>
      </c>
      <c r="L471" s="56"/>
      <c r="M471" s="56"/>
      <c r="N471" s="56"/>
      <c r="O471" s="454">
        <v>0.33349999999999991</v>
      </c>
      <c r="P471" s="454">
        <v>2.6494574830986561E-2</v>
      </c>
      <c r="Q471" s="437">
        <f t="shared" si="384"/>
        <v>26494.574830986559</v>
      </c>
      <c r="R471" s="454">
        <v>4.1362146261543033E-2</v>
      </c>
      <c r="S471" s="437">
        <f t="shared" si="369"/>
        <v>41362.146261543036</v>
      </c>
      <c r="T471" s="454">
        <v>6.3881820565094671E-2</v>
      </c>
      <c r="U471" s="437">
        <f t="shared" si="370"/>
        <v>63881.820565094669</v>
      </c>
      <c r="V471" s="58">
        <f t="shared" si="371"/>
        <v>19.154968685185814</v>
      </c>
      <c r="W471" s="454">
        <v>0.16201959609589581</v>
      </c>
      <c r="X471" s="437">
        <f t="shared" si="372"/>
        <v>162019.5960958958</v>
      </c>
      <c r="Y471" s="454">
        <v>3.9600714941840746E-3</v>
      </c>
      <c r="Z471" s="437">
        <f t="shared" si="373"/>
        <v>3960.0714941840747</v>
      </c>
      <c r="AA471" s="58">
        <f t="shared" si="374"/>
        <v>2207.8812359155468</v>
      </c>
      <c r="AB471" s="58">
        <f t="shared" si="375"/>
        <v>413.26109893715716</v>
      </c>
      <c r="AC471" s="58">
        <f t="shared" si="376"/>
        <v>2274.548096530048</v>
      </c>
      <c r="AD471" s="58">
        <f t="shared" si="377"/>
        <v>282.86224958457672</v>
      </c>
      <c r="AE471" s="174">
        <v>111.66038623294841</v>
      </c>
      <c r="AF471" s="174">
        <v>94.968106352292708</v>
      </c>
      <c r="AG471" s="179">
        <f t="shared" si="378"/>
        <v>16.692279880655704</v>
      </c>
      <c r="AH471" s="550">
        <f t="shared" si="379"/>
        <v>37.238738808688282</v>
      </c>
      <c r="AI471" s="550">
        <f t="shared" si="379"/>
        <v>31.671863468489608</v>
      </c>
      <c r="AJ471" s="550">
        <f t="shared" si="380"/>
        <v>5.5668753401986741</v>
      </c>
      <c r="AK471" s="58"/>
      <c r="AL471" s="56"/>
      <c r="AM471" s="56"/>
      <c r="AN471" s="56"/>
      <c r="AO471" s="56"/>
      <c r="AP471" s="56"/>
      <c r="AQ471" s="56"/>
      <c r="AR471" s="56"/>
      <c r="AS471" s="56"/>
      <c r="AT471" s="56"/>
      <c r="AU471" s="56"/>
      <c r="AV471" s="56"/>
      <c r="AW471" s="56"/>
      <c r="AX471" s="56"/>
      <c r="AY471" s="56"/>
      <c r="AZ471" s="56"/>
      <c r="BA471" s="56"/>
      <c r="BB471" s="56"/>
      <c r="BC471" s="56"/>
      <c r="BD471" s="56"/>
      <c r="BE471" s="56"/>
      <c r="BF471" s="56"/>
    </row>
    <row r="472" spans="1:58" x14ac:dyDescent="0.25">
      <c r="A472" s="56" t="s">
        <v>165</v>
      </c>
      <c r="B472" s="56">
        <v>36</v>
      </c>
      <c r="C472" s="56">
        <v>10</v>
      </c>
      <c r="D472" s="56">
        <v>16</v>
      </c>
      <c r="E472" s="143">
        <f t="shared" si="385"/>
        <v>63</v>
      </c>
      <c r="F472" s="452">
        <v>40988</v>
      </c>
      <c r="G472" s="143">
        <f t="shared" si="325"/>
        <v>7019</v>
      </c>
      <c r="H472" s="143">
        <f t="shared" si="381"/>
        <v>7027</v>
      </c>
      <c r="I472" s="41">
        <f t="shared" si="382"/>
        <v>40996</v>
      </c>
      <c r="J472" s="453">
        <f t="shared" si="383"/>
        <v>40996</v>
      </c>
      <c r="K472" s="56">
        <v>1060</v>
      </c>
      <c r="L472" s="56"/>
      <c r="M472" s="56"/>
      <c r="N472" s="56"/>
      <c r="O472" s="454">
        <v>0.97350000000000048</v>
      </c>
      <c r="P472" s="454">
        <v>5.2229424945197396E-2</v>
      </c>
      <c r="Q472" s="437">
        <f t="shared" si="384"/>
        <v>52229.424945197396</v>
      </c>
      <c r="R472" s="454">
        <v>6.8261070198928894E-2</v>
      </c>
      <c r="S472" s="437">
        <f t="shared" si="369"/>
        <v>68261.070198928894</v>
      </c>
      <c r="T472" s="454">
        <v>0.10034267869479363</v>
      </c>
      <c r="U472" s="437">
        <f t="shared" si="370"/>
        <v>100342.67869479363</v>
      </c>
      <c r="V472" s="58">
        <f t="shared" si="371"/>
        <v>10.307414349747672</v>
      </c>
      <c r="W472" s="454">
        <v>0.67432268874328438</v>
      </c>
      <c r="X472" s="437">
        <f t="shared" si="372"/>
        <v>674322.68874328444</v>
      </c>
      <c r="Y472" s="454">
        <v>7.1322618804217815E-3</v>
      </c>
      <c r="Z472" s="437">
        <f t="shared" si="373"/>
        <v>7132.2618804217818</v>
      </c>
      <c r="AA472" s="58">
        <f t="shared" si="374"/>
        <v>4352.4520787664496</v>
      </c>
      <c r="AB472" s="58">
        <f t="shared" si="375"/>
        <v>682.01598405119637</v>
      </c>
      <c r="AC472" s="58">
        <f t="shared" si="376"/>
        <v>3572.7574262446328</v>
      </c>
      <c r="AD472" s="58">
        <f t="shared" si="377"/>
        <v>509.44727717298446</v>
      </c>
      <c r="AE472" s="174">
        <v>54.931920298179506</v>
      </c>
      <c r="AF472" s="174">
        <v>34.8097858694602</v>
      </c>
      <c r="AG472" s="179">
        <f t="shared" si="378"/>
        <v>20.122134428719306</v>
      </c>
      <c r="AH472" s="550">
        <f t="shared" si="379"/>
        <v>53.476224410277773</v>
      </c>
      <c r="AI472" s="550">
        <f t="shared" si="379"/>
        <v>33.887326543919521</v>
      </c>
      <c r="AJ472" s="550">
        <f t="shared" si="380"/>
        <v>19.588897866358252</v>
      </c>
      <c r="AK472" s="58"/>
      <c r="AL472" s="56"/>
      <c r="AM472" s="56"/>
      <c r="AN472" s="56"/>
      <c r="AO472" s="56"/>
      <c r="AP472" s="56"/>
      <c r="AQ472" s="56"/>
      <c r="AR472" s="56"/>
      <c r="AS472" s="56"/>
      <c r="AT472" s="56"/>
      <c r="AU472" s="56"/>
      <c r="AV472" s="56"/>
      <c r="AW472" s="56"/>
      <c r="AX472" s="56"/>
      <c r="AY472" s="56"/>
      <c r="AZ472" s="56"/>
      <c r="BA472" s="56"/>
      <c r="BB472" s="56"/>
      <c r="BC472" s="56"/>
      <c r="BD472" s="56"/>
      <c r="BE472" s="56"/>
      <c r="BF472" s="56"/>
    </row>
    <row r="473" spans="1:58" x14ac:dyDescent="0.25">
      <c r="A473" s="56" t="s">
        <v>166</v>
      </c>
      <c r="B473" s="56">
        <v>36</v>
      </c>
      <c r="C473" s="56">
        <v>11</v>
      </c>
      <c r="D473" s="56">
        <v>16</v>
      </c>
      <c r="E473" s="143">
        <f t="shared" si="385"/>
        <v>47</v>
      </c>
      <c r="F473" s="452">
        <v>41004</v>
      </c>
      <c r="G473" s="143">
        <f t="shared" si="325"/>
        <v>7035</v>
      </c>
      <c r="H473" s="143">
        <f t="shared" si="381"/>
        <v>7043</v>
      </c>
      <c r="I473" s="41">
        <f t="shared" si="382"/>
        <v>41012</v>
      </c>
      <c r="J473" s="453">
        <f t="shared" si="383"/>
        <v>41012</v>
      </c>
      <c r="K473" s="56">
        <v>1060</v>
      </c>
      <c r="L473" s="56"/>
      <c r="M473" s="56"/>
      <c r="N473" s="56"/>
      <c r="O473" s="454">
        <v>9.5999999999999197E-2</v>
      </c>
      <c r="P473" s="454">
        <v>5.4657979346788279E-3</v>
      </c>
      <c r="Q473" s="437">
        <f t="shared" si="384"/>
        <v>5465.7979346788279</v>
      </c>
      <c r="R473" s="454">
        <v>6.2739160357879716E-3</v>
      </c>
      <c r="S473" s="437">
        <f t="shared" si="369"/>
        <v>6273.9160357879719</v>
      </c>
      <c r="T473" s="454">
        <v>3.2051913603495373E-2</v>
      </c>
      <c r="U473" s="437">
        <f t="shared" si="370"/>
        <v>32051.913603495374</v>
      </c>
      <c r="V473" s="58">
        <f t="shared" si="371"/>
        <v>33.387410003641293</v>
      </c>
      <c r="W473" s="454">
        <v>4.4009675524018778E-2</v>
      </c>
      <c r="X473" s="437">
        <f t="shared" si="372"/>
        <v>44009.675524018778</v>
      </c>
      <c r="Y473" s="454">
        <v>6.3659187172051472E-4</v>
      </c>
      <c r="Z473" s="437">
        <f t="shared" si="373"/>
        <v>636.59187172051475</v>
      </c>
      <c r="AA473" s="58">
        <f t="shared" si="374"/>
        <v>455.4831612232357</v>
      </c>
      <c r="AB473" s="58">
        <f t="shared" si="375"/>
        <v>62.684499474338097</v>
      </c>
      <c r="AC473" s="58">
        <f t="shared" si="376"/>
        <v>1141.226383845592</v>
      </c>
      <c r="AD473" s="58">
        <f t="shared" si="377"/>
        <v>45.470847980036766</v>
      </c>
      <c r="AE473" s="174">
        <v>36.912185423010314</v>
      </c>
      <c r="AF473" s="174">
        <v>23.688447077652729</v>
      </c>
      <c r="AG473" s="179">
        <f t="shared" si="378"/>
        <v>13.223738345357585</v>
      </c>
      <c r="AH473" s="550">
        <f t="shared" si="379"/>
        <v>3.5435698006089607</v>
      </c>
      <c r="AI473" s="550">
        <f t="shared" si="379"/>
        <v>2.2740909194546428</v>
      </c>
      <c r="AJ473" s="550">
        <f t="shared" si="380"/>
        <v>1.2694788811543178</v>
      </c>
      <c r="AK473" s="58"/>
      <c r="AL473" s="56"/>
      <c r="AM473" s="56"/>
      <c r="AN473" s="56"/>
      <c r="AO473" s="56"/>
      <c r="AP473" s="56"/>
      <c r="AQ473" s="56"/>
      <c r="AR473" s="56"/>
      <c r="AS473" s="56"/>
      <c r="AT473" s="56"/>
      <c r="AU473" s="56"/>
      <c r="AV473" s="56"/>
      <c r="AW473" s="56"/>
      <c r="AX473" s="56"/>
      <c r="AY473" s="56"/>
      <c r="AZ473" s="56"/>
      <c r="BA473" s="56"/>
      <c r="BB473" s="56"/>
      <c r="BC473" s="56"/>
      <c r="BD473" s="56"/>
      <c r="BE473" s="56"/>
      <c r="BF473" s="56"/>
    </row>
    <row r="474" spans="1:58" x14ac:dyDescent="0.25">
      <c r="A474" s="56" t="s">
        <v>167</v>
      </c>
      <c r="B474" s="56">
        <v>36</v>
      </c>
      <c r="C474" s="56">
        <v>12</v>
      </c>
      <c r="D474" s="56">
        <v>16</v>
      </c>
      <c r="E474" s="143">
        <f t="shared" si="385"/>
        <v>31</v>
      </c>
      <c r="F474" s="452">
        <v>41020</v>
      </c>
      <c r="G474" s="143">
        <f t="shared" si="325"/>
        <v>7051</v>
      </c>
      <c r="H474" s="143">
        <f t="shared" si="381"/>
        <v>7059</v>
      </c>
      <c r="I474" s="41">
        <f t="shared" si="382"/>
        <v>41028</v>
      </c>
      <c r="J474" s="453">
        <f t="shared" si="383"/>
        <v>41028</v>
      </c>
      <c r="K474" s="56">
        <v>1060</v>
      </c>
      <c r="L474" s="56"/>
      <c r="M474" s="56"/>
      <c r="N474" s="56"/>
      <c r="O474" s="454">
        <v>4.1499999999999204E-2</v>
      </c>
      <c r="P474" s="454">
        <v>2.2513073074904039E-3</v>
      </c>
      <c r="Q474" s="437">
        <f t="shared" si="384"/>
        <v>2251.3073074904041</v>
      </c>
      <c r="R474" s="454">
        <v>5.5892011949098871E-3</v>
      </c>
      <c r="S474" s="437">
        <f t="shared" si="369"/>
        <v>5589.2011949098869</v>
      </c>
      <c r="T474" s="454"/>
      <c r="U474" s="437"/>
      <c r="V474" s="58"/>
      <c r="W474" s="454">
        <v>3.0282530536363303E-2</v>
      </c>
      <c r="X474" s="437">
        <f t="shared" si="372"/>
        <v>30282.530536363302</v>
      </c>
      <c r="Y474" s="454">
        <v>7.9644214395574318E-5</v>
      </c>
      <c r="Z474" s="437">
        <f t="shared" si="373"/>
        <v>79.644214395574323</v>
      </c>
      <c r="AA474" s="58">
        <f t="shared" si="374"/>
        <v>187.60894229086699</v>
      </c>
      <c r="AB474" s="58">
        <f t="shared" si="375"/>
        <v>55.843316577043694</v>
      </c>
      <c r="AC474" s="58">
        <f t="shared" si="376"/>
        <v>0</v>
      </c>
      <c r="AD474" s="58">
        <f t="shared" si="377"/>
        <v>5.6888724568267373</v>
      </c>
      <c r="AE474" s="234"/>
      <c r="AF474" s="234"/>
      <c r="AG474" s="234"/>
      <c r="AH474" s="550">
        <f t="shared" si="379"/>
        <v>0</v>
      </c>
      <c r="AI474" s="550">
        <f t="shared" si="379"/>
        <v>0</v>
      </c>
      <c r="AJ474" s="550">
        <f t="shared" si="380"/>
        <v>0</v>
      </c>
      <c r="AK474" s="58"/>
      <c r="AL474" s="56"/>
      <c r="AM474" s="56"/>
      <c r="AN474" s="56"/>
      <c r="AO474" s="56"/>
      <c r="AP474" s="56"/>
      <c r="AQ474" s="56"/>
      <c r="AR474" s="56"/>
      <c r="AS474" s="56"/>
      <c r="AT474" s="56"/>
      <c r="AU474" s="56"/>
      <c r="AV474" s="56"/>
      <c r="AW474" s="56"/>
      <c r="AX474" s="56"/>
      <c r="AY474" s="56"/>
      <c r="AZ474" s="56"/>
      <c r="BA474" s="56"/>
      <c r="BB474" s="56"/>
      <c r="BC474" s="56"/>
      <c r="BD474" s="56"/>
      <c r="BE474" s="56"/>
      <c r="BF474" s="56"/>
    </row>
    <row r="475" spans="1:58" ht="13.8" thickBot="1" x14ac:dyDescent="0.3">
      <c r="A475" s="63" t="s">
        <v>168</v>
      </c>
      <c r="B475" s="63">
        <v>36</v>
      </c>
      <c r="C475" s="63">
        <v>13</v>
      </c>
      <c r="D475" s="63">
        <v>15</v>
      </c>
      <c r="E475" s="145">
        <f t="shared" si="385"/>
        <v>16</v>
      </c>
      <c r="F475" s="455">
        <v>41036</v>
      </c>
      <c r="G475" s="145">
        <f t="shared" si="325"/>
        <v>7067</v>
      </c>
      <c r="H475" s="145">
        <f t="shared" si="381"/>
        <v>7074.5</v>
      </c>
      <c r="I475" s="42">
        <f t="shared" si="382"/>
        <v>41043.5</v>
      </c>
      <c r="J475" s="34">
        <f t="shared" si="383"/>
        <v>41043.5</v>
      </c>
      <c r="K475" s="63">
        <v>1060</v>
      </c>
      <c r="L475" s="63"/>
      <c r="M475" s="63"/>
      <c r="N475" s="63"/>
      <c r="O475" s="456">
        <v>3.9466666666666581E-2</v>
      </c>
      <c r="P475" s="456">
        <v>3.7752610417849162E-4</v>
      </c>
      <c r="Q475" s="438">
        <f t="shared" si="384"/>
        <v>377.52610417849161</v>
      </c>
      <c r="R475" s="456">
        <v>4.8213119620065196E-3</v>
      </c>
      <c r="S475" s="438">
        <f t="shared" si="369"/>
        <v>4821.3119620065199</v>
      </c>
      <c r="T475" s="456"/>
      <c r="U475" s="438"/>
      <c r="V475" s="71"/>
      <c r="W475" s="456">
        <v>3.3701539444213835E-2</v>
      </c>
      <c r="X475" s="438">
        <f t="shared" si="372"/>
        <v>33701.539444213835</v>
      </c>
      <c r="Y475" s="456">
        <v>5.9775325059544605E-5</v>
      </c>
      <c r="Z475" s="438">
        <f t="shared" si="373"/>
        <v>59.775325059544606</v>
      </c>
      <c r="AA475" s="71">
        <f t="shared" si="374"/>
        <v>31.460508681540968</v>
      </c>
      <c r="AB475" s="71">
        <f t="shared" si="375"/>
        <v>48.171114408301165</v>
      </c>
      <c r="AC475" s="71">
        <f t="shared" si="376"/>
        <v>0</v>
      </c>
      <c r="AD475" s="71">
        <f t="shared" si="377"/>
        <v>4.2696660756817568</v>
      </c>
      <c r="AE475" s="235"/>
      <c r="AF475" s="235"/>
      <c r="AG475" s="235"/>
      <c r="AH475" s="551">
        <f t="shared" si="379"/>
        <v>0</v>
      </c>
      <c r="AI475" s="551">
        <f t="shared" si="379"/>
        <v>0</v>
      </c>
      <c r="AJ475" s="551">
        <f t="shared" si="380"/>
        <v>0</v>
      </c>
      <c r="AK475" s="71"/>
      <c r="AL475" s="63"/>
      <c r="AM475" s="63"/>
      <c r="AN475" s="63"/>
      <c r="AO475" s="63"/>
      <c r="AP475" s="63"/>
      <c r="AQ475" s="63"/>
      <c r="AR475" s="63"/>
      <c r="AS475" s="63"/>
      <c r="AT475" s="63"/>
      <c r="AU475" s="63"/>
      <c r="AV475" s="63"/>
      <c r="AW475" s="63"/>
      <c r="AX475" s="63"/>
      <c r="AY475" s="63"/>
      <c r="AZ475" s="63"/>
      <c r="BA475" s="63"/>
      <c r="BB475" s="63"/>
      <c r="BC475" s="63"/>
      <c r="BD475" s="63"/>
      <c r="BE475" s="63"/>
      <c r="BF475" s="63"/>
    </row>
    <row r="476" spans="1:58" x14ac:dyDescent="0.25">
      <c r="A476" s="56" t="s">
        <v>169</v>
      </c>
      <c r="B476" s="56">
        <v>37</v>
      </c>
      <c r="C476" s="56">
        <v>1</v>
      </c>
      <c r="D476" s="56">
        <v>9.5</v>
      </c>
      <c r="E476" s="56">
        <f>SUM(D476:D488)</f>
        <v>123.5</v>
      </c>
      <c r="F476" s="452">
        <v>41082</v>
      </c>
      <c r="G476" s="143">
        <f t="shared" si="325"/>
        <v>7113</v>
      </c>
      <c r="H476" s="143">
        <f t="shared" si="381"/>
        <v>7117.75</v>
      </c>
      <c r="I476" s="41">
        <f t="shared" si="382"/>
        <v>41086.75</v>
      </c>
      <c r="J476" s="453">
        <f t="shared" si="383"/>
        <v>41086.75</v>
      </c>
      <c r="K476" s="56">
        <v>1060</v>
      </c>
      <c r="L476" s="56"/>
      <c r="M476" s="56"/>
      <c r="N476" s="56"/>
      <c r="O476" s="454">
        <v>2.1507368421052635</v>
      </c>
      <c r="P476" s="454">
        <v>9.5716683404266104E-2</v>
      </c>
      <c r="Q476" s="437">
        <f t="shared" si="384"/>
        <v>95716.683404266107</v>
      </c>
      <c r="R476" s="454">
        <v>0.14641141052631582</v>
      </c>
      <c r="S476" s="437">
        <f t="shared" si="369"/>
        <v>146411.41052631583</v>
      </c>
      <c r="T476" s="454">
        <v>0.37866052470846262</v>
      </c>
      <c r="U476" s="437">
        <f t="shared" si="370"/>
        <v>378660.52470846265</v>
      </c>
      <c r="V476" s="58">
        <f t="shared" si="371"/>
        <v>17.606083519628008</v>
      </c>
      <c r="W476" s="454">
        <v>1.3863731983598198</v>
      </c>
      <c r="X476" s="437">
        <f t="shared" si="372"/>
        <v>1386373.1983598198</v>
      </c>
      <c r="Y476" s="454">
        <v>1.2689987985799376E-2</v>
      </c>
      <c r="Z476" s="437">
        <f t="shared" si="373"/>
        <v>12689.987985799376</v>
      </c>
      <c r="AA476" s="58">
        <f t="shared" si="374"/>
        <v>7976.390283688841</v>
      </c>
      <c r="AB476" s="58">
        <f t="shared" si="375"/>
        <v>1462.8385100823664</v>
      </c>
      <c r="AC476" s="58">
        <f t="shared" si="376"/>
        <v>13482.420633724258</v>
      </c>
      <c r="AD476" s="58">
        <f t="shared" si="377"/>
        <v>906.42771327138405</v>
      </c>
      <c r="AE476" s="179">
        <v>77.426165902020045</v>
      </c>
      <c r="AF476" s="179">
        <v>62.759528409779165</v>
      </c>
      <c r="AG476" s="179">
        <f t="shared" si="378"/>
        <v>14.666637492240881</v>
      </c>
      <c r="AH476" s="550">
        <f t="shared" si="379"/>
        <v>166.52330754842882</v>
      </c>
      <c r="AI476" s="550">
        <f t="shared" si="379"/>
        <v>134.979229944064</v>
      </c>
      <c r="AJ476" s="550">
        <f t="shared" si="380"/>
        <v>31.544077604364816</v>
      </c>
      <c r="AK476" s="58"/>
      <c r="AL476" s="56"/>
      <c r="AM476" s="56"/>
      <c r="AN476" s="56"/>
      <c r="AO476" s="56"/>
      <c r="AP476" s="56"/>
      <c r="AQ476" s="56"/>
      <c r="AR476" s="56"/>
      <c r="AS476" s="56"/>
      <c r="AT476" s="56"/>
      <c r="AU476" s="56"/>
      <c r="AV476" s="56"/>
      <c r="AW476" s="56"/>
      <c r="AX476" s="56"/>
      <c r="AY476" s="56"/>
      <c r="AZ476" s="56"/>
      <c r="BA476" s="56"/>
      <c r="BB476" s="56"/>
      <c r="BC476" s="56"/>
      <c r="BD476" s="56"/>
      <c r="BE476" s="56"/>
      <c r="BF476" s="56"/>
    </row>
    <row r="477" spans="1:58" x14ac:dyDescent="0.25">
      <c r="A477" s="56" t="s">
        <v>170</v>
      </c>
      <c r="B477" s="56">
        <v>37</v>
      </c>
      <c r="C477" s="56">
        <v>2</v>
      </c>
      <c r="D477" s="56">
        <v>9.5</v>
      </c>
      <c r="E477" s="56">
        <f>E476-D477</f>
        <v>114</v>
      </c>
      <c r="F477" s="452">
        <v>41091.5</v>
      </c>
      <c r="G477" s="143">
        <f t="shared" si="325"/>
        <v>7122.5</v>
      </c>
      <c r="H477" s="143">
        <f t="shared" si="381"/>
        <v>7127.25</v>
      </c>
      <c r="I477" s="41">
        <f t="shared" si="382"/>
        <v>41096.25</v>
      </c>
      <c r="J477" s="453">
        <f t="shared" si="383"/>
        <v>41096.25</v>
      </c>
      <c r="K477" s="56">
        <v>1060</v>
      </c>
      <c r="L477" s="56"/>
      <c r="M477" s="56"/>
      <c r="N477" s="56"/>
      <c r="O477" s="454">
        <v>2.5465263157894729</v>
      </c>
      <c r="P477" s="454">
        <v>9.359367119716501E-2</v>
      </c>
      <c r="Q477" s="437">
        <f t="shared" si="384"/>
        <v>93593.671197165007</v>
      </c>
      <c r="R477" s="454">
        <v>0.1524732631578947</v>
      </c>
      <c r="S477" s="437">
        <f t="shared" si="369"/>
        <v>152473.26315789469</v>
      </c>
      <c r="T477" s="454">
        <v>0.39083260245643769</v>
      </c>
      <c r="U477" s="437">
        <f t="shared" si="370"/>
        <v>390832.60245643771</v>
      </c>
      <c r="V477" s="58">
        <f t="shared" si="371"/>
        <v>15.347675774372352</v>
      </c>
      <c r="W477" s="454">
        <v>1.7692362721822281</v>
      </c>
      <c r="X477" s="437">
        <f t="shared" si="372"/>
        <v>1769236.272182228</v>
      </c>
      <c r="Y477" s="454">
        <v>1.3724614900300938E-2</v>
      </c>
      <c r="Z477" s="437">
        <f t="shared" si="373"/>
        <v>13724.614900300938</v>
      </c>
      <c r="AA477" s="58">
        <f t="shared" si="374"/>
        <v>7799.4725997637506</v>
      </c>
      <c r="AB477" s="58">
        <f t="shared" si="375"/>
        <v>1523.4042230964069</v>
      </c>
      <c r="AC477" s="58">
        <f t="shared" si="376"/>
        <v>13915.814297642473</v>
      </c>
      <c r="AD477" s="58">
        <f t="shared" si="377"/>
        <v>980.32963573578138</v>
      </c>
      <c r="AE477" s="179">
        <v>72.609958849911678</v>
      </c>
      <c r="AF477" s="179">
        <v>59.933393012529756</v>
      </c>
      <c r="AG477" s="179">
        <f t="shared" si="378"/>
        <v>12.676565837381922</v>
      </c>
      <c r="AH477" s="550">
        <f t="shared" si="379"/>
        <v>184.90317099969081</v>
      </c>
      <c r="AI477" s="550">
        <f t="shared" si="379"/>
        <v>152.62196250095994</v>
      </c>
      <c r="AJ477" s="550">
        <f t="shared" si="380"/>
        <v>32.281208498730876</v>
      </c>
      <c r="AK477" s="58"/>
      <c r="AL477" s="56"/>
      <c r="AM477" s="56"/>
      <c r="AN477" s="56"/>
      <c r="AO477" s="56"/>
      <c r="AP477" s="56"/>
      <c r="AQ477" s="56"/>
      <c r="AR477" s="56"/>
      <c r="AS477" s="56"/>
      <c r="AT477" s="56"/>
      <c r="AU477" s="56"/>
      <c r="AV477" s="56"/>
      <c r="AW477" s="56"/>
      <c r="AX477" s="56"/>
      <c r="AY477" s="56"/>
      <c r="AZ477" s="56"/>
      <c r="BA477" s="56"/>
      <c r="BB477" s="56"/>
      <c r="BC477" s="56"/>
      <c r="BD477" s="56"/>
      <c r="BE477" s="56"/>
      <c r="BF477" s="56"/>
    </row>
    <row r="478" spans="1:58" x14ac:dyDescent="0.25">
      <c r="A478" s="56" t="s">
        <v>171</v>
      </c>
      <c r="B478" s="56">
        <v>37</v>
      </c>
      <c r="C478" s="56">
        <v>3</v>
      </c>
      <c r="D478" s="56">
        <v>9.5</v>
      </c>
      <c r="E478" s="56">
        <f t="shared" ref="E478:E488" si="386">E477-D478</f>
        <v>104.5</v>
      </c>
      <c r="F478" s="452">
        <v>41101</v>
      </c>
      <c r="G478" s="143">
        <f t="shared" si="325"/>
        <v>7132</v>
      </c>
      <c r="H478" s="143">
        <f t="shared" si="381"/>
        <v>7136.75</v>
      </c>
      <c r="I478" s="41">
        <f t="shared" si="382"/>
        <v>41105.75</v>
      </c>
      <c r="J478" s="453">
        <f t="shared" si="383"/>
        <v>41105.75</v>
      </c>
      <c r="K478" s="56">
        <v>1060</v>
      </c>
      <c r="L478" s="56"/>
      <c r="M478" s="56"/>
      <c r="N478" s="56"/>
      <c r="O478" s="454"/>
      <c r="P478" s="454"/>
      <c r="Q478" s="454"/>
      <c r="R478" s="454"/>
      <c r="S478" s="454"/>
      <c r="T478" s="454"/>
      <c r="U478" s="454"/>
      <c r="V478" s="454"/>
      <c r="W478" s="454"/>
      <c r="X478" s="454"/>
      <c r="Y478" s="454"/>
      <c r="Z478" s="454"/>
      <c r="AA478" s="454"/>
      <c r="AB478" s="454"/>
      <c r="AC478" s="454"/>
      <c r="AD478" s="454"/>
      <c r="AE478" s="454"/>
      <c r="AF478" s="454"/>
      <c r="AG478" s="454"/>
      <c r="AH478" s="454"/>
      <c r="AI478" s="454"/>
      <c r="AJ478" s="454"/>
      <c r="AK478" s="58"/>
      <c r="AL478" s="56"/>
      <c r="AM478" s="56"/>
      <c r="AN478" s="56"/>
      <c r="AO478" s="56"/>
      <c r="AP478" s="56"/>
      <c r="AQ478" s="56"/>
      <c r="AR478" s="56"/>
      <c r="AS478" s="56"/>
      <c r="AT478" s="56"/>
      <c r="AU478" s="56"/>
      <c r="AV478" s="56"/>
      <c r="AW478" s="56"/>
      <c r="AX478" s="56"/>
      <c r="AY478" s="56"/>
      <c r="AZ478" s="56"/>
      <c r="BA478" s="56"/>
      <c r="BB478" s="56"/>
      <c r="BC478" s="56"/>
      <c r="BD478" s="56"/>
      <c r="BE478" s="56"/>
      <c r="BF478" s="56"/>
    </row>
    <row r="479" spans="1:58" x14ac:dyDescent="0.25">
      <c r="A479" s="56" t="s">
        <v>172</v>
      </c>
      <c r="B479" s="56">
        <v>37</v>
      </c>
      <c r="C479" s="56">
        <v>4</v>
      </c>
      <c r="D479" s="56">
        <v>9.5</v>
      </c>
      <c r="E479" s="56">
        <f t="shared" si="386"/>
        <v>95</v>
      </c>
      <c r="F479" s="452">
        <v>41110.5</v>
      </c>
      <c r="G479" s="143">
        <f t="shared" si="325"/>
        <v>7141.5</v>
      </c>
      <c r="H479" s="143">
        <f t="shared" si="381"/>
        <v>7146.25</v>
      </c>
      <c r="I479" s="41">
        <f t="shared" si="382"/>
        <v>41115.25</v>
      </c>
      <c r="J479" s="453">
        <f t="shared" si="383"/>
        <v>41115.25</v>
      </c>
      <c r="K479" s="56">
        <v>1060</v>
      </c>
      <c r="L479" s="56"/>
      <c r="M479" s="56"/>
      <c r="N479" s="56"/>
      <c r="O479" s="454"/>
      <c r="P479" s="454"/>
      <c r="Q479" s="454"/>
      <c r="R479" s="454"/>
      <c r="S479" s="454"/>
      <c r="T479" s="454"/>
      <c r="U479" s="454"/>
      <c r="V479" s="454"/>
      <c r="W479" s="454"/>
      <c r="X479" s="454"/>
      <c r="Y479" s="454"/>
      <c r="Z479" s="454"/>
      <c r="AA479" s="454"/>
      <c r="AB479" s="454"/>
      <c r="AC479" s="454"/>
      <c r="AD479" s="454"/>
      <c r="AE479" s="454"/>
      <c r="AF479" s="454"/>
      <c r="AG479" s="454"/>
      <c r="AH479" s="454"/>
      <c r="AI479" s="454"/>
      <c r="AJ479" s="454"/>
      <c r="AK479" s="58"/>
      <c r="AL479" s="56"/>
      <c r="AM479" s="56"/>
      <c r="AN479" s="56"/>
      <c r="AO479" s="56"/>
      <c r="AP479" s="56"/>
      <c r="AQ479" s="56"/>
      <c r="AR479" s="56"/>
      <c r="AS479" s="56"/>
      <c r="AT479" s="56"/>
      <c r="AU479" s="56"/>
      <c r="AV479" s="56"/>
      <c r="AW479" s="56"/>
      <c r="AX479" s="56"/>
      <c r="AY479" s="56"/>
      <c r="AZ479" s="56"/>
      <c r="BA479" s="56"/>
      <c r="BB479" s="56"/>
      <c r="BC479" s="56"/>
      <c r="BD479" s="56"/>
      <c r="BE479" s="56"/>
      <c r="BF479" s="56"/>
    </row>
    <row r="480" spans="1:58" x14ac:dyDescent="0.25">
      <c r="A480" s="56" t="s">
        <v>173</v>
      </c>
      <c r="B480" s="56">
        <v>37</v>
      </c>
      <c r="C480" s="56">
        <v>5</v>
      </c>
      <c r="D480" s="56">
        <v>9.5</v>
      </c>
      <c r="E480" s="56">
        <f t="shared" si="386"/>
        <v>85.5</v>
      </c>
      <c r="F480" s="452">
        <v>41120</v>
      </c>
      <c r="G480" s="143">
        <f t="shared" si="325"/>
        <v>7151</v>
      </c>
      <c r="H480" s="143">
        <f t="shared" si="381"/>
        <v>7155.75</v>
      </c>
      <c r="I480" s="41">
        <f t="shared" si="382"/>
        <v>41124.75</v>
      </c>
      <c r="J480" s="453">
        <f t="shared" si="383"/>
        <v>41124.75</v>
      </c>
      <c r="K480" s="56">
        <v>1060</v>
      </c>
      <c r="L480" s="56"/>
      <c r="M480" s="56"/>
      <c r="N480" s="56"/>
      <c r="O480" s="454"/>
      <c r="P480" s="454"/>
      <c r="Q480" s="454"/>
      <c r="R480" s="454"/>
      <c r="S480" s="454"/>
      <c r="T480" s="454"/>
      <c r="U480" s="454"/>
      <c r="V480" s="454"/>
      <c r="W480" s="454"/>
      <c r="X480" s="454"/>
      <c r="Y480" s="454"/>
      <c r="Z480" s="454"/>
      <c r="AA480" s="454"/>
      <c r="AB480" s="454"/>
      <c r="AC480" s="454"/>
      <c r="AD480" s="454"/>
      <c r="AE480" s="454"/>
      <c r="AF480" s="454"/>
      <c r="AG480" s="454"/>
      <c r="AH480" s="454"/>
      <c r="AI480" s="454"/>
      <c r="AJ480" s="454"/>
      <c r="AK480" s="58"/>
      <c r="AL480" s="56"/>
      <c r="AM480" s="56"/>
      <c r="AN480" s="56"/>
      <c r="AO480" s="56"/>
      <c r="AP480" s="56"/>
      <c r="AQ480" s="56"/>
      <c r="AR480" s="56"/>
      <c r="AS480" s="56"/>
      <c r="AT480" s="56"/>
      <c r="AU480" s="56"/>
      <c r="AV480" s="56"/>
      <c r="AW480" s="56"/>
      <c r="AX480" s="56"/>
      <c r="AY480" s="56"/>
      <c r="AZ480" s="56"/>
      <c r="BA480" s="56"/>
      <c r="BB480" s="56"/>
      <c r="BC480" s="56"/>
      <c r="BD480" s="56"/>
      <c r="BE480" s="56"/>
      <c r="BF480" s="56"/>
    </row>
    <row r="481" spans="1:58" x14ac:dyDescent="0.25">
      <c r="A481" s="56" t="s">
        <v>174</v>
      </c>
      <c r="B481" s="56">
        <v>37</v>
      </c>
      <c r="C481" s="56">
        <v>6</v>
      </c>
      <c r="D481" s="56">
        <v>9.5</v>
      </c>
      <c r="E481" s="56">
        <f t="shared" si="386"/>
        <v>76</v>
      </c>
      <c r="F481" s="452">
        <v>41129.5</v>
      </c>
      <c r="G481" s="143">
        <f t="shared" si="325"/>
        <v>7160.5</v>
      </c>
      <c r="H481" s="143">
        <f t="shared" si="381"/>
        <v>7165.25</v>
      </c>
      <c r="I481" s="41">
        <f t="shared" si="382"/>
        <v>41134.25</v>
      </c>
      <c r="J481" s="453">
        <f t="shared" si="383"/>
        <v>41134.25</v>
      </c>
      <c r="K481" s="56">
        <v>1060</v>
      </c>
      <c r="L481" s="56"/>
      <c r="M481" s="56"/>
      <c r="N481" s="56"/>
      <c r="O481" s="454"/>
      <c r="P481" s="454"/>
      <c r="Q481" s="454"/>
      <c r="R481" s="454"/>
      <c r="S481" s="454"/>
      <c r="T481" s="454"/>
      <c r="U481" s="454"/>
      <c r="V481" s="454"/>
      <c r="W481" s="454"/>
      <c r="X481" s="454"/>
      <c r="Y481" s="454"/>
      <c r="Z481" s="454"/>
      <c r="AA481" s="454"/>
      <c r="AB481" s="454"/>
      <c r="AC481" s="454"/>
      <c r="AD481" s="454"/>
      <c r="AE481" s="454"/>
      <c r="AF481" s="454"/>
      <c r="AG481" s="454"/>
      <c r="AH481" s="454"/>
      <c r="AI481" s="454"/>
      <c r="AJ481" s="454"/>
      <c r="AK481" s="58"/>
      <c r="AL481" s="56"/>
      <c r="AM481" s="56"/>
      <c r="AN481" s="56"/>
      <c r="AO481" s="56"/>
      <c r="AP481" s="56"/>
      <c r="AQ481" s="56"/>
      <c r="AR481" s="56"/>
      <c r="AS481" s="56"/>
      <c r="AT481" s="56"/>
      <c r="AU481" s="56"/>
      <c r="AV481" s="56"/>
      <c r="AW481" s="56"/>
      <c r="AX481" s="56"/>
      <c r="AY481" s="56"/>
      <c r="AZ481" s="56"/>
      <c r="BA481" s="56"/>
      <c r="BB481" s="56"/>
      <c r="BC481" s="56"/>
      <c r="BD481" s="56"/>
      <c r="BE481" s="56"/>
      <c r="BF481" s="56"/>
    </row>
    <row r="482" spans="1:58" x14ac:dyDescent="0.25">
      <c r="A482" s="56" t="s">
        <v>175</v>
      </c>
      <c r="B482" s="56">
        <v>37</v>
      </c>
      <c r="C482" s="56">
        <v>7</v>
      </c>
      <c r="D482" s="56">
        <v>9.5</v>
      </c>
      <c r="E482" s="56">
        <f t="shared" si="386"/>
        <v>66.5</v>
      </c>
      <c r="F482" s="452">
        <v>41139</v>
      </c>
      <c r="G482" s="143">
        <f t="shared" si="325"/>
        <v>7170</v>
      </c>
      <c r="H482" s="143">
        <f t="shared" si="381"/>
        <v>7174.75</v>
      </c>
      <c r="I482" s="41">
        <f t="shared" si="382"/>
        <v>41143.75</v>
      </c>
      <c r="J482" s="453">
        <f t="shared" si="383"/>
        <v>41143.75</v>
      </c>
      <c r="K482" s="56">
        <v>1060</v>
      </c>
      <c r="L482" s="56"/>
      <c r="M482" s="56"/>
      <c r="N482" s="56"/>
      <c r="O482" s="454"/>
      <c r="P482" s="454"/>
      <c r="Q482" s="454"/>
      <c r="R482" s="454"/>
      <c r="S482" s="454"/>
      <c r="T482" s="454"/>
      <c r="U482" s="454"/>
      <c r="V482" s="454"/>
      <c r="W482" s="454"/>
      <c r="X482" s="454"/>
      <c r="Y482" s="454"/>
      <c r="Z482" s="454"/>
      <c r="AA482" s="454"/>
      <c r="AB482" s="454"/>
      <c r="AC482" s="454"/>
      <c r="AD482" s="454"/>
      <c r="AE482" s="454"/>
      <c r="AF482" s="454"/>
      <c r="AG482" s="454"/>
      <c r="AH482" s="454"/>
      <c r="AI482" s="454"/>
      <c r="AJ482" s="454"/>
      <c r="AK482" s="58"/>
      <c r="AL482" s="56"/>
      <c r="AM482" s="56"/>
      <c r="AN482" s="56"/>
      <c r="AO482" s="56"/>
      <c r="AP482" s="56"/>
      <c r="AQ482" s="56"/>
      <c r="AR482" s="56"/>
      <c r="AS482" s="56"/>
      <c r="AT482" s="56"/>
      <c r="AU482" s="56"/>
      <c r="AV482" s="56"/>
      <c r="AW482" s="56"/>
      <c r="AX482" s="56"/>
      <c r="AY482" s="56"/>
      <c r="AZ482" s="56"/>
      <c r="BA482" s="56"/>
      <c r="BB482" s="56"/>
      <c r="BC482" s="56"/>
      <c r="BD482" s="56"/>
      <c r="BE482" s="56"/>
      <c r="BF482" s="56"/>
    </row>
    <row r="483" spans="1:58" x14ac:dyDescent="0.25">
      <c r="A483" s="56" t="s">
        <v>176</v>
      </c>
      <c r="B483" s="56">
        <v>37</v>
      </c>
      <c r="C483" s="56">
        <v>8</v>
      </c>
      <c r="D483" s="56">
        <v>9.5</v>
      </c>
      <c r="E483" s="56">
        <f t="shared" si="386"/>
        <v>57</v>
      </c>
      <c r="F483" s="452">
        <v>41148.5</v>
      </c>
      <c r="G483" s="143">
        <f t="shared" si="325"/>
        <v>7179.5</v>
      </c>
      <c r="H483" s="143">
        <f t="shared" si="381"/>
        <v>7184.25</v>
      </c>
      <c r="I483" s="41">
        <f t="shared" si="382"/>
        <v>41153.25</v>
      </c>
      <c r="J483" s="453">
        <f t="shared" si="383"/>
        <v>41153.25</v>
      </c>
      <c r="K483" s="56">
        <v>1060</v>
      </c>
      <c r="L483" s="56"/>
      <c r="M483" s="56"/>
      <c r="N483" s="56"/>
      <c r="O483" s="454"/>
      <c r="P483" s="454"/>
      <c r="Q483" s="454"/>
      <c r="R483" s="454"/>
      <c r="S483" s="454"/>
      <c r="T483" s="454"/>
      <c r="U483" s="454"/>
      <c r="V483" s="454"/>
      <c r="W483" s="454"/>
      <c r="X483" s="454"/>
      <c r="Y483" s="454"/>
      <c r="Z483" s="454"/>
      <c r="AA483" s="454"/>
      <c r="AB483" s="454"/>
      <c r="AC483" s="454"/>
      <c r="AD483" s="454"/>
      <c r="AE483" s="454"/>
      <c r="AF483" s="454"/>
      <c r="AG483" s="454"/>
      <c r="AH483" s="454"/>
      <c r="AI483" s="454"/>
      <c r="AJ483" s="454"/>
      <c r="AK483" s="58"/>
      <c r="AL483" s="56"/>
      <c r="AM483" s="56"/>
      <c r="AN483" s="56"/>
      <c r="AO483" s="56"/>
      <c r="AP483" s="56"/>
      <c r="AQ483" s="56"/>
      <c r="AR483" s="56"/>
      <c r="AS483" s="56"/>
      <c r="AT483" s="56"/>
      <c r="AU483" s="56"/>
      <c r="AV483" s="56"/>
      <c r="AW483" s="56"/>
      <c r="AX483" s="56"/>
      <c r="AY483" s="56"/>
      <c r="AZ483" s="56"/>
      <c r="BA483" s="56"/>
      <c r="BB483" s="56"/>
      <c r="BC483" s="56"/>
      <c r="BD483" s="56"/>
      <c r="BE483" s="56"/>
      <c r="BF483" s="56"/>
    </row>
    <row r="484" spans="1:58" x14ac:dyDescent="0.25">
      <c r="A484" s="56" t="s">
        <v>177</v>
      </c>
      <c r="B484" s="56">
        <v>37</v>
      </c>
      <c r="C484" s="56">
        <v>9</v>
      </c>
      <c r="D484" s="56">
        <v>9.5</v>
      </c>
      <c r="E484" s="56">
        <f t="shared" si="386"/>
        <v>47.5</v>
      </c>
      <c r="F484" s="452">
        <v>41158</v>
      </c>
      <c r="G484" s="143">
        <f t="shared" si="325"/>
        <v>7189</v>
      </c>
      <c r="H484" s="143">
        <f t="shared" si="381"/>
        <v>7193.75</v>
      </c>
      <c r="I484" s="41">
        <f t="shared" si="382"/>
        <v>41162.75</v>
      </c>
      <c r="J484" s="453">
        <f t="shared" si="383"/>
        <v>41162.75</v>
      </c>
      <c r="K484" s="56">
        <v>1060</v>
      </c>
      <c r="L484" s="56"/>
      <c r="M484" s="56"/>
      <c r="N484" s="56"/>
      <c r="O484" s="454"/>
      <c r="P484" s="454"/>
      <c r="Q484" s="454"/>
      <c r="R484" s="454"/>
      <c r="S484" s="454"/>
      <c r="T484" s="454"/>
      <c r="U484" s="454"/>
      <c r="V484" s="454"/>
      <c r="W484" s="454"/>
      <c r="X484" s="454"/>
      <c r="Y484" s="454"/>
      <c r="Z484" s="454"/>
      <c r="AA484" s="454"/>
      <c r="AB484" s="454"/>
      <c r="AC484" s="454"/>
      <c r="AD484" s="454"/>
      <c r="AE484" s="454"/>
      <c r="AF484" s="454"/>
      <c r="AG484" s="454"/>
      <c r="AH484" s="454"/>
      <c r="AI484" s="454"/>
      <c r="AJ484" s="454"/>
      <c r="AK484" s="58"/>
      <c r="AL484" s="56"/>
      <c r="AM484" s="56"/>
      <c r="AN484" s="56"/>
      <c r="AO484" s="56"/>
      <c r="AP484" s="56"/>
      <c r="AQ484" s="56"/>
      <c r="AR484" s="56"/>
      <c r="AS484" s="56"/>
      <c r="AT484" s="56"/>
      <c r="AU484" s="56"/>
      <c r="AV484" s="56"/>
      <c r="AW484" s="56"/>
      <c r="AX484" s="56"/>
      <c r="AY484" s="56"/>
      <c r="AZ484" s="56"/>
      <c r="BA484" s="56"/>
      <c r="BB484" s="56"/>
      <c r="BC484" s="56"/>
      <c r="BD484" s="56"/>
      <c r="BE484" s="56"/>
      <c r="BF484" s="56"/>
    </row>
    <row r="485" spans="1:58" x14ac:dyDescent="0.25">
      <c r="A485" s="56" t="s">
        <v>178</v>
      </c>
      <c r="B485" s="56">
        <v>37</v>
      </c>
      <c r="C485" s="56">
        <v>10</v>
      </c>
      <c r="D485" s="56">
        <v>9.5</v>
      </c>
      <c r="E485" s="56">
        <f t="shared" si="386"/>
        <v>38</v>
      </c>
      <c r="F485" s="452">
        <v>41167.5</v>
      </c>
      <c r="G485" s="143">
        <f t="shared" si="325"/>
        <v>7198.5</v>
      </c>
      <c r="H485" s="143">
        <f t="shared" si="381"/>
        <v>7203.25</v>
      </c>
      <c r="I485" s="41">
        <f t="shared" si="382"/>
        <v>41172.25</v>
      </c>
      <c r="J485" s="453">
        <f t="shared" si="383"/>
        <v>41172.25</v>
      </c>
      <c r="K485" s="56">
        <v>1060</v>
      </c>
      <c r="L485" s="56"/>
      <c r="M485" s="56"/>
      <c r="N485" s="56"/>
      <c r="O485" s="454"/>
      <c r="P485" s="454"/>
      <c r="Q485" s="454"/>
      <c r="R485" s="454"/>
      <c r="S485" s="454"/>
      <c r="T485" s="454"/>
      <c r="U485" s="454"/>
      <c r="V485" s="454"/>
      <c r="W485" s="454"/>
      <c r="X485" s="454"/>
      <c r="Y485" s="454"/>
      <c r="Z485" s="454"/>
      <c r="AA485" s="454"/>
      <c r="AB485" s="454"/>
      <c r="AC485" s="454"/>
      <c r="AD485" s="454"/>
      <c r="AE485" s="454"/>
      <c r="AF485" s="454"/>
      <c r="AG485" s="454"/>
      <c r="AH485" s="454"/>
      <c r="AI485" s="454"/>
      <c r="AJ485" s="454"/>
      <c r="AK485" s="58"/>
      <c r="AL485" s="56"/>
      <c r="AM485" s="56"/>
      <c r="AN485" s="56"/>
      <c r="AO485" s="56"/>
      <c r="AP485" s="56"/>
      <c r="AQ485" s="56"/>
      <c r="AR485" s="56"/>
      <c r="AS485" s="56"/>
      <c r="AT485" s="56"/>
      <c r="AU485" s="56"/>
      <c r="AV485" s="56"/>
      <c r="AW485" s="56"/>
      <c r="AX485" s="56"/>
      <c r="AY485" s="56"/>
      <c r="AZ485" s="56"/>
      <c r="BA485" s="56"/>
      <c r="BB485" s="56"/>
      <c r="BC485" s="56"/>
      <c r="BD485" s="56"/>
      <c r="BE485" s="56"/>
      <c r="BF485" s="56"/>
    </row>
    <row r="486" spans="1:58" x14ac:dyDescent="0.25">
      <c r="A486" s="56" t="s">
        <v>179</v>
      </c>
      <c r="B486" s="56">
        <v>37</v>
      </c>
      <c r="C486" s="56">
        <v>11</v>
      </c>
      <c r="D486" s="56">
        <v>9.5</v>
      </c>
      <c r="E486" s="56">
        <f t="shared" si="386"/>
        <v>28.5</v>
      </c>
      <c r="F486" s="452">
        <v>41177</v>
      </c>
      <c r="G486" s="143">
        <f t="shared" si="325"/>
        <v>7208</v>
      </c>
      <c r="H486" s="143">
        <f t="shared" si="381"/>
        <v>7212.75</v>
      </c>
      <c r="I486" s="41">
        <f t="shared" si="382"/>
        <v>41181.75</v>
      </c>
      <c r="J486" s="453">
        <f t="shared" si="383"/>
        <v>41181.75</v>
      </c>
      <c r="K486" s="56">
        <v>1060</v>
      </c>
      <c r="L486" s="56"/>
      <c r="M486" s="56"/>
      <c r="N486" s="56"/>
      <c r="O486" s="454"/>
      <c r="P486" s="454"/>
      <c r="Q486" s="454"/>
      <c r="R486" s="454"/>
      <c r="S486" s="454"/>
      <c r="T486" s="454"/>
      <c r="U486" s="454"/>
      <c r="V486" s="454"/>
      <c r="W486" s="454"/>
      <c r="X486" s="454"/>
      <c r="Y486" s="454"/>
      <c r="Z486" s="454"/>
      <c r="AA486" s="454"/>
      <c r="AB486" s="454"/>
      <c r="AC486" s="454"/>
      <c r="AD486" s="454"/>
      <c r="AE486" s="454"/>
      <c r="AF486" s="454"/>
      <c r="AG486" s="454"/>
      <c r="AH486" s="454"/>
      <c r="AI486" s="454"/>
      <c r="AJ486" s="454"/>
      <c r="AK486" s="58"/>
      <c r="AL486" s="56"/>
      <c r="AM486" s="56"/>
      <c r="AN486" s="56"/>
      <c r="AO486" s="56"/>
      <c r="AP486" s="56"/>
      <c r="AQ486" s="56"/>
      <c r="AR486" s="56"/>
      <c r="AS486" s="56"/>
      <c r="AT486" s="56"/>
      <c r="AU486" s="56"/>
      <c r="AV486" s="56"/>
      <c r="AW486" s="56"/>
      <c r="AX486" s="56"/>
      <c r="AY486" s="56"/>
      <c r="AZ486" s="56"/>
      <c r="BA486" s="56"/>
      <c r="BB486" s="56"/>
      <c r="BC486" s="56"/>
      <c r="BD486" s="56"/>
      <c r="BE486" s="56"/>
      <c r="BF486" s="56"/>
    </row>
    <row r="487" spans="1:58" x14ac:dyDescent="0.25">
      <c r="A487" s="56" t="s">
        <v>180</v>
      </c>
      <c r="B487" s="56">
        <v>37</v>
      </c>
      <c r="C487" s="56">
        <v>12</v>
      </c>
      <c r="D487" s="56">
        <v>9.5</v>
      </c>
      <c r="E487" s="56">
        <f t="shared" si="386"/>
        <v>19</v>
      </c>
      <c r="F487" s="452">
        <v>41186.5</v>
      </c>
      <c r="G487" s="143">
        <f t="shared" si="325"/>
        <v>7217.5</v>
      </c>
      <c r="H487" s="143">
        <f t="shared" si="381"/>
        <v>7222.25</v>
      </c>
      <c r="I487" s="41">
        <f t="shared" si="382"/>
        <v>41191.25</v>
      </c>
      <c r="J487" s="453">
        <f t="shared" si="383"/>
        <v>41191.25</v>
      </c>
      <c r="K487" s="56">
        <v>1060</v>
      </c>
      <c r="L487" s="56"/>
      <c r="M487" s="56"/>
      <c r="N487" s="56"/>
      <c r="O487" s="454"/>
      <c r="P487" s="454"/>
      <c r="Q487" s="454"/>
      <c r="R487" s="454"/>
      <c r="S487" s="454"/>
      <c r="T487" s="454"/>
      <c r="U487" s="454"/>
      <c r="V487" s="454"/>
      <c r="W487" s="454"/>
      <c r="X487" s="454"/>
      <c r="Y487" s="454"/>
      <c r="Z487" s="454"/>
      <c r="AA487" s="454"/>
      <c r="AB487" s="454"/>
      <c r="AC487" s="454"/>
      <c r="AD487" s="454"/>
      <c r="AE487" s="454"/>
      <c r="AF487" s="454"/>
      <c r="AG487" s="454"/>
      <c r="AH487" s="454"/>
      <c r="AI487" s="454"/>
      <c r="AJ487" s="454"/>
      <c r="AK487" s="58"/>
      <c r="AL487" s="56"/>
      <c r="AM487" s="56"/>
      <c r="AN487" s="56"/>
      <c r="AO487" s="56"/>
      <c r="AP487" s="56"/>
      <c r="AQ487" s="56"/>
      <c r="AR487" s="56"/>
      <c r="AS487" s="56"/>
      <c r="AT487" s="56"/>
      <c r="AU487" s="56"/>
      <c r="AV487" s="56"/>
      <c r="AW487" s="56"/>
      <c r="AX487" s="56"/>
      <c r="AY487" s="56"/>
      <c r="AZ487" s="56"/>
      <c r="BA487" s="56"/>
      <c r="BB487" s="56"/>
      <c r="BC487" s="56"/>
      <c r="BD487" s="56"/>
      <c r="BE487" s="56"/>
      <c r="BF487" s="56"/>
    </row>
    <row r="488" spans="1:58" ht="13.8" thickBot="1" x14ac:dyDescent="0.3">
      <c r="A488" s="63" t="s">
        <v>181</v>
      </c>
      <c r="B488" s="63">
        <v>37</v>
      </c>
      <c r="C488" s="63">
        <v>13</v>
      </c>
      <c r="D488" s="63">
        <v>9.5</v>
      </c>
      <c r="E488" s="63">
        <f t="shared" si="386"/>
        <v>9.5</v>
      </c>
      <c r="F488" s="455">
        <v>41196</v>
      </c>
      <c r="G488" s="145">
        <f t="shared" si="325"/>
        <v>7227</v>
      </c>
      <c r="H488" s="145">
        <f t="shared" si="381"/>
        <v>7231.75</v>
      </c>
      <c r="I488" s="42">
        <f t="shared" si="382"/>
        <v>41200.75</v>
      </c>
      <c r="J488" s="34">
        <f t="shared" si="383"/>
        <v>41200.75</v>
      </c>
      <c r="K488" s="63">
        <v>1060</v>
      </c>
      <c r="L488" s="63"/>
      <c r="M488" s="63"/>
      <c r="N488" s="63"/>
      <c r="O488" s="730"/>
      <c r="P488" s="730"/>
      <c r="Q488" s="730"/>
      <c r="R488" s="730"/>
      <c r="S488" s="730"/>
      <c r="T488" s="730"/>
      <c r="U488" s="730"/>
      <c r="V488" s="730"/>
      <c r="W488" s="730"/>
      <c r="X488" s="730"/>
      <c r="Y488" s="730"/>
      <c r="Z488" s="730"/>
      <c r="AA488" s="730"/>
      <c r="AB488" s="730"/>
      <c r="AC488" s="730"/>
      <c r="AD488" s="730"/>
      <c r="AE488" s="730"/>
      <c r="AF488" s="730"/>
      <c r="AG488" s="730"/>
      <c r="AH488" s="730"/>
      <c r="AI488" s="730"/>
      <c r="AJ488" s="730"/>
      <c r="AK488" s="71"/>
      <c r="AL488" s="63"/>
      <c r="AM488" s="63"/>
      <c r="AN488" s="63"/>
      <c r="AO488" s="63"/>
      <c r="AP488" s="63"/>
      <c r="AQ488" s="63"/>
      <c r="AR488" s="63"/>
      <c r="AS488" s="63"/>
      <c r="AT488" s="63"/>
      <c r="AU488" s="63"/>
      <c r="AV488" s="63"/>
      <c r="AW488" s="63"/>
      <c r="AX488" s="63"/>
      <c r="AY488" s="63"/>
      <c r="AZ488" s="63"/>
      <c r="BA488" s="63"/>
      <c r="BB488" s="63"/>
      <c r="BC488" s="63"/>
      <c r="BD488" s="63"/>
      <c r="BE488" s="63"/>
      <c r="BF488" s="63"/>
    </row>
    <row r="489" spans="1:58" x14ac:dyDescent="0.25">
      <c r="A489" s="56" t="s">
        <v>182</v>
      </c>
      <c r="B489" s="56">
        <v>38</v>
      </c>
      <c r="C489" s="56">
        <v>1</v>
      </c>
      <c r="D489" s="56">
        <v>9.5399999999999991</v>
      </c>
      <c r="E489" s="56">
        <f>SUM(D489:D501)</f>
        <v>124.01999999999995</v>
      </c>
      <c r="F489" s="452">
        <v>41443</v>
      </c>
      <c r="G489" s="143">
        <f t="shared" si="325"/>
        <v>7474</v>
      </c>
      <c r="H489" s="143">
        <f t="shared" si="381"/>
        <v>7478.77</v>
      </c>
      <c r="I489" s="41">
        <f t="shared" si="382"/>
        <v>41447.769999999997</v>
      </c>
      <c r="J489" s="453">
        <f t="shared" si="383"/>
        <v>41447.769999999997</v>
      </c>
      <c r="K489" s="56">
        <v>1060</v>
      </c>
      <c r="L489" s="56"/>
      <c r="M489" s="56"/>
      <c r="N489" s="56"/>
      <c r="O489" s="454">
        <v>1.4616352201257865</v>
      </c>
      <c r="P489" s="454">
        <v>8.0480726156415633E-2</v>
      </c>
      <c r="Q489" s="437">
        <f t="shared" si="384"/>
        <v>80480.726156415636</v>
      </c>
      <c r="R489" s="454">
        <v>0.10818536687631031</v>
      </c>
      <c r="S489" s="437">
        <f t="shared" si="369"/>
        <v>108185.36687631031</v>
      </c>
      <c r="T489" s="454">
        <v>0.31058417437230879</v>
      </c>
      <c r="U489" s="437">
        <f t="shared" si="370"/>
        <v>310584.17437230877</v>
      </c>
      <c r="V489" s="58">
        <f t="shared" si="371"/>
        <v>21.249089382614926</v>
      </c>
      <c r="W489" s="454">
        <v>0.84166386348612821</v>
      </c>
      <c r="X489" s="437">
        <f t="shared" si="372"/>
        <v>841663.86348612816</v>
      </c>
      <c r="Y489" s="454">
        <v>1.2581374950163631E-2</v>
      </c>
      <c r="Z489" s="437">
        <f t="shared" si="373"/>
        <v>12581.37495016363</v>
      </c>
      <c r="AA489" s="437">
        <f t="shared" si="374"/>
        <v>6706.7271797013027</v>
      </c>
      <c r="AB489" s="437">
        <f t="shared" si="375"/>
        <v>1080.9111142714582</v>
      </c>
      <c r="AC489" s="437">
        <f t="shared" si="376"/>
        <v>11058.523949095041</v>
      </c>
      <c r="AD489" s="437">
        <f t="shared" si="377"/>
        <v>898.66963929740223</v>
      </c>
      <c r="AE489" s="174">
        <v>60.422866077917192</v>
      </c>
      <c r="AF489" s="174">
        <v>42.372792309113244</v>
      </c>
      <c r="AG489" s="179">
        <f t="shared" si="378"/>
        <v>18.050073768803948</v>
      </c>
      <c r="AH489" s="550">
        <f t="shared" ref="AH489:AI542" si="387">AE489*$O489</f>
        <v>88.316189160427413</v>
      </c>
      <c r="AI489" s="550">
        <f t="shared" si="387"/>
        <v>61.933565614074972</v>
      </c>
      <c r="AJ489" s="550">
        <f t="shared" si="380"/>
        <v>26.382623546352441</v>
      </c>
      <c r="AK489" s="58"/>
      <c r="AL489" s="56"/>
      <c r="AM489" s="56"/>
      <c r="AN489" s="56"/>
      <c r="AO489" s="56"/>
      <c r="AP489" s="56"/>
      <c r="AQ489" s="56"/>
      <c r="AR489" s="56"/>
      <c r="AS489" s="56"/>
      <c r="AT489" s="56"/>
      <c r="AU489" s="56"/>
      <c r="AV489" s="56"/>
      <c r="AW489" s="56"/>
      <c r="AX489" s="56"/>
      <c r="AY489" s="56"/>
      <c r="AZ489" s="56"/>
      <c r="BA489" s="56"/>
      <c r="BB489" s="56"/>
      <c r="BC489" s="56"/>
      <c r="BD489" s="56"/>
      <c r="BE489" s="56"/>
      <c r="BF489" s="56"/>
    </row>
    <row r="490" spans="1:58" x14ac:dyDescent="0.25">
      <c r="A490" s="56" t="s">
        <v>183</v>
      </c>
      <c r="B490" s="56">
        <v>38</v>
      </c>
      <c r="C490" s="56">
        <v>2</v>
      </c>
      <c r="D490" s="56">
        <v>9.5399999999999991</v>
      </c>
      <c r="E490" s="56">
        <f>E489-D490</f>
        <v>114.47999999999996</v>
      </c>
      <c r="F490" s="452">
        <v>41452.615380000003</v>
      </c>
      <c r="G490" s="179">
        <f t="shared" si="325"/>
        <v>7483.6153800000029</v>
      </c>
      <c r="H490" s="143">
        <f t="shared" si="381"/>
        <v>7488.3853800000034</v>
      </c>
      <c r="I490" s="41">
        <f t="shared" si="382"/>
        <v>41457.38538</v>
      </c>
      <c r="J490" s="453">
        <f t="shared" si="383"/>
        <v>41457.38538</v>
      </c>
      <c r="K490" s="56">
        <v>1060</v>
      </c>
      <c r="L490" s="56"/>
      <c r="M490" s="56"/>
      <c r="N490" s="56"/>
      <c r="O490" s="454">
        <v>4.9324947589098533</v>
      </c>
      <c r="P490" s="454">
        <v>0.25584050080516357</v>
      </c>
      <c r="Q490" s="437">
        <f t="shared" si="384"/>
        <v>255840.50080516358</v>
      </c>
      <c r="R490" s="454">
        <v>0.37943215932914048</v>
      </c>
      <c r="S490" s="437">
        <f t="shared" si="369"/>
        <v>379432.1593291405</v>
      </c>
      <c r="T490" s="454">
        <v>1.0937890022108379</v>
      </c>
      <c r="U490" s="437">
        <f t="shared" si="370"/>
        <v>1093789.0022108378</v>
      </c>
      <c r="V490" s="58">
        <f t="shared" si="371"/>
        <v>22.175168057402654</v>
      </c>
      <c r="W490" s="454">
        <v>2.8196723453569659</v>
      </c>
      <c r="X490" s="437">
        <f t="shared" si="372"/>
        <v>2819672.3453569659</v>
      </c>
      <c r="Y490" s="454">
        <v>4.1828275109618486E-2</v>
      </c>
      <c r="Z490" s="437">
        <f t="shared" si="373"/>
        <v>41828.275109618487</v>
      </c>
      <c r="AA490" s="437">
        <f t="shared" si="374"/>
        <v>21320.041733763632</v>
      </c>
      <c r="AB490" s="437">
        <f t="shared" si="375"/>
        <v>3791.015827489834</v>
      </c>
      <c r="AC490" s="437">
        <f t="shared" si="376"/>
        <v>38944.971683282762</v>
      </c>
      <c r="AD490" s="437">
        <f t="shared" si="377"/>
        <v>2987.7339364013205</v>
      </c>
      <c r="AE490" s="174">
        <v>56.478190902451111</v>
      </c>
      <c r="AF490" s="174">
        <v>38.013772193700433</v>
      </c>
      <c r="AG490" s="179">
        <f t="shared" si="378"/>
        <v>18.464418708750678</v>
      </c>
      <c r="AH490" s="550">
        <f t="shared" si="387"/>
        <v>278.57838061905028</v>
      </c>
      <c r="AI490" s="550">
        <f t="shared" si="387"/>
        <v>187.50273211182051</v>
      </c>
      <c r="AJ490" s="550">
        <f t="shared" si="380"/>
        <v>91.075648507229772</v>
      </c>
      <c r="AK490" s="58"/>
      <c r="AL490" s="56"/>
      <c r="AM490" s="56"/>
      <c r="AN490" s="56"/>
      <c r="AO490" s="56"/>
      <c r="AP490" s="56"/>
      <c r="AQ490" s="56"/>
      <c r="AR490" s="56"/>
      <c r="AS490" s="56"/>
      <c r="AT490" s="56"/>
      <c r="AU490" s="56"/>
      <c r="AV490" s="56"/>
      <c r="AW490" s="56"/>
      <c r="AX490" s="56"/>
      <c r="AY490" s="56"/>
      <c r="AZ490" s="56"/>
      <c r="BA490" s="56"/>
      <c r="BB490" s="56"/>
      <c r="BC490" s="56"/>
      <c r="BD490" s="56"/>
      <c r="BE490" s="56"/>
      <c r="BF490" s="56"/>
    </row>
    <row r="491" spans="1:58" x14ac:dyDescent="0.25">
      <c r="A491" s="56" t="s">
        <v>184</v>
      </c>
      <c r="B491" s="56">
        <v>38</v>
      </c>
      <c r="C491" s="56">
        <v>3</v>
      </c>
      <c r="D491" s="56">
        <v>9.5399999999999991</v>
      </c>
      <c r="E491" s="56">
        <f t="shared" ref="E491:E501" si="388">E490-D491</f>
        <v>104.93999999999997</v>
      </c>
      <c r="F491" s="452">
        <v>41462.230760000006</v>
      </c>
      <c r="G491" s="179">
        <f t="shared" si="325"/>
        <v>7493.2307600000058</v>
      </c>
      <c r="H491" s="143">
        <f t="shared" si="381"/>
        <v>7498.0007600000063</v>
      </c>
      <c r="I491" s="41">
        <f t="shared" si="382"/>
        <v>41467.000760000003</v>
      </c>
      <c r="J491" s="453">
        <f t="shared" si="383"/>
        <v>41467.000760000003</v>
      </c>
      <c r="K491" s="56">
        <v>1060</v>
      </c>
      <c r="L491" s="56"/>
      <c r="M491" s="56"/>
      <c r="N491" s="56"/>
      <c r="O491" s="454">
        <v>4.0880503144654092</v>
      </c>
      <c r="P491" s="454">
        <v>0.20035994961949469</v>
      </c>
      <c r="Q491" s="437">
        <f t="shared" si="384"/>
        <v>200359.9496194947</v>
      </c>
      <c r="R491" s="454">
        <v>0.30237945492662477</v>
      </c>
      <c r="S491" s="437">
        <f t="shared" si="369"/>
        <v>302379.45492662478</v>
      </c>
      <c r="T491" s="454">
        <v>0.75546595626735136</v>
      </c>
      <c r="U491" s="437">
        <f t="shared" si="370"/>
        <v>755465.9562673514</v>
      </c>
      <c r="V491" s="58">
        <f t="shared" si="371"/>
        <v>18.479859545616748</v>
      </c>
      <c r="W491" s="454">
        <v>2.5293050292226962</v>
      </c>
      <c r="X491" s="437">
        <f t="shared" si="372"/>
        <v>2529305.0292226961</v>
      </c>
      <c r="Y491" s="454">
        <v>2.9161356228748835E-2</v>
      </c>
      <c r="Z491" s="437">
        <f t="shared" si="373"/>
        <v>29161.356228748835</v>
      </c>
      <c r="AA491" s="437">
        <f t="shared" si="374"/>
        <v>16696.662468291222</v>
      </c>
      <c r="AB491" s="437">
        <f t="shared" si="375"/>
        <v>3021.1600976610871</v>
      </c>
      <c r="AC491" s="437">
        <f t="shared" si="376"/>
        <v>26898.789634058547</v>
      </c>
      <c r="AD491" s="437">
        <f t="shared" si="377"/>
        <v>2082.9540163392026</v>
      </c>
      <c r="AE491" s="174">
        <v>57.867378434897304</v>
      </c>
      <c r="AF491" s="174">
        <v>41.867087509843969</v>
      </c>
      <c r="AG491" s="179">
        <f t="shared" si="378"/>
        <v>16.000290925053335</v>
      </c>
      <c r="AH491" s="550">
        <f t="shared" si="387"/>
        <v>236.56475460807076</v>
      </c>
      <c r="AI491" s="550">
        <f t="shared" si="387"/>
        <v>171.15476026036845</v>
      </c>
      <c r="AJ491" s="550">
        <f t="shared" si="380"/>
        <v>65.409994347702309</v>
      </c>
      <c r="AK491" s="58"/>
      <c r="AL491" s="56"/>
      <c r="AM491" s="56"/>
      <c r="AN491" s="56"/>
      <c r="AO491" s="56"/>
      <c r="AP491" s="56"/>
      <c r="AQ491" s="56"/>
      <c r="AR491" s="56"/>
      <c r="AS491" s="56"/>
      <c r="AT491" s="56"/>
      <c r="AU491" s="56"/>
      <c r="AV491" s="56"/>
      <c r="AW491" s="56"/>
      <c r="AX491" s="56"/>
      <c r="AY491" s="56"/>
      <c r="AZ491" s="56"/>
      <c r="BA491" s="56"/>
      <c r="BB491" s="56"/>
      <c r="BC491" s="56"/>
      <c r="BD491" s="56"/>
      <c r="BE491" s="56"/>
      <c r="BF491" s="56"/>
    </row>
    <row r="492" spans="1:58" x14ac:dyDescent="0.25">
      <c r="A492" s="56" t="s">
        <v>185</v>
      </c>
      <c r="B492" s="56">
        <v>38</v>
      </c>
      <c r="C492" s="56">
        <v>4</v>
      </c>
      <c r="D492" s="56">
        <v>9.5399999999999991</v>
      </c>
      <c r="E492" s="56">
        <f t="shared" si="388"/>
        <v>95.399999999999977</v>
      </c>
      <c r="F492" s="452">
        <v>41471.846140000009</v>
      </c>
      <c r="G492" s="179">
        <f t="shared" si="325"/>
        <v>7502.8461400000087</v>
      </c>
      <c r="H492" s="143">
        <f t="shared" si="381"/>
        <v>7507.6161400000092</v>
      </c>
      <c r="I492" s="41">
        <f t="shared" si="382"/>
        <v>41476.616140000006</v>
      </c>
      <c r="J492" s="453">
        <f t="shared" si="383"/>
        <v>41476.616140000006</v>
      </c>
      <c r="K492" s="56">
        <v>1060</v>
      </c>
      <c r="L492" s="56"/>
      <c r="M492" s="56"/>
      <c r="N492" s="56"/>
      <c r="O492" s="454">
        <v>3.5329140461215913</v>
      </c>
      <c r="P492" s="454">
        <v>0.16323896989948675</v>
      </c>
      <c r="Q492" s="437">
        <f t="shared" si="384"/>
        <v>163238.96989948675</v>
      </c>
      <c r="R492" s="454">
        <v>0.26861923130677834</v>
      </c>
      <c r="S492" s="437">
        <f t="shared" si="369"/>
        <v>268619.23130677833</v>
      </c>
      <c r="T492" s="454">
        <v>0.6302921474505756</v>
      </c>
      <c r="U492" s="437">
        <f t="shared" si="370"/>
        <v>630292.14745057561</v>
      </c>
      <c r="V492" s="58">
        <f t="shared" si="371"/>
        <v>17.84057407630695</v>
      </c>
      <c r="W492" s="454">
        <v>2.2259052426155206</v>
      </c>
      <c r="X492" s="437">
        <f t="shared" si="372"/>
        <v>2225905.2426155205</v>
      </c>
      <c r="Y492" s="454">
        <v>2.3682766833860548E-2</v>
      </c>
      <c r="Z492" s="437">
        <f t="shared" si="373"/>
        <v>23682.766833860547</v>
      </c>
      <c r="AA492" s="437">
        <f t="shared" si="374"/>
        <v>13603.247491623895</v>
      </c>
      <c r="AB492" s="437">
        <f t="shared" si="375"/>
        <v>2683.8519941289028</v>
      </c>
      <c r="AC492" s="437">
        <f t="shared" si="376"/>
        <v>22441.905874938158</v>
      </c>
      <c r="AD492" s="437">
        <f t="shared" si="377"/>
        <v>1691.6262024186105</v>
      </c>
      <c r="AE492" s="174">
        <v>56.604992132048217</v>
      </c>
      <c r="AF492" s="174">
        <v>42.540009326907693</v>
      </c>
      <c r="AG492" s="179">
        <f t="shared" si="378"/>
        <v>14.064982805140524</v>
      </c>
      <c r="AH492" s="550">
        <f t="shared" si="387"/>
        <v>199.98057178391531</v>
      </c>
      <c r="AI492" s="550">
        <f t="shared" si="387"/>
        <v>150.29019647317568</v>
      </c>
      <c r="AJ492" s="550">
        <f t="shared" si="380"/>
        <v>49.690375310739626</v>
      </c>
      <c r="AK492" s="58"/>
      <c r="AL492" s="56"/>
      <c r="AM492" s="56"/>
      <c r="AN492" s="56"/>
      <c r="AO492" s="56"/>
      <c r="AP492" s="56"/>
      <c r="AQ492" s="56"/>
      <c r="AR492" s="56"/>
      <c r="AS492" s="56"/>
      <c r="AT492" s="56"/>
      <c r="AU492" s="56"/>
      <c r="AV492" s="56"/>
      <c r="AW492" s="56"/>
      <c r="AX492" s="56"/>
      <c r="AY492" s="56"/>
      <c r="AZ492" s="56"/>
      <c r="BA492" s="56"/>
      <c r="BB492" s="56"/>
      <c r="BC492" s="56"/>
      <c r="BD492" s="56"/>
      <c r="BE492" s="56"/>
      <c r="BF492" s="56"/>
    </row>
    <row r="493" spans="1:58" x14ac:dyDescent="0.25">
      <c r="A493" s="56" t="s">
        <v>186</v>
      </c>
      <c r="B493" s="56">
        <v>38</v>
      </c>
      <c r="C493" s="56">
        <v>5</v>
      </c>
      <c r="D493" s="56">
        <v>9.5399999999999991</v>
      </c>
      <c r="E493" s="56">
        <f t="shared" si="388"/>
        <v>85.859999999999985</v>
      </c>
      <c r="F493" s="452">
        <v>41481.461520000012</v>
      </c>
      <c r="G493" s="179">
        <f t="shared" si="325"/>
        <v>7512.4615200000117</v>
      </c>
      <c r="H493" s="143">
        <f t="shared" si="381"/>
        <v>7517.2315200000121</v>
      </c>
      <c r="I493" s="41">
        <f t="shared" si="382"/>
        <v>41486.231520000008</v>
      </c>
      <c r="J493" s="453">
        <f t="shared" si="383"/>
        <v>41486.231520000008</v>
      </c>
      <c r="K493" s="56">
        <v>1060</v>
      </c>
      <c r="L493" s="56"/>
      <c r="M493" s="56"/>
      <c r="N493" s="56"/>
      <c r="O493" s="454">
        <v>4.0796645702306069</v>
      </c>
      <c r="P493" s="454">
        <v>0.21919259924637091</v>
      </c>
      <c r="Q493" s="437">
        <f t="shared" si="384"/>
        <v>219192.5992463709</v>
      </c>
      <c r="R493" s="454">
        <v>0.28496457023060789</v>
      </c>
      <c r="S493" s="437">
        <f t="shared" si="369"/>
        <v>284964.57023060787</v>
      </c>
      <c r="T493" s="454">
        <v>0.78735160755960043</v>
      </c>
      <c r="U493" s="437">
        <f t="shared" si="370"/>
        <v>787351.60755960038</v>
      </c>
      <c r="V493" s="58">
        <f t="shared" si="371"/>
        <v>19.299420185299564</v>
      </c>
      <c r="W493" s="454">
        <v>2.4593668943244711</v>
      </c>
      <c r="X493" s="437">
        <f t="shared" si="372"/>
        <v>2459366.8943244712</v>
      </c>
      <c r="Y493" s="454">
        <v>3.6688687026251221E-2</v>
      </c>
      <c r="Z493" s="437">
        <f t="shared" si="373"/>
        <v>36688.687026251224</v>
      </c>
      <c r="AA493" s="437">
        <f t="shared" si="374"/>
        <v>18266.049937197575</v>
      </c>
      <c r="AB493" s="437">
        <f t="shared" si="375"/>
        <v>2847.1629761908407</v>
      </c>
      <c r="AC493" s="437">
        <f t="shared" si="376"/>
        <v>28034.096154941177</v>
      </c>
      <c r="AD493" s="437">
        <f t="shared" si="377"/>
        <v>2620.620501875087</v>
      </c>
      <c r="AE493" s="174">
        <v>47.656749968713285</v>
      </c>
      <c r="AF493" s="174">
        <v>34.441989288231419</v>
      </c>
      <c r="AG493" s="179">
        <f t="shared" si="378"/>
        <v>13.214760680481866</v>
      </c>
      <c r="AH493" s="550">
        <f t="shared" si="387"/>
        <v>194.42355437969817</v>
      </c>
      <c r="AI493" s="550">
        <f t="shared" si="387"/>
        <v>140.51176342745981</v>
      </c>
      <c r="AJ493" s="550">
        <f t="shared" si="380"/>
        <v>53.911790952238363</v>
      </c>
      <c r="AK493" s="58"/>
      <c r="AL493" s="56"/>
      <c r="AM493" s="56"/>
      <c r="AN493" s="56"/>
      <c r="AO493" s="56"/>
      <c r="AP493" s="56"/>
      <c r="AQ493" s="56"/>
      <c r="AR493" s="56"/>
      <c r="AS493" s="56"/>
      <c r="AT493" s="56"/>
      <c r="AU493" s="56"/>
      <c r="AV493" s="56"/>
      <c r="AW493" s="56"/>
      <c r="AX493" s="56"/>
      <c r="AY493" s="56"/>
      <c r="AZ493" s="56"/>
      <c r="BA493" s="56"/>
      <c r="BB493" s="56"/>
      <c r="BC493" s="56"/>
      <c r="BD493" s="56"/>
      <c r="BE493" s="56"/>
      <c r="BF493" s="56"/>
    </row>
    <row r="494" spans="1:58" x14ac:dyDescent="0.25">
      <c r="A494" s="56" t="s">
        <v>187</v>
      </c>
      <c r="B494" s="56">
        <v>38</v>
      </c>
      <c r="C494" s="56">
        <v>6</v>
      </c>
      <c r="D494" s="56">
        <v>9.5399999999999991</v>
      </c>
      <c r="E494" s="56">
        <f t="shared" si="388"/>
        <v>76.319999999999993</v>
      </c>
      <c r="F494" s="452">
        <v>41491.076900000015</v>
      </c>
      <c r="G494" s="179">
        <f t="shared" si="325"/>
        <v>7522.0769000000146</v>
      </c>
      <c r="H494" s="143">
        <f t="shared" si="381"/>
        <v>7526.846900000015</v>
      </c>
      <c r="I494" s="41">
        <f t="shared" si="382"/>
        <v>41495.846900000011</v>
      </c>
      <c r="J494" s="453">
        <f t="shared" si="383"/>
        <v>41495.846900000011</v>
      </c>
      <c r="K494" s="56">
        <v>1060</v>
      </c>
      <c r="L494" s="56"/>
      <c r="M494" s="56"/>
      <c r="N494" s="56"/>
      <c r="O494" s="454">
        <v>3.2855345911949696</v>
      </c>
      <c r="P494" s="454">
        <v>0.16941394132092891</v>
      </c>
      <c r="Q494" s="437">
        <f t="shared" si="384"/>
        <v>169413.94132092892</v>
      </c>
      <c r="R494" s="454">
        <v>0.21550368972746342</v>
      </c>
      <c r="S494" s="437">
        <f t="shared" si="369"/>
        <v>215503.68972746341</v>
      </c>
      <c r="T494" s="454">
        <v>0.48648682334365878</v>
      </c>
      <c r="U494" s="437">
        <f t="shared" si="370"/>
        <v>486486.82334365876</v>
      </c>
      <c r="V494" s="58">
        <f t="shared" si="371"/>
        <v>14.806930496102932</v>
      </c>
      <c r="W494" s="454">
        <v>2.160009224821525</v>
      </c>
      <c r="X494" s="437">
        <f t="shared" si="372"/>
        <v>2160009.2248215252</v>
      </c>
      <c r="Y494" s="454">
        <v>3.0842216342467404E-2</v>
      </c>
      <c r="Z494" s="437">
        <f t="shared" si="373"/>
        <v>30842.216342467404</v>
      </c>
      <c r="AA494" s="437">
        <f t="shared" si="374"/>
        <v>14117.828443410743</v>
      </c>
      <c r="AB494" s="437">
        <f t="shared" si="375"/>
        <v>2153.1593423281242</v>
      </c>
      <c r="AC494" s="437">
        <f t="shared" si="376"/>
        <v>17321.636550663468</v>
      </c>
      <c r="AD494" s="437">
        <f t="shared" si="377"/>
        <v>2203.0154530333862</v>
      </c>
      <c r="AE494" s="174">
        <v>67.304849662265525</v>
      </c>
      <c r="AF494" s="174">
        <v>44.190725245965339</v>
      </c>
      <c r="AG494" s="179">
        <f t="shared" si="378"/>
        <v>23.114124416300186</v>
      </c>
      <c r="AH494" s="550">
        <f t="shared" si="387"/>
        <v>221.13241172055044</v>
      </c>
      <c r="AI494" s="550">
        <f t="shared" si="387"/>
        <v>145.19015640561196</v>
      </c>
      <c r="AJ494" s="550">
        <f t="shared" si="380"/>
        <v>75.942255314938478</v>
      </c>
      <c r="AK494" s="58"/>
      <c r="AL494" s="56"/>
      <c r="AM494" s="56"/>
      <c r="AN494" s="56"/>
      <c r="AO494" s="56"/>
      <c r="AP494" s="56"/>
      <c r="AQ494" s="56"/>
      <c r="AR494" s="56"/>
      <c r="AS494" s="56"/>
      <c r="AT494" s="56"/>
      <c r="AU494" s="56"/>
      <c r="AV494" s="56"/>
      <c r="AW494" s="56"/>
      <c r="AX494" s="56"/>
      <c r="AY494" s="56"/>
      <c r="AZ494" s="56"/>
      <c r="BA494" s="56"/>
      <c r="BB494" s="56"/>
      <c r="BC494" s="56"/>
      <c r="BD494" s="56"/>
      <c r="BE494" s="56"/>
      <c r="BF494" s="56"/>
    </row>
    <row r="495" spans="1:58" x14ac:dyDescent="0.25">
      <c r="A495" s="56" t="s">
        <v>188</v>
      </c>
      <c r="B495" s="56">
        <v>38</v>
      </c>
      <c r="C495" s="56">
        <v>7</v>
      </c>
      <c r="D495" s="56">
        <v>9.5399999999999991</v>
      </c>
      <c r="E495" s="56">
        <f t="shared" si="388"/>
        <v>66.78</v>
      </c>
      <c r="F495" s="452">
        <v>41500.692280000017</v>
      </c>
      <c r="G495" s="179">
        <f t="shared" ref="G495:G558" si="389">F495-33969</f>
        <v>7531.6922800000175</v>
      </c>
      <c r="H495" s="143">
        <f t="shared" si="381"/>
        <v>7536.4622800000179</v>
      </c>
      <c r="I495" s="41">
        <f t="shared" si="382"/>
        <v>41505.462280000014</v>
      </c>
      <c r="J495" s="453">
        <f t="shared" si="383"/>
        <v>41505.462280000014</v>
      </c>
      <c r="K495" s="56">
        <v>1060</v>
      </c>
      <c r="L495" s="56"/>
      <c r="M495" s="56"/>
      <c r="N495" s="56"/>
      <c r="O495" s="454">
        <v>2.3580712788259972</v>
      </c>
      <c r="P495" s="454">
        <v>0.12038528167363785</v>
      </c>
      <c r="Q495" s="437">
        <f t="shared" si="384"/>
        <v>120385.28167363784</v>
      </c>
      <c r="R495" s="454">
        <v>0.19522865129280234</v>
      </c>
      <c r="S495" s="437">
        <f t="shared" si="369"/>
        <v>195228.65129280233</v>
      </c>
      <c r="T495" s="454">
        <v>0.34028012192328638</v>
      </c>
      <c r="U495" s="437">
        <f t="shared" si="370"/>
        <v>340280.12192328641</v>
      </c>
      <c r="V495" s="58">
        <f t="shared" si="371"/>
        <v>14.430442581561834</v>
      </c>
      <c r="W495" s="454">
        <v>1.5215993014258142</v>
      </c>
      <c r="X495" s="437">
        <f t="shared" si="372"/>
        <v>1521599.3014258142</v>
      </c>
      <c r="Y495" s="454">
        <v>1.9797508014029137E-2</v>
      </c>
      <c r="Z495" s="437">
        <f t="shared" si="373"/>
        <v>19797.508014029136</v>
      </c>
      <c r="AA495" s="437">
        <f t="shared" si="374"/>
        <v>10032.106806136488</v>
      </c>
      <c r="AB495" s="437">
        <f t="shared" si="375"/>
        <v>1950.585602282833</v>
      </c>
      <c r="AC495" s="437">
        <f t="shared" si="376"/>
        <v>12115.864838556778</v>
      </c>
      <c r="AD495" s="437">
        <f t="shared" si="377"/>
        <v>1414.1077152877956</v>
      </c>
      <c r="AE495" s="174">
        <v>59.037023385354964</v>
      </c>
      <c r="AF495" s="174">
        <v>39.586599630095456</v>
      </c>
      <c r="AG495" s="179">
        <f t="shared" si="378"/>
        <v>19.450423755259507</v>
      </c>
      <c r="AH495" s="550">
        <f t="shared" si="387"/>
        <v>139.21350923238427</v>
      </c>
      <c r="AI495" s="550">
        <f t="shared" si="387"/>
        <v>93.348023614111938</v>
      </c>
      <c r="AJ495" s="550">
        <f t="shared" si="380"/>
        <v>45.865485618272331</v>
      </c>
      <c r="AK495" s="58"/>
      <c r="AL495" s="56"/>
      <c r="AM495" s="56"/>
      <c r="AN495" s="56"/>
      <c r="AO495" s="56"/>
      <c r="AP495" s="56"/>
      <c r="AQ495" s="56"/>
      <c r="AR495" s="56"/>
      <c r="AS495" s="56"/>
      <c r="AT495" s="56"/>
      <c r="AU495" s="56"/>
      <c r="AV495" s="56"/>
      <c r="AW495" s="56"/>
      <c r="AX495" s="56"/>
      <c r="AY495" s="56"/>
      <c r="AZ495" s="56"/>
      <c r="BA495" s="56"/>
      <c r="BB495" s="56"/>
      <c r="BC495" s="56"/>
      <c r="BD495" s="56"/>
      <c r="BE495" s="56"/>
      <c r="BF495" s="56"/>
    </row>
    <row r="496" spans="1:58" x14ac:dyDescent="0.25">
      <c r="A496" s="56" t="s">
        <v>189</v>
      </c>
      <c r="B496" s="56">
        <v>38</v>
      </c>
      <c r="C496" s="56">
        <v>8</v>
      </c>
      <c r="D496" s="56">
        <v>9.5399999999999991</v>
      </c>
      <c r="E496" s="56">
        <f t="shared" si="388"/>
        <v>57.24</v>
      </c>
      <c r="F496" s="452">
        <v>41510.30766000002</v>
      </c>
      <c r="G496" s="179">
        <f t="shared" si="389"/>
        <v>7541.3076600000204</v>
      </c>
      <c r="H496" s="143">
        <f t="shared" si="381"/>
        <v>7546.0776600000208</v>
      </c>
      <c r="I496" s="41">
        <f t="shared" si="382"/>
        <v>41515.077660000017</v>
      </c>
      <c r="J496" s="453">
        <f t="shared" si="383"/>
        <v>41515.077660000017</v>
      </c>
      <c r="K496" s="56">
        <v>1060</v>
      </c>
      <c r="L496" s="56"/>
      <c r="M496" s="56"/>
      <c r="N496" s="56"/>
      <c r="O496" s="454">
        <v>2.4360587002096432</v>
      </c>
      <c r="P496" s="454">
        <v>0.12319793701319501</v>
      </c>
      <c r="Q496" s="437">
        <f t="shared" si="384"/>
        <v>123197.93701319501</v>
      </c>
      <c r="R496" s="454">
        <v>0.16800684835779173</v>
      </c>
      <c r="S496" s="437">
        <f t="shared" si="369"/>
        <v>168006.84835779172</v>
      </c>
      <c r="T496" s="454">
        <v>0.48061979685118095</v>
      </c>
      <c r="U496" s="437">
        <f t="shared" si="370"/>
        <v>480619.79685118096</v>
      </c>
      <c r="V496" s="58">
        <f t="shared" si="371"/>
        <v>19.729401299312681</v>
      </c>
      <c r="W496" s="454">
        <v>1.4794372124676829</v>
      </c>
      <c r="X496" s="437">
        <f t="shared" si="372"/>
        <v>1479437.2124676828</v>
      </c>
      <c r="Y496" s="454">
        <v>2.096377969461484E-2</v>
      </c>
      <c r="Z496" s="437">
        <f t="shared" si="373"/>
        <v>20963.779694614841</v>
      </c>
      <c r="AA496" s="437">
        <f t="shared" si="374"/>
        <v>10266.494751099584</v>
      </c>
      <c r="AB496" s="437">
        <f t="shared" si="375"/>
        <v>1678.6047402444242</v>
      </c>
      <c r="AC496" s="437">
        <f t="shared" si="376"/>
        <v>17112.737777542894</v>
      </c>
      <c r="AD496" s="437">
        <f t="shared" si="377"/>
        <v>1497.4128353296314</v>
      </c>
      <c r="AE496" s="174">
        <v>49.631389990817418</v>
      </c>
      <c r="AF496" s="174">
        <v>33.945054612273047</v>
      </c>
      <c r="AG496" s="179">
        <f t="shared" si="378"/>
        <v>15.686335378544371</v>
      </c>
      <c r="AH496" s="550">
        <f t="shared" si="387"/>
        <v>120.90497939062857</v>
      </c>
      <c r="AI496" s="550">
        <f t="shared" si="387"/>
        <v>82.692145617319227</v>
      </c>
      <c r="AJ496" s="550">
        <f t="shared" si="380"/>
        <v>38.212833773309342</v>
      </c>
      <c r="AK496" s="58"/>
      <c r="AL496" s="56"/>
      <c r="AM496" s="56"/>
      <c r="AN496" s="56"/>
      <c r="AO496" s="56"/>
      <c r="AP496" s="56"/>
      <c r="AQ496" s="56"/>
      <c r="AR496" s="56"/>
      <c r="AS496" s="56"/>
      <c r="AT496" s="56"/>
      <c r="AU496" s="56"/>
      <c r="AV496" s="56"/>
      <c r="AW496" s="56"/>
      <c r="AX496" s="56"/>
      <c r="AY496" s="56"/>
      <c r="AZ496" s="56"/>
      <c r="BA496" s="56"/>
      <c r="BB496" s="56"/>
      <c r="BC496" s="56"/>
      <c r="BD496" s="56"/>
      <c r="BE496" s="56"/>
      <c r="BF496" s="56"/>
    </row>
    <row r="497" spans="1:58" x14ac:dyDescent="0.25">
      <c r="A497" s="56" t="s">
        <v>190</v>
      </c>
      <c r="B497" s="56">
        <v>38</v>
      </c>
      <c r="C497" s="56">
        <v>9</v>
      </c>
      <c r="D497" s="56">
        <v>9.5399999999999991</v>
      </c>
      <c r="E497" s="56">
        <f t="shared" si="388"/>
        <v>47.7</v>
      </c>
      <c r="F497" s="452">
        <v>41519.923040000023</v>
      </c>
      <c r="G497" s="179">
        <f t="shared" si="389"/>
        <v>7550.9230400000233</v>
      </c>
      <c r="H497" s="143">
        <f t="shared" si="381"/>
        <v>7555.6930400000238</v>
      </c>
      <c r="I497" s="41">
        <f t="shared" si="382"/>
        <v>41524.69304000002</v>
      </c>
      <c r="J497" s="453">
        <f t="shared" si="383"/>
        <v>41524.69304000002</v>
      </c>
      <c r="K497" s="56">
        <v>1060</v>
      </c>
      <c r="L497" s="56"/>
      <c r="M497" s="56"/>
      <c r="N497" s="56"/>
      <c r="O497" s="454">
        <v>2.7681341719077572</v>
      </c>
      <c r="P497" s="454">
        <v>9.1979484697225514E-2</v>
      </c>
      <c r="Q497" s="437">
        <f t="shared" si="384"/>
        <v>91979.484697225518</v>
      </c>
      <c r="R497" s="454">
        <v>0.17007877707896576</v>
      </c>
      <c r="S497" s="437">
        <f t="shared" si="369"/>
        <v>170078.77707896577</v>
      </c>
      <c r="T497" s="454">
        <v>0.27553615506082041</v>
      </c>
      <c r="U497" s="437">
        <f t="shared" si="370"/>
        <v>275536.1550608204</v>
      </c>
      <c r="V497" s="58">
        <f t="shared" si="371"/>
        <v>9.9538583735240316</v>
      </c>
      <c r="W497" s="454">
        <v>2.0925705280249072</v>
      </c>
      <c r="X497" s="437">
        <f t="shared" si="372"/>
        <v>2092570.5280249072</v>
      </c>
      <c r="Y497" s="454">
        <v>1.5130156130998985E-2</v>
      </c>
      <c r="Z497" s="437">
        <f t="shared" si="373"/>
        <v>15130.156130998985</v>
      </c>
      <c r="AA497" s="437">
        <f t="shared" si="374"/>
        <v>7664.9570581021262</v>
      </c>
      <c r="AB497" s="437">
        <f t="shared" si="375"/>
        <v>1699.3059759786042</v>
      </c>
      <c r="AC497" s="437">
        <f t="shared" si="376"/>
        <v>9810.6195389371878</v>
      </c>
      <c r="AD497" s="437">
        <f t="shared" si="377"/>
        <v>1080.7254379284989</v>
      </c>
      <c r="AE497" s="174">
        <v>58.01721111937325</v>
      </c>
      <c r="AF497" s="174">
        <v>42.548116818679539</v>
      </c>
      <c r="AG497" s="179">
        <f t="shared" si="378"/>
        <v>15.469094300693712</v>
      </c>
      <c r="AH497" s="550">
        <f t="shared" si="387"/>
        <v>160.59942465832378</v>
      </c>
      <c r="AI497" s="550">
        <f t="shared" si="387"/>
        <v>117.77889611611</v>
      </c>
      <c r="AJ497" s="550">
        <f t="shared" si="380"/>
        <v>42.820528542213779</v>
      </c>
      <c r="AK497" s="58"/>
      <c r="AL497" s="56"/>
      <c r="AM497" s="56"/>
      <c r="AN497" s="56"/>
      <c r="AO497" s="56"/>
      <c r="AP497" s="56"/>
      <c r="AQ497" s="56"/>
      <c r="AR497" s="56"/>
      <c r="AS497" s="56"/>
      <c r="AT497" s="56"/>
      <c r="AU497" s="56"/>
      <c r="AV497" s="56"/>
      <c r="AW497" s="56"/>
      <c r="AX497" s="56"/>
      <c r="AY497" s="56"/>
      <c r="AZ497" s="56"/>
      <c r="BA497" s="56"/>
      <c r="BB497" s="56"/>
      <c r="BC497" s="56"/>
      <c r="BD497" s="56"/>
      <c r="BE497" s="56"/>
      <c r="BF497" s="56"/>
    </row>
    <row r="498" spans="1:58" x14ac:dyDescent="0.25">
      <c r="A498" s="56" t="s">
        <v>191</v>
      </c>
      <c r="B498" s="56">
        <v>38</v>
      </c>
      <c r="C498" s="56">
        <v>10</v>
      </c>
      <c r="D498" s="56">
        <v>9.5399999999999991</v>
      </c>
      <c r="E498" s="56">
        <f t="shared" si="388"/>
        <v>38.160000000000004</v>
      </c>
      <c r="F498" s="452">
        <v>41529.538420000026</v>
      </c>
      <c r="G498" s="179">
        <f t="shared" si="389"/>
        <v>7560.5384200000262</v>
      </c>
      <c r="H498" s="143">
        <f t="shared" si="381"/>
        <v>7565.3084200000267</v>
      </c>
      <c r="I498" s="41">
        <f t="shared" si="382"/>
        <v>41534.308420000023</v>
      </c>
      <c r="J498" s="453">
        <f t="shared" si="383"/>
        <v>41534.308420000023</v>
      </c>
      <c r="K498" s="56">
        <v>1060</v>
      </c>
      <c r="L498" s="56"/>
      <c r="M498" s="56"/>
      <c r="N498" s="56"/>
      <c r="O498" s="454">
        <v>1.1966457023060795</v>
      </c>
      <c r="P498" s="454">
        <v>6.1439609042904159E-2</v>
      </c>
      <c r="Q498" s="437">
        <f t="shared" si="384"/>
        <v>61439.609042904158</v>
      </c>
      <c r="R498" s="454">
        <v>7.7343200559049599E-2</v>
      </c>
      <c r="S498" s="437">
        <f t="shared" si="369"/>
        <v>77343.200559049597</v>
      </c>
      <c r="T498" s="454">
        <v>0.19500345060474111</v>
      </c>
      <c r="U498" s="437">
        <f t="shared" si="370"/>
        <v>195003.45060474111</v>
      </c>
      <c r="V498" s="58">
        <f t="shared" si="371"/>
        <v>16.295838461538459</v>
      </c>
      <c r="W498" s="454">
        <v>0.77070002853502839</v>
      </c>
      <c r="X498" s="437">
        <f t="shared" si="372"/>
        <v>770700.02853502834</v>
      </c>
      <c r="Y498" s="454">
        <v>1.1487921269780536E-2</v>
      </c>
      <c r="Z498" s="437">
        <f t="shared" si="373"/>
        <v>11487.921269780536</v>
      </c>
      <c r="AA498" s="437">
        <f t="shared" si="374"/>
        <v>5119.9674202420138</v>
      </c>
      <c r="AB498" s="437">
        <f t="shared" si="375"/>
        <v>772.75816047456226</v>
      </c>
      <c r="AC498" s="437">
        <f t="shared" si="376"/>
        <v>6943.2073705200592</v>
      </c>
      <c r="AD498" s="437">
        <f t="shared" si="377"/>
        <v>820.56580498432402</v>
      </c>
      <c r="AE498" s="174">
        <v>60.040745683371391</v>
      </c>
      <c r="AF498" s="174">
        <v>38.796997110772146</v>
      </c>
      <c r="AG498" s="179">
        <f t="shared" si="378"/>
        <v>21.243748572599245</v>
      </c>
      <c r="AH498" s="550">
        <f t="shared" si="387"/>
        <v>71.847500285258661</v>
      </c>
      <c r="AI498" s="550">
        <f t="shared" si="387"/>
        <v>46.426259854986874</v>
      </c>
      <c r="AJ498" s="550">
        <f t="shared" si="380"/>
        <v>25.421240430271787</v>
      </c>
      <c r="AK498" s="58"/>
      <c r="AL498" s="56"/>
      <c r="AM498" s="56"/>
      <c r="AN498" s="56"/>
      <c r="AO498" s="56"/>
      <c r="AP498" s="56"/>
      <c r="AQ498" s="56"/>
      <c r="AR498" s="56"/>
      <c r="AS498" s="56"/>
      <c r="AT498" s="56"/>
      <c r="AU498" s="56"/>
      <c r="AV498" s="56"/>
      <c r="AW498" s="56"/>
      <c r="AX498" s="56"/>
      <c r="AY498" s="56"/>
      <c r="AZ498" s="56"/>
      <c r="BA498" s="56"/>
      <c r="BB498" s="56"/>
      <c r="BC498" s="56"/>
      <c r="BD498" s="56"/>
      <c r="BE498" s="56"/>
      <c r="BF498" s="56"/>
    </row>
    <row r="499" spans="1:58" x14ac:dyDescent="0.25">
      <c r="A499" s="56" t="s">
        <v>192</v>
      </c>
      <c r="B499" s="56">
        <v>38</v>
      </c>
      <c r="C499" s="56">
        <v>11</v>
      </c>
      <c r="D499" s="56">
        <v>9.5399999999999991</v>
      </c>
      <c r="E499" s="56">
        <f t="shared" si="388"/>
        <v>28.620000000000005</v>
      </c>
      <c r="F499" s="452">
        <v>41539.153800000029</v>
      </c>
      <c r="G499" s="179">
        <f t="shared" si="389"/>
        <v>7570.1538000000292</v>
      </c>
      <c r="H499" s="143">
        <f t="shared" si="381"/>
        <v>7574.9238000000296</v>
      </c>
      <c r="I499" s="41">
        <f t="shared" si="382"/>
        <v>41543.923800000026</v>
      </c>
      <c r="J499" s="453">
        <f t="shared" si="383"/>
        <v>41543.923800000026</v>
      </c>
      <c r="K499" s="56">
        <v>1060</v>
      </c>
      <c r="L499" s="56"/>
      <c r="M499" s="56"/>
      <c r="N499" s="56"/>
      <c r="O499" s="454">
        <v>1.2679245283018872</v>
      </c>
      <c r="P499" s="454">
        <v>9.2510642536007423E-2</v>
      </c>
      <c r="Q499" s="437">
        <f t="shared" si="384"/>
        <v>92510.642536007421</v>
      </c>
      <c r="R499" s="454">
        <v>5.9867169811320772E-2</v>
      </c>
      <c r="S499" s="437">
        <f t="shared" si="369"/>
        <v>59867.169811320775</v>
      </c>
      <c r="T499" s="454">
        <v>0.19295164899899431</v>
      </c>
      <c r="U499" s="437">
        <f t="shared" si="370"/>
        <v>192951.64899899429</v>
      </c>
      <c r="V499" s="58">
        <f t="shared" si="371"/>
        <v>15.217912793075438</v>
      </c>
      <c r="W499" s="454">
        <v>0.78382910315155341</v>
      </c>
      <c r="X499" s="437">
        <f t="shared" si="372"/>
        <v>783829.10315155343</v>
      </c>
      <c r="Y499" s="454">
        <v>1.7686046032271988E-2</v>
      </c>
      <c r="Z499" s="437">
        <f t="shared" si="373"/>
        <v>17686.046032271988</v>
      </c>
      <c r="AA499" s="437">
        <f t="shared" si="374"/>
        <v>7709.2202113339526</v>
      </c>
      <c r="AB499" s="437">
        <f t="shared" si="375"/>
        <v>598.15011121622717</v>
      </c>
      <c r="AC499" s="437">
        <f t="shared" si="376"/>
        <v>6870.1518220788057</v>
      </c>
      <c r="AD499" s="437">
        <f t="shared" si="377"/>
        <v>1263.2890023051418</v>
      </c>
      <c r="AE499" s="174">
        <v>77.05</v>
      </c>
      <c r="AF499" s="174">
        <v>48.96</v>
      </c>
      <c r="AG499" s="179">
        <f t="shared" si="378"/>
        <v>28.089999999999996</v>
      </c>
      <c r="AH499" s="550">
        <f t="shared" si="387"/>
        <v>97.693584905660401</v>
      </c>
      <c r="AI499" s="550">
        <f t="shared" si="387"/>
        <v>62.077584905660395</v>
      </c>
      <c r="AJ499" s="550">
        <f t="shared" si="380"/>
        <v>35.616000000000007</v>
      </c>
      <c r="AK499" s="58"/>
      <c r="AL499" s="56"/>
      <c r="AM499" s="56"/>
      <c r="AN499" s="56"/>
      <c r="AO499" s="56"/>
      <c r="AP499" s="56"/>
      <c r="AQ499" s="56"/>
      <c r="AR499" s="56"/>
      <c r="AS499" s="56"/>
      <c r="AT499" s="56"/>
      <c r="AU499" s="56"/>
      <c r="AV499" s="56"/>
      <c r="AW499" s="56"/>
      <c r="AX499" s="56"/>
      <c r="AY499" s="56"/>
      <c r="AZ499" s="56"/>
      <c r="BA499" s="56"/>
      <c r="BB499" s="56"/>
      <c r="BC499" s="56"/>
      <c r="BD499" s="56"/>
      <c r="BE499" s="56"/>
      <c r="BF499" s="56"/>
    </row>
    <row r="500" spans="1:58" x14ac:dyDescent="0.25">
      <c r="A500" s="56" t="s">
        <v>193</v>
      </c>
      <c r="B500" s="56">
        <v>38</v>
      </c>
      <c r="C500" s="56">
        <v>12</v>
      </c>
      <c r="D500" s="56">
        <v>9.5399999999999991</v>
      </c>
      <c r="E500" s="56">
        <f t="shared" si="388"/>
        <v>19.080000000000005</v>
      </c>
      <c r="F500" s="452">
        <v>41548.769180000032</v>
      </c>
      <c r="G500" s="179">
        <f t="shared" si="389"/>
        <v>7579.7691800000321</v>
      </c>
      <c r="H500" s="143">
        <f t="shared" si="381"/>
        <v>7584.5391800000325</v>
      </c>
      <c r="I500" s="41">
        <f t="shared" si="382"/>
        <v>41553.539180000029</v>
      </c>
      <c r="J500" s="453">
        <f t="shared" si="383"/>
        <v>41553.539180000029</v>
      </c>
      <c r="K500" s="56">
        <v>1060</v>
      </c>
      <c r="L500" s="56"/>
      <c r="M500" s="56"/>
      <c r="N500" s="56"/>
      <c r="O500" s="454">
        <v>0.72536687631027275</v>
      </c>
      <c r="P500" s="454">
        <v>3.4567301602442584E-2</v>
      </c>
      <c r="Q500" s="437">
        <f t="shared" si="384"/>
        <v>34567.301602442581</v>
      </c>
      <c r="R500" s="454">
        <v>4.8206673654786876E-2</v>
      </c>
      <c r="S500" s="437">
        <f t="shared" si="369"/>
        <v>48206.673654786879</v>
      </c>
      <c r="T500" s="454">
        <v>0.10027940784145667</v>
      </c>
      <c r="U500" s="437">
        <f t="shared" si="370"/>
        <v>100279.40784145668</v>
      </c>
      <c r="V500" s="58">
        <f t="shared" si="371"/>
        <v>13.824646687969599</v>
      </c>
      <c r="W500" s="454">
        <v>0.49046254080792268</v>
      </c>
      <c r="X500" s="437">
        <f t="shared" si="372"/>
        <v>490462.54080792266</v>
      </c>
      <c r="Y500" s="454">
        <v>5.8813993350948328E-3</v>
      </c>
      <c r="Z500" s="437">
        <f t="shared" si="373"/>
        <v>5881.3993350948331</v>
      </c>
      <c r="AA500" s="437">
        <f t="shared" si="374"/>
        <v>2880.6084668702156</v>
      </c>
      <c r="AB500" s="437">
        <f t="shared" si="375"/>
        <v>481.64674059007427</v>
      </c>
      <c r="AC500" s="437">
        <f t="shared" si="376"/>
        <v>3570.5046319793723</v>
      </c>
      <c r="AD500" s="437">
        <f t="shared" si="377"/>
        <v>420.09995250677377</v>
      </c>
      <c r="AE500" s="174">
        <v>65.832998646454385</v>
      </c>
      <c r="AF500" s="174">
        <v>43.996655348583779</v>
      </c>
      <c r="AG500" s="179">
        <f t="shared" si="378"/>
        <v>21.836343297870606</v>
      </c>
      <c r="AH500" s="550">
        <f t="shared" si="387"/>
        <v>47.753076586317029</v>
      </c>
      <c r="AI500" s="550">
        <f t="shared" si="387"/>
        <v>31.91371645830187</v>
      </c>
      <c r="AJ500" s="550">
        <f t="shared" si="380"/>
        <v>15.839360128015159</v>
      </c>
      <c r="AK500" s="58"/>
      <c r="AL500" s="56"/>
      <c r="AM500" s="56"/>
      <c r="AN500" s="56"/>
      <c r="AO500" s="56"/>
      <c r="AP500" s="56"/>
      <c r="AQ500" s="56"/>
      <c r="AR500" s="56"/>
      <c r="AS500" s="56"/>
      <c r="AT500" s="56"/>
      <c r="AU500" s="56"/>
      <c r="AV500" s="56"/>
      <c r="AW500" s="56"/>
      <c r="AX500" s="56"/>
      <c r="AY500" s="56"/>
      <c r="AZ500" s="56"/>
      <c r="BA500" s="56"/>
      <c r="BB500" s="56"/>
      <c r="BC500" s="56"/>
      <c r="BD500" s="56"/>
      <c r="BE500" s="56"/>
      <c r="BF500" s="56"/>
    </row>
    <row r="501" spans="1:58" ht="13.8" thickBot="1" x14ac:dyDescent="0.3">
      <c r="A501" s="63" t="s">
        <v>194</v>
      </c>
      <c r="B501" s="63">
        <v>38</v>
      </c>
      <c r="C501" s="63">
        <v>13</v>
      </c>
      <c r="D501" s="63">
        <v>9.5399999999999991</v>
      </c>
      <c r="E501" s="63">
        <f t="shared" si="388"/>
        <v>9.5400000000000063</v>
      </c>
      <c r="F501" s="455">
        <v>41558.384560000035</v>
      </c>
      <c r="G501" s="167">
        <f t="shared" si="389"/>
        <v>7589.384560000035</v>
      </c>
      <c r="H501" s="145">
        <f t="shared" si="381"/>
        <v>7594.1545600000354</v>
      </c>
      <c r="I501" s="42">
        <f t="shared" si="382"/>
        <v>41563.154560000032</v>
      </c>
      <c r="J501" s="34">
        <f t="shared" si="383"/>
        <v>41563.154560000032</v>
      </c>
      <c r="K501" s="63">
        <v>1060</v>
      </c>
      <c r="L501" s="63"/>
      <c r="M501" s="63"/>
      <c r="N501" s="63"/>
      <c r="O501" s="456">
        <v>0.96184486373165645</v>
      </c>
      <c r="P501" s="456">
        <v>5.4265801154781405E-2</v>
      </c>
      <c r="Q501" s="438">
        <f t="shared" si="384"/>
        <v>54265.801154781402</v>
      </c>
      <c r="R501" s="456">
        <v>6.4844374563242504E-2</v>
      </c>
      <c r="S501" s="438">
        <f t="shared" si="369"/>
        <v>64844.374563242505</v>
      </c>
      <c r="T501" s="456">
        <v>0.13480642211973529</v>
      </c>
      <c r="U501" s="438">
        <f t="shared" si="370"/>
        <v>134806.42211973527</v>
      </c>
      <c r="V501" s="71">
        <f t="shared" si="371"/>
        <v>14.015401776615894</v>
      </c>
      <c r="W501" s="456">
        <v>0.62652956416172512</v>
      </c>
      <c r="X501" s="438">
        <f t="shared" si="372"/>
        <v>626529.56416172511</v>
      </c>
      <c r="Y501" s="456">
        <v>9.2417457514617739E-3</v>
      </c>
      <c r="Z501" s="438">
        <f t="shared" si="373"/>
        <v>9241.7457514617745</v>
      </c>
      <c r="AA501" s="438">
        <f t="shared" si="374"/>
        <v>4522.1500962317841</v>
      </c>
      <c r="AB501" s="438">
        <f t="shared" si="375"/>
        <v>647.87879532290356</v>
      </c>
      <c r="AC501" s="438">
        <f t="shared" si="376"/>
        <v>4799.8583653392425</v>
      </c>
      <c r="AD501" s="438">
        <f t="shared" si="377"/>
        <v>660.12469653298388</v>
      </c>
      <c r="AE501" s="193">
        <v>69.512114297152237</v>
      </c>
      <c r="AF501" s="193">
        <v>44.03512619189334</v>
      </c>
      <c r="AG501" s="167">
        <f t="shared" si="378"/>
        <v>25.476988105258897</v>
      </c>
      <c r="AH501" s="551">
        <f t="shared" si="387"/>
        <v>66.859870103843718</v>
      </c>
      <c r="AI501" s="551">
        <f t="shared" si="387"/>
        <v>42.354959951447945</v>
      </c>
      <c r="AJ501" s="551">
        <f t="shared" si="380"/>
        <v>24.504910152395773</v>
      </c>
      <c r="AK501" s="71"/>
      <c r="AL501" s="63"/>
      <c r="AM501" s="63"/>
      <c r="AN501" s="63"/>
      <c r="AO501" s="63"/>
      <c r="AP501" s="63"/>
      <c r="AQ501" s="63"/>
      <c r="AR501" s="63"/>
      <c r="AS501" s="63"/>
      <c r="AT501" s="63"/>
      <c r="AU501" s="63"/>
      <c r="AV501" s="63"/>
      <c r="AW501" s="63"/>
      <c r="AX501" s="63"/>
      <c r="AY501" s="63"/>
      <c r="AZ501" s="63"/>
      <c r="BA501" s="63"/>
      <c r="BB501" s="63"/>
      <c r="BC501" s="63"/>
      <c r="BD501" s="63"/>
      <c r="BE501" s="63"/>
      <c r="BF501" s="63"/>
    </row>
    <row r="502" spans="1:58" x14ac:dyDescent="0.25">
      <c r="A502" s="56" t="s">
        <v>195</v>
      </c>
      <c r="B502" s="56">
        <v>39</v>
      </c>
      <c r="C502" s="56">
        <v>1</v>
      </c>
      <c r="D502" s="56">
        <v>16</v>
      </c>
      <c r="E502" s="56">
        <f>SUM(D502:D514)</f>
        <v>208</v>
      </c>
      <c r="F502" s="452">
        <v>41570</v>
      </c>
      <c r="G502" s="143">
        <f t="shared" si="389"/>
        <v>7601</v>
      </c>
      <c r="H502" s="143">
        <f t="shared" si="381"/>
        <v>7609</v>
      </c>
      <c r="I502" s="41">
        <f t="shared" si="382"/>
        <v>41578</v>
      </c>
      <c r="J502" s="453">
        <f t="shared" si="383"/>
        <v>41578</v>
      </c>
      <c r="K502" s="56">
        <v>1060</v>
      </c>
      <c r="L502" s="56"/>
      <c r="M502" s="56"/>
      <c r="N502" s="56"/>
      <c r="O502" s="454">
        <v>1.0004499999999998</v>
      </c>
      <c r="P502" s="454">
        <v>4.3586180209182118E-2</v>
      </c>
      <c r="Q502" s="437">
        <f t="shared" si="384"/>
        <v>43586.180209182116</v>
      </c>
      <c r="R502" s="454">
        <v>6.8440385307269272E-2</v>
      </c>
      <c r="S502" s="437">
        <f t="shared" si="369"/>
        <v>68440.385307269273</v>
      </c>
      <c r="T502" s="454">
        <v>0.11870532955507337</v>
      </c>
      <c r="U502" s="437">
        <f t="shared" si="370"/>
        <v>118705.32955507337</v>
      </c>
      <c r="V502" s="58">
        <f t="shared" si="371"/>
        <v>11.865193618379068</v>
      </c>
      <c r="W502" s="454">
        <v>0.70433883461470193</v>
      </c>
      <c r="X502" s="437">
        <f t="shared" si="372"/>
        <v>704338.83461470192</v>
      </c>
      <c r="Y502" s="454">
        <v>5.8409307857120582E-3</v>
      </c>
      <c r="Z502" s="437">
        <f t="shared" si="373"/>
        <v>5840.9307857120584</v>
      </c>
      <c r="AA502" s="437">
        <f t="shared" si="374"/>
        <v>3632.1816840985098</v>
      </c>
      <c r="AB502" s="437">
        <f t="shared" si="375"/>
        <v>683.80757286915082</v>
      </c>
      <c r="AC502" s="437">
        <f t="shared" si="376"/>
        <v>4226.5699223824886</v>
      </c>
      <c r="AD502" s="437">
        <f t="shared" si="377"/>
        <v>417.20934183657556</v>
      </c>
      <c r="AE502" s="174">
        <v>62.967554002042803</v>
      </c>
      <c r="AF502" s="174">
        <v>47.49040107621439</v>
      </c>
      <c r="AG502" s="179">
        <f t="shared" si="378"/>
        <v>15.477152925828413</v>
      </c>
      <c r="AH502" s="550">
        <f t="shared" si="387"/>
        <v>62.99588940134371</v>
      </c>
      <c r="AI502" s="550">
        <f t="shared" si="387"/>
        <v>47.511771756698678</v>
      </c>
      <c r="AJ502" s="550">
        <f t="shared" si="380"/>
        <v>15.484117644645032</v>
      </c>
      <c r="AK502" s="58"/>
      <c r="AL502" s="56"/>
      <c r="AM502" s="56"/>
      <c r="AN502" s="56"/>
      <c r="AO502" s="56"/>
      <c r="AP502" s="56"/>
      <c r="AQ502" s="56"/>
      <c r="AR502" s="56"/>
      <c r="AS502" s="56"/>
      <c r="AT502" s="56"/>
      <c r="AU502" s="56"/>
      <c r="AV502" s="56"/>
      <c r="AW502" s="56"/>
      <c r="AX502" s="56"/>
      <c r="AY502" s="56"/>
      <c r="AZ502" s="56"/>
      <c r="BA502" s="56"/>
      <c r="BB502" s="56"/>
      <c r="BC502" s="56"/>
      <c r="BD502" s="56"/>
      <c r="BE502" s="56"/>
      <c r="BF502" s="56"/>
    </row>
    <row r="503" spans="1:58" x14ac:dyDescent="0.25">
      <c r="A503" s="56" t="s">
        <v>196</v>
      </c>
      <c r="B503" s="56">
        <v>39</v>
      </c>
      <c r="C503" s="56">
        <v>2</v>
      </c>
      <c r="D503" s="56">
        <v>16</v>
      </c>
      <c r="E503" s="56">
        <f>E502-D503</f>
        <v>192</v>
      </c>
      <c r="F503" s="452">
        <v>41586</v>
      </c>
      <c r="G503" s="143">
        <f t="shared" si="389"/>
        <v>7617</v>
      </c>
      <c r="H503" s="143">
        <f t="shared" si="381"/>
        <v>7625</v>
      </c>
      <c r="I503" s="41">
        <f t="shared" si="382"/>
        <v>41594</v>
      </c>
      <c r="J503" s="453">
        <f t="shared" si="383"/>
        <v>41594</v>
      </c>
      <c r="K503" s="56">
        <v>1060</v>
      </c>
      <c r="L503" s="56"/>
      <c r="M503" s="56"/>
      <c r="N503" s="56"/>
      <c r="O503" s="454">
        <v>0.90249999999999986</v>
      </c>
      <c r="P503" s="454">
        <v>3.1723079274863598E-2</v>
      </c>
      <c r="Q503" s="437">
        <f t="shared" si="384"/>
        <v>31723.079274863598</v>
      </c>
      <c r="R503" s="454">
        <v>6.6401450256129119E-2</v>
      </c>
      <c r="S503" s="437">
        <f t="shared" si="369"/>
        <v>66401.450256129116</v>
      </c>
      <c r="T503" s="454">
        <v>8.3645398284294764E-2</v>
      </c>
      <c r="U503" s="437">
        <f t="shared" si="370"/>
        <v>83645.398284294759</v>
      </c>
      <c r="V503" s="58">
        <f t="shared" si="371"/>
        <v>9.2681881755451272</v>
      </c>
      <c r="W503" s="454">
        <v>0.67314545327241704</v>
      </c>
      <c r="X503" s="437">
        <f t="shared" si="372"/>
        <v>673145.45327241707</v>
      </c>
      <c r="Y503" s="454">
        <v>4.0296043339318934E-3</v>
      </c>
      <c r="Z503" s="437">
        <f t="shared" si="373"/>
        <v>4029.6043339318935</v>
      </c>
      <c r="AA503" s="437">
        <f t="shared" si="374"/>
        <v>2643.5899395719666</v>
      </c>
      <c r="AB503" s="437">
        <f t="shared" si="375"/>
        <v>663.4359863811668</v>
      </c>
      <c r="AC503" s="437">
        <f t="shared" si="376"/>
        <v>2978.2413802244846</v>
      </c>
      <c r="AD503" s="437">
        <f t="shared" si="377"/>
        <v>287.82888099513525</v>
      </c>
      <c r="AE503" s="174">
        <v>62.922582764244773</v>
      </c>
      <c r="AF503" s="174">
        <v>49.836243975637885</v>
      </c>
      <c r="AG503" s="179">
        <f t="shared" si="378"/>
        <v>13.086338788606888</v>
      </c>
      <c r="AH503" s="550">
        <f t="shared" si="387"/>
        <v>56.7876309447309</v>
      </c>
      <c r="AI503" s="550">
        <f t="shared" si="387"/>
        <v>44.977210188013181</v>
      </c>
      <c r="AJ503" s="550">
        <f t="shared" si="380"/>
        <v>11.810420756717718</v>
      </c>
      <c r="AK503" s="58"/>
      <c r="AL503" s="56"/>
      <c r="AM503" s="56"/>
      <c r="AN503" s="56"/>
      <c r="AO503" s="56"/>
      <c r="AP503" s="56"/>
      <c r="AQ503" s="56"/>
      <c r="AR503" s="56"/>
      <c r="AS503" s="56"/>
      <c r="AT503" s="56"/>
      <c r="AU503" s="56"/>
      <c r="AV503" s="56"/>
      <c r="AW503" s="56"/>
      <c r="AX503" s="56"/>
      <c r="AY503" s="56"/>
      <c r="AZ503" s="56"/>
      <c r="BA503" s="56"/>
      <c r="BB503" s="56"/>
      <c r="BC503" s="56"/>
      <c r="BD503" s="56"/>
      <c r="BE503" s="56"/>
      <c r="BF503" s="56"/>
    </row>
    <row r="504" spans="1:58" x14ac:dyDescent="0.25">
      <c r="A504" s="56" t="s">
        <v>197</v>
      </c>
      <c r="B504" s="56">
        <v>39</v>
      </c>
      <c r="C504" s="56">
        <v>3</v>
      </c>
      <c r="D504" s="56">
        <v>16</v>
      </c>
      <c r="E504" s="56">
        <f t="shared" ref="E504:E514" si="390">E503-D504</f>
        <v>176</v>
      </c>
      <c r="F504" s="452">
        <v>41602</v>
      </c>
      <c r="G504" s="143">
        <f t="shared" si="389"/>
        <v>7633</v>
      </c>
      <c r="H504" s="143">
        <f t="shared" si="381"/>
        <v>7641</v>
      </c>
      <c r="I504" s="41">
        <f t="shared" si="382"/>
        <v>41610</v>
      </c>
      <c r="J504" s="453">
        <f t="shared" si="383"/>
        <v>41610</v>
      </c>
      <c r="K504" s="56">
        <v>1060</v>
      </c>
      <c r="L504" s="56"/>
      <c r="M504" s="56"/>
      <c r="N504" s="56"/>
      <c r="O504" s="454">
        <v>0.70300000000000029</v>
      </c>
      <c r="P504" s="454">
        <v>2.5707175295469811E-2</v>
      </c>
      <c r="Q504" s="437">
        <f t="shared" si="384"/>
        <v>25707.175295469809</v>
      </c>
      <c r="R504" s="454">
        <v>6.2279857458582499E-2</v>
      </c>
      <c r="S504" s="437">
        <f t="shared" si="369"/>
        <v>62279.857458582497</v>
      </c>
      <c r="T504" s="454">
        <v>7.5973632723523435E-2</v>
      </c>
      <c r="U504" s="437">
        <f t="shared" si="370"/>
        <v>75973.632723523435</v>
      </c>
      <c r="V504" s="58">
        <f t="shared" si="371"/>
        <v>10.807060131368905</v>
      </c>
      <c r="W504" s="454">
        <v>0.50047857157921993</v>
      </c>
      <c r="X504" s="437">
        <f t="shared" si="372"/>
        <v>500478.57157921995</v>
      </c>
      <c r="Y504" s="454">
        <v>3.3787994290484123E-3</v>
      </c>
      <c r="Z504" s="437">
        <f t="shared" si="373"/>
        <v>3378.7994290484121</v>
      </c>
      <c r="AA504" s="437">
        <f t="shared" si="374"/>
        <v>2142.2646079558176</v>
      </c>
      <c r="AB504" s="437">
        <f t="shared" si="375"/>
        <v>622.25596738226761</v>
      </c>
      <c r="AC504" s="437">
        <f t="shared" si="376"/>
        <v>2705.0838590562189</v>
      </c>
      <c r="AD504" s="437">
        <f t="shared" si="377"/>
        <v>241.34281636060089</v>
      </c>
      <c r="AE504" s="174">
        <v>66.172298333640967</v>
      </c>
      <c r="AF504" s="174">
        <v>47.690611910045249</v>
      </c>
      <c r="AG504" s="179">
        <f t="shared" si="378"/>
        <v>18.481686423595718</v>
      </c>
      <c r="AH504" s="550">
        <f t="shared" si="387"/>
        <v>46.519125728549618</v>
      </c>
      <c r="AI504" s="550">
        <f t="shared" si="387"/>
        <v>33.526500172761821</v>
      </c>
      <c r="AJ504" s="550">
        <f t="shared" si="380"/>
        <v>12.992625555787797</v>
      </c>
      <c r="AK504" s="58"/>
      <c r="AL504" s="56"/>
      <c r="AM504" s="56"/>
      <c r="AN504" s="56"/>
      <c r="AO504" s="56"/>
      <c r="AP504" s="56"/>
      <c r="AQ504" s="56"/>
      <c r="AR504" s="56"/>
      <c r="AS504" s="56"/>
      <c r="AT504" s="56"/>
      <c r="AU504" s="56"/>
      <c r="AV504" s="56"/>
      <c r="AW504" s="56"/>
      <c r="AX504" s="56"/>
      <c r="AY504" s="56"/>
      <c r="AZ504" s="56"/>
      <c r="BA504" s="56"/>
      <c r="BB504" s="56"/>
      <c r="BC504" s="56"/>
      <c r="BD504" s="56"/>
      <c r="BE504" s="56"/>
      <c r="BF504" s="56"/>
    </row>
    <row r="505" spans="1:58" x14ac:dyDescent="0.25">
      <c r="A505" s="56" t="s">
        <v>198</v>
      </c>
      <c r="B505" s="56">
        <v>39</v>
      </c>
      <c r="C505" s="56">
        <v>4</v>
      </c>
      <c r="D505" s="56">
        <v>16</v>
      </c>
      <c r="E505" s="56">
        <f t="shared" si="390"/>
        <v>160</v>
      </c>
      <c r="F505" s="452">
        <v>41618</v>
      </c>
      <c r="G505" s="143">
        <f t="shared" si="389"/>
        <v>7649</v>
      </c>
      <c r="H505" s="143">
        <f t="shared" si="381"/>
        <v>7657</v>
      </c>
      <c r="I505" s="41">
        <f t="shared" si="382"/>
        <v>41626</v>
      </c>
      <c r="J505" s="453">
        <f t="shared" si="383"/>
        <v>41626</v>
      </c>
      <c r="K505" s="56">
        <v>1060</v>
      </c>
      <c r="L505" s="56"/>
      <c r="M505" s="56"/>
      <c r="N505" s="56"/>
      <c r="O505" s="454">
        <v>1.5888000000000009</v>
      </c>
      <c r="P505" s="454">
        <v>3.6797437714212664E-2</v>
      </c>
      <c r="Q505" s="437">
        <f t="shared" si="384"/>
        <v>36797.437714212661</v>
      </c>
      <c r="R505" s="454">
        <v>8.8070078294985421E-2</v>
      </c>
      <c r="S505" s="437">
        <f t="shared" si="369"/>
        <v>88070.078294985418</v>
      </c>
      <c r="T505" s="454">
        <v>0.12773165792258112</v>
      </c>
      <c r="U505" s="437">
        <f t="shared" si="370"/>
        <v>127731.65792258111</v>
      </c>
      <c r="V505" s="58">
        <f t="shared" si="371"/>
        <v>8.0395051562551014</v>
      </c>
      <c r="W505" s="454">
        <v>1.2810046694969026</v>
      </c>
      <c r="X505" s="437">
        <f t="shared" si="372"/>
        <v>1281004.6694969027</v>
      </c>
      <c r="Y505" s="454">
        <v>4.6495470445481572E-3</v>
      </c>
      <c r="Z505" s="437">
        <f t="shared" si="373"/>
        <v>4649.5470445481569</v>
      </c>
      <c r="AA505" s="437">
        <f t="shared" si="374"/>
        <v>3066.4531428510554</v>
      </c>
      <c r="AB505" s="437">
        <f t="shared" si="375"/>
        <v>879.93348095446197</v>
      </c>
      <c r="AC505" s="437">
        <f t="shared" si="376"/>
        <v>4547.9574129917974</v>
      </c>
      <c r="AD505" s="437">
        <f t="shared" si="377"/>
        <v>332.11050318201126</v>
      </c>
      <c r="AE505" s="174">
        <v>56.176220269894763</v>
      </c>
      <c r="AF505" s="174">
        <v>53.37385287773558</v>
      </c>
      <c r="AG505" s="179">
        <f t="shared" si="378"/>
        <v>2.8023673921591836</v>
      </c>
      <c r="AH505" s="550">
        <f t="shared" si="387"/>
        <v>89.252778764808852</v>
      </c>
      <c r="AI505" s="550">
        <f t="shared" si="387"/>
        <v>84.800377452146336</v>
      </c>
      <c r="AJ505" s="550">
        <f t="shared" si="380"/>
        <v>4.4524013126625164</v>
      </c>
      <c r="AK505" s="58"/>
      <c r="AL505" s="56"/>
      <c r="AM505" s="56"/>
      <c r="AN505" s="56"/>
      <c r="AO505" s="56"/>
      <c r="AP505" s="56"/>
      <c r="AQ505" s="56"/>
      <c r="AR505" s="56"/>
      <c r="AS505" s="56"/>
      <c r="AT505" s="56"/>
      <c r="AU505" s="56"/>
      <c r="AV505" s="56"/>
      <c r="AW505" s="56"/>
      <c r="AX505" s="56"/>
      <c r="AY505" s="56"/>
      <c r="AZ505" s="56"/>
      <c r="BA505" s="56"/>
      <c r="BB505" s="56"/>
      <c r="BC505" s="56"/>
      <c r="BD505" s="56"/>
      <c r="BE505" s="56"/>
      <c r="BF505" s="56"/>
    </row>
    <row r="506" spans="1:58" x14ac:dyDescent="0.25">
      <c r="A506" s="56" t="s">
        <v>199</v>
      </c>
      <c r="B506" s="56">
        <v>39</v>
      </c>
      <c r="C506" s="56">
        <v>5</v>
      </c>
      <c r="D506" s="56">
        <v>16</v>
      </c>
      <c r="E506" s="56">
        <f t="shared" si="390"/>
        <v>144</v>
      </c>
      <c r="F506" s="452">
        <v>41634</v>
      </c>
      <c r="G506" s="143">
        <f t="shared" si="389"/>
        <v>7665</v>
      </c>
      <c r="H506" s="143">
        <f t="shared" si="381"/>
        <v>7673</v>
      </c>
      <c r="I506" s="41">
        <f t="shared" si="382"/>
        <v>41642</v>
      </c>
      <c r="J506" s="453">
        <f t="shared" si="383"/>
        <v>41642</v>
      </c>
      <c r="K506" s="56">
        <v>1060</v>
      </c>
      <c r="L506" s="56"/>
      <c r="M506" s="56"/>
      <c r="N506" s="56"/>
      <c r="O506" s="454">
        <v>1.1546000000000003</v>
      </c>
      <c r="P506" s="454">
        <v>3.4067125399295191E-2</v>
      </c>
      <c r="Q506" s="437">
        <f t="shared" si="384"/>
        <v>34067.12539929519</v>
      </c>
      <c r="R506" s="454">
        <v>8.5048616560160398E-2</v>
      </c>
      <c r="S506" s="437">
        <f t="shared" si="369"/>
        <v>85048.616560160401</v>
      </c>
      <c r="T506" s="454">
        <v>9.4394229425074444E-2</v>
      </c>
      <c r="U506" s="437">
        <f t="shared" si="370"/>
        <v>94394.229425074445</v>
      </c>
      <c r="V506" s="58">
        <f t="shared" si="371"/>
        <v>8.1754918954680775</v>
      </c>
      <c r="W506" s="454">
        <v>0.88998934051652756</v>
      </c>
      <c r="X506" s="437">
        <f t="shared" si="372"/>
        <v>889989.34051652753</v>
      </c>
      <c r="Y506" s="454">
        <v>4.3626569010870838E-3</v>
      </c>
      <c r="Z506" s="437">
        <f t="shared" si="373"/>
        <v>4362.6569010870835</v>
      </c>
      <c r="AA506" s="437">
        <f t="shared" si="374"/>
        <v>2838.9271166079329</v>
      </c>
      <c r="AB506" s="437">
        <f t="shared" si="375"/>
        <v>849.74518779784432</v>
      </c>
      <c r="AC506" s="437">
        <f t="shared" si="376"/>
        <v>3360.9595494142686</v>
      </c>
      <c r="AD506" s="437">
        <f t="shared" si="377"/>
        <v>311.61835007764881</v>
      </c>
      <c r="AE506" s="174">
        <v>57.799283379887179</v>
      </c>
      <c r="AF506" s="174">
        <v>54.097309373572486</v>
      </c>
      <c r="AG506" s="179">
        <f t="shared" si="378"/>
        <v>3.7019740063146926</v>
      </c>
      <c r="AH506" s="550">
        <f t="shared" si="387"/>
        <v>66.735052590417752</v>
      </c>
      <c r="AI506" s="550">
        <f t="shared" si="387"/>
        <v>62.460753402726809</v>
      </c>
      <c r="AJ506" s="550">
        <f t="shared" si="380"/>
        <v>4.2742991876909429</v>
      </c>
      <c r="AK506" s="58"/>
      <c r="AL506" s="56"/>
      <c r="AM506" s="56"/>
      <c r="AN506" s="56"/>
      <c r="AO506" s="56"/>
      <c r="AP506" s="56"/>
      <c r="AQ506" s="56"/>
      <c r="AR506" s="56"/>
      <c r="AS506" s="56"/>
      <c r="AT506" s="56"/>
      <c r="AU506" s="56"/>
      <c r="AV506" s="56"/>
      <c r="AW506" s="56"/>
      <c r="AX506" s="56"/>
      <c r="AY506" s="56"/>
      <c r="AZ506" s="56"/>
      <c r="BA506" s="56"/>
      <c r="BB506" s="56"/>
      <c r="BC506" s="56"/>
      <c r="BD506" s="56"/>
      <c r="BE506" s="56"/>
      <c r="BF506" s="56"/>
    </row>
    <row r="507" spans="1:58" x14ac:dyDescent="0.25">
      <c r="A507" s="56" t="s">
        <v>200</v>
      </c>
      <c r="B507" s="56">
        <v>39</v>
      </c>
      <c r="C507" s="56">
        <v>6</v>
      </c>
      <c r="D507" s="56">
        <v>16</v>
      </c>
      <c r="E507" s="56">
        <f t="shared" si="390"/>
        <v>128</v>
      </c>
      <c r="F507" s="452">
        <v>41650</v>
      </c>
      <c r="G507" s="143">
        <f t="shared" si="389"/>
        <v>7681</v>
      </c>
      <c r="H507" s="143">
        <f t="shared" si="381"/>
        <v>7689</v>
      </c>
      <c r="I507" s="41">
        <f t="shared" si="382"/>
        <v>41658</v>
      </c>
      <c r="J507" s="453">
        <f t="shared" si="383"/>
        <v>41658</v>
      </c>
      <c r="K507" s="56">
        <v>1060</v>
      </c>
      <c r="L507" s="56"/>
      <c r="M507" s="56"/>
      <c r="N507" s="56"/>
      <c r="O507" s="454">
        <v>0.62955000000000005</v>
      </c>
      <c r="P507" s="454">
        <v>2.0719840331020697E-2</v>
      </c>
      <c r="Q507" s="437">
        <f t="shared" si="384"/>
        <v>20719.840331020696</v>
      </c>
      <c r="R507" s="454">
        <v>5.7983875002141555E-2</v>
      </c>
      <c r="S507" s="437">
        <f t="shared" si="369"/>
        <v>57983.875002141554</v>
      </c>
      <c r="T507" s="454">
        <v>3.9967071206979149E-2</v>
      </c>
      <c r="U507" s="437">
        <f t="shared" si="370"/>
        <v>39967.071206979148</v>
      </c>
      <c r="V507" s="58">
        <f t="shared" si="371"/>
        <v>6.348514209670264</v>
      </c>
      <c r="W507" s="454">
        <v>0.4797994529633276</v>
      </c>
      <c r="X507" s="437">
        <f t="shared" si="372"/>
        <v>479799.45296332758</v>
      </c>
      <c r="Y507" s="454">
        <v>2.5383142691838933E-3</v>
      </c>
      <c r="Z507" s="437">
        <f t="shared" si="373"/>
        <v>2538.3142691838934</v>
      </c>
      <c r="AA507" s="437">
        <f t="shared" si="374"/>
        <v>1726.6533609183914</v>
      </c>
      <c r="AB507" s="437">
        <f t="shared" si="375"/>
        <v>579.3335711473751</v>
      </c>
      <c r="AC507" s="437">
        <f t="shared" si="376"/>
        <v>1423.05001538086</v>
      </c>
      <c r="AD507" s="437">
        <f t="shared" si="377"/>
        <v>181.30816208456383</v>
      </c>
      <c r="AE507" s="174">
        <v>65.190147446203753</v>
      </c>
      <c r="AF507" s="174">
        <v>45.445694133130985</v>
      </c>
      <c r="AG507" s="179">
        <f t="shared" si="378"/>
        <v>19.744453313072768</v>
      </c>
      <c r="AH507" s="550">
        <f t="shared" si="387"/>
        <v>41.040457324757575</v>
      </c>
      <c r="AI507" s="550">
        <f t="shared" si="387"/>
        <v>28.610336741512615</v>
      </c>
      <c r="AJ507" s="550">
        <f t="shared" si="380"/>
        <v>12.43012058324496</v>
      </c>
      <c r="AK507" s="58"/>
      <c r="AL507" s="56"/>
      <c r="AM507" s="56"/>
      <c r="AN507" s="56"/>
      <c r="AO507" s="56"/>
      <c r="AP507" s="56"/>
      <c r="AQ507" s="56"/>
      <c r="AR507" s="56"/>
      <c r="AS507" s="56"/>
      <c r="AT507" s="56"/>
      <c r="AU507" s="56"/>
      <c r="AV507" s="56"/>
      <c r="AW507" s="56"/>
      <c r="AX507" s="56"/>
      <c r="AY507" s="56"/>
      <c r="AZ507" s="56"/>
      <c r="BA507" s="56"/>
      <c r="BB507" s="56"/>
      <c r="BC507" s="56"/>
      <c r="BD507" s="56"/>
      <c r="BE507" s="56"/>
      <c r="BF507" s="56"/>
    </row>
    <row r="508" spans="1:58" x14ac:dyDescent="0.25">
      <c r="A508" s="56" t="s">
        <v>201</v>
      </c>
      <c r="B508" s="56">
        <v>39</v>
      </c>
      <c r="C508" s="56">
        <v>7</v>
      </c>
      <c r="D508" s="56">
        <v>16</v>
      </c>
      <c r="E508" s="56">
        <f t="shared" si="390"/>
        <v>112</v>
      </c>
      <c r="F508" s="452">
        <v>41666</v>
      </c>
      <c r="G508" s="143">
        <f t="shared" si="389"/>
        <v>7697</v>
      </c>
      <c r="H508" s="143">
        <f t="shared" si="381"/>
        <v>7705</v>
      </c>
      <c r="I508" s="41">
        <f t="shared" si="382"/>
        <v>41674</v>
      </c>
      <c r="J508" s="453">
        <f t="shared" si="383"/>
        <v>41674</v>
      </c>
      <c r="K508" s="56">
        <v>1060</v>
      </c>
      <c r="L508" s="56"/>
      <c r="M508" s="56"/>
      <c r="N508" s="56"/>
      <c r="O508" s="454">
        <v>0.54974999999999952</v>
      </c>
      <c r="P508" s="454">
        <v>2.0475094697776194E-2</v>
      </c>
      <c r="Q508" s="437">
        <f t="shared" si="384"/>
        <v>20475.094697776192</v>
      </c>
      <c r="R508" s="454">
        <v>4.406457837208104E-2</v>
      </c>
      <c r="S508" s="437">
        <f t="shared" si="369"/>
        <v>44064.578372081043</v>
      </c>
      <c r="T508" s="454">
        <v>4.3694966974737827E-2</v>
      </c>
      <c r="U508" s="437">
        <f t="shared" si="370"/>
        <v>43694.966974737828</v>
      </c>
      <c r="V508" s="58">
        <f t="shared" si="371"/>
        <v>7.9481522464279877</v>
      </c>
      <c r="W508" s="454">
        <v>0.41080271790874012</v>
      </c>
      <c r="X508" s="437">
        <f t="shared" si="372"/>
        <v>410802.7179087401</v>
      </c>
      <c r="Y508" s="454">
        <v>2.6606502569406503E-3</v>
      </c>
      <c r="Z508" s="437">
        <f t="shared" si="373"/>
        <v>2660.6502569406503</v>
      </c>
      <c r="AA508" s="437">
        <f t="shared" si="374"/>
        <v>1706.2578914813496</v>
      </c>
      <c r="AB508" s="437">
        <f t="shared" si="375"/>
        <v>440.26187536549168</v>
      </c>
      <c r="AC508" s="437">
        <f t="shared" si="376"/>
        <v>1555.7838377361209</v>
      </c>
      <c r="AD508" s="437">
        <f t="shared" si="377"/>
        <v>190.04644692433214</v>
      </c>
      <c r="AE508" s="174">
        <v>62.469693070550747</v>
      </c>
      <c r="AF508" s="174">
        <v>47.342091254488281</v>
      </c>
      <c r="AG508" s="179">
        <f t="shared" si="378"/>
        <v>15.127601816062466</v>
      </c>
      <c r="AH508" s="550">
        <f t="shared" si="387"/>
        <v>34.342713765535244</v>
      </c>
      <c r="AI508" s="550">
        <f t="shared" si="387"/>
        <v>26.02631466715491</v>
      </c>
      <c r="AJ508" s="550">
        <f t="shared" si="380"/>
        <v>8.3163990983803338</v>
      </c>
      <c r="AK508" s="58"/>
      <c r="AL508" s="56"/>
      <c r="AM508" s="56"/>
      <c r="AN508" s="56"/>
      <c r="AO508" s="56"/>
      <c r="AP508" s="56"/>
      <c r="AQ508" s="56"/>
      <c r="AR508" s="56"/>
      <c r="AS508" s="56"/>
      <c r="AT508" s="56"/>
      <c r="AU508" s="56"/>
      <c r="AV508" s="56"/>
      <c r="AW508" s="56"/>
      <c r="AX508" s="56"/>
      <c r="AY508" s="56"/>
      <c r="AZ508" s="56"/>
      <c r="BA508" s="56"/>
      <c r="BB508" s="56"/>
      <c r="BC508" s="56"/>
      <c r="BD508" s="56"/>
      <c r="BE508" s="56"/>
      <c r="BF508" s="56"/>
    </row>
    <row r="509" spans="1:58" x14ac:dyDescent="0.25">
      <c r="A509" s="56" t="s">
        <v>202</v>
      </c>
      <c r="B509" s="56">
        <v>39</v>
      </c>
      <c r="C509" s="56">
        <v>8</v>
      </c>
      <c r="D509" s="56">
        <v>16</v>
      </c>
      <c r="E509" s="56">
        <f t="shared" si="390"/>
        <v>96</v>
      </c>
      <c r="F509" s="452">
        <v>41682</v>
      </c>
      <c r="G509" s="143">
        <f t="shared" si="389"/>
        <v>7713</v>
      </c>
      <c r="H509" s="143">
        <f t="shared" si="381"/>
        <v>7721</v>
      </c>
      <c r="I509" s="41">
        <f t="shared" si="382"/>
        <v>41690</v>
      </c>
      <c r="J509" s="453">
        <f t="shared" si="383"/>
        <v>41690</v>
      </c>
      <c r="K509" s="56">
        <v>1060</v>
      </c>
      <c r="L509" s="56"/>
      <c r="M509" s="56"/>
      <c r="N509" s="56"/>
      <c r="O509" s="454">
        <v>0.75959999999999983</v>
      </c>
      <c r="P509" s="454">
        <v>2.6949267553665363E-2</v>
      </c>
      <c r="Q509" s="437">
        <f t="shared" si="384"/>
        <v>26949.267553665362</v>
      </c>
      <c r="R509" s="454">
        <v>4.6289934725624898E-2</v>
      </c>
      <c r="S509" s="437">
        <f t="shared" si="369"/>
        <v>46289.934725624895</v>
      </c>
      <c r="T509" s="454">
        <v>9.2551307276364042E-2</v>
      </c>
      <c r="U509" s="437">
        <f t="shared" si="370"/>
        <v>92551.307276364038</v>
      </c>
      <c r="V509" s="58">
        <f t="shared" si="371"/>
        <v>12.184216334434447</v>
      </c>
      <c r="W509" s="454">
        <v>0.55338558911384739</v>
      </c>
      <c r="X509" s="437">
        <f t="shared" si="372"/>
        <v>553385.58911384735</v>
      </c>
      <c r="Y509" s="454">
        <v>3.5508607931484448E-3</v>
      </c>
      <c r="Z509" s="437">
        <f t="shared" si="373"/>
        <v>3550.8607931484448</v>
      </c>
      <c r="AA509" s="437">
        <f t="shared" si="374"/>
        <v>2245.7722961387803</v>
      </c>
      <c r="AB509" s="437">
        <f t="shared" si="375"/>
        <v>462.49605070003855</v>
      </c>
      <c r="AC509" s="437">
        <f t="shared" si="376"/>
        <v>3295.3412713451439</v>
      </c>
      <c r="AD509" s="437">
        <f t="shared" si="377"/>
        <v>253.63291379631747</v>
      </c>
      <c r="AE509" s="174">
        <v>71.183755486342562</v>
      </c>
      <c r="AF509" s="174">
        <v>54.694567293221446</v>
      </c>
      <c r="AG509" s="179">
        <f t="shared" si="378"/>
        <v>16.489188193121116</v>
      </c>
      <c r="AH509" s="550">
        <f t="shared" si="387"/>
        <v>54.0711806674258</v>
      </c>
      <c r="AI509" s="550">
        <f t="shared" si="387"/>
        <v>41.545993315931</v>
      </c>
      <c r="AJ509" s="550">
        <f t="shared" si="380"/>
        <v>12.5251873514948</v>
      </c>
      <c r="AK509" s="58"/>
      <c r="AL509" s="56"/>
      <c r="AM509" s="56"/>
      <c r="AN509" s="56"/>
      <c r="AO509" s="56"/>
      <c r="AP509" s="56"/>
      <c r="AQ509" s="56"/>
      <c r="AR509" s="56"/>
      <c r="AS509" s="56"/>
      <c r="AT509" s="56"/>
      <c r="AU509" s="56"/>
      <c r="AV509" s="56"/>
      <c r="AW509" s="56"/>
      <c r="AX509" s="56"/>
      <c r="AY509" s="56"/>
      <c r="AZ509" s="56"/>
      <c r="BA509" s="56"/>
      <c r="BB509" s="56"/>
      <c r="BC509" s="56"/>
      <c r="BD509" s="56"/>
      <c r="BE509" s="56"/>
      <c r="BF509" s="56"/>
    </row>
    <row r="510" spans="1:58" x14ac:dyDescent="0.25">
      <c r="A510" s="56" t="s">
        <v>203</v>
      </c>
      <c r="B510" s="56">
        <v>39</v>
      </c>
      <c r="C510" s="56">
        <v>9</v>
      </c>
      <c r="D510" s="56">
        <v>16</v>
      </c>
      <c r="E510" s="56">
        <f t="shared" si="390"/>
        <v>80</v>
      </c>
      <c r="F510" s="452">
        <v>41698</v>
      </c>
      <c r="G510" s="143">
        <f t="shared" si="389"/>
        <v>7729</v>
      </c>
      <c r="H510" s="143">
        <f t="shared" si="381"/>
        <v>7737</v>
      </c>
      <c r="I510" s="41">
        <f t="shared" si="382"/>
        <v>41706</v>
      </c>
      <c r="J510" s="453">
        <f t="shared" si="383"/>
        <v>41706</v>
      </c>
      <c r="K510" s="56">
        <v>1060</v>
      </c>
      <c r="L510" s="56"/>
      <c r="M510" s="56"/>
      <c r="N510" s="56"/>
      <c r="O510" s="454">
        <v>1.4892499999999993</v>
      </c>
      <c r="P510" s="454">
        <v>5.3014716627197415E-2</v>
      </c>
      <c r="Q510" s="437">
        <f t="shared" si="384"/>
        <v>53014.716627197413</v>
      </c>
      <c r="R510" s="454">
        <v>8.5932498415254632E-2</v>
      </c>
      <c r="S510" s="437">
        <f t="shared" si="369"/>
        <v>85932.498415254639</v>
      </c>
      <c r="T510" s="454">
        <v>0.22043835233776612</v>
      </c>
      <c r="U510" s="437">
        <f t="shared" si="370"/>
        <v>220438.35233776612</v>
      </c>
      <c r="V510" s="58">
        <f t="shared" si="371"/>
        <v>14.80197094764252</v>
      </c>
      <c r="W510" s="454">
        <v>1.0503423576789848</v>
      </c>
      <c r="X510" s="437">
        <f t="shared" si="372"/>
        <v>1050342.3576789848</v>
      </c>
      <c r="Y510" s="454">
        <v>7.6926949976735444E-3</v>
      </c>
      <c r="Z510" s="437">
        <f t="shared" si="373"/>
        <v>7692.6949976735441</v>
      </c>
      <c r="AA510" s="437">
        <f t="shared" si="374"/>
        <v>4417.8930522664514</v>
      </c>
      <c r="AB510" s="437">
        <f t="shared" si="375"/>
        <v>858.57630561405085</v>
      </c>
      <c r="AC510" s="437">
        <f t="shared" si="376"/>
        <v>7848.8313306783257</v>
      </c>
      <c r="AD510" s="437">
        <f t="shared" si="377"/>
        <v>549.47821411953885</v>
      </c>
      <c r="AE510" s="174">
        <v>63.974073414696228</v>
      </c>
      <c r="AF510" s="174">
        <v>50.739390772413365</v>
      </c>
      <c r="AG510" s="179">
        <f t="shared" si="378"/>
        <v>13.234682642282863</v>
      </c>
      <c r="AH510" s="550">
        <f t="shared" si="387"/>
        <v>95.273388832836318</v>
      </c>
      <c r="AI510" s="550">
        <f t="shared" si="387"/>
        <v>75.563637707816568</v>
      </c>
      <c r="AJ510" s="550">
        <f t="shared" si="380"/>
        <v>19.70975112501975</v>
      </c>
      <c r="AK510" s="58"/>
      <c r="AL510" s="56"/>
      <c r="AM510" s="56"/>
      <c r="AN510" s="56"/>
      <c r="AO510" s="56"/>
      <c r="AP510" s="56"/>
      <c r="AQ510" s="56"/>
      <c r="AR510" s="56"/>
      <c r="AS510" s="56"/>
      <c r="AT510" s="56"/>
      <c r="AU510" s="56"/>
      <c r="AV510" s="56"/>
      <c r="AW510" s="56"/>
      <c r="AX510" s="56"/>
      <c r="AY510" s="56"/>
      <c r="AZ510" s="56"/>
      <c r="BA510" s="56"/>
      <c r="BB510" s="56"/>
      <c r="BC510" s="56"/>
      <c r="BD510" s="56"/>
      <c r="BE510" s="56"/>
      <c r="BF510" s="56"/>
    </row>
    <row r="511" spans="1:58" x14ac:dyDescent="0.25">
      <c r="A511" s="56" t="s">
        <v>204</v>
      </c>
      <c r="B511" s="56">
        <v>39</v>
      </c>
      <c r="C511" s="56">
        <v>10</v>
      </c>
      <c r="D511" s="56">
        <v>16</v>
      </c>
      <c r="E511" s="56">
        <f t="shared" si="390"/>
        <v>64</v>
      </c>
      <c r="F511" s="452">
        <v>41714</v>
      </c>
      <c r="G511" s="143">
        <f t="shared" si="389"/>
        <v>7745</v>
      </c>
      <c r="H511" s="143">
        <f t="shared" si="381"/>
        <v>7753</v>
      </c>
      <c r="I511" s="41">
        <f t="shared" si="382"/>
        <v>41722</v>
      </c>
      <c r="J511" s="453">
        <f t="shared" si="383"/>
        <v>41722</v>
      </c>
      <c r="K511" s="56">
        <v>1060</v>
      </c>
      <c r="L511" s="56"/>
      <c r="M511" s="56"/>
      <c r="N511" s="56"/>
      <c r="O511" s="454">
        <v>0.68520000000000003</v>
      </c>
      <c r="P511" s="454">
        <v>2.9191746591013909E-2</v>
      </c>
      <c r="Q511" s="437">
        <f t="shared" si="384"/>
        <v>29191.746591013911</v>
      </c>
      <c r="R511" s="454">
        <v>8.4363100275831368E-2</v>
      </c>
      <c r="S511" s="437">
        <f t="shared" si="369"/>
        <v>84363.10027583137</v>
      </c>
      <c r="T511" s="454">
        <v>7.5913819519693337E-2</v>
      </c>
      <c r="U511" s="437">
        <f t="shared" si="370"/>
        <v>75913.819519693337</v>
      </c>
      <c r="V511" s="58">
        <f t="shared" si="371"/>
        <v>11.079074652611403</v>
      </c>
      <c r="W511" s="454">
        <v>0.45194371372694053</v>
      </c>
      <c r="X511" s="437">
        <f t="shared" si="372"/>
        <v>451943.71372694051</v>
      </c>
      <c r="Y511" s="454">
        <v>3.8685960591376524E-3</v>
      </c>
      <c r="Z511" s="437">
        <f t="shared" si="373"/>
        <v>3868.5960591376524</v>
      </c>
      <c r="AA511" s="437">
        <f t="shared" si="374"/>
        <v>2432.6455492511591</v>
      </c>
      <c r="AB511" s="437">
        <f t="shared" si="375"/>
        <v>842.89599744853854</v>
      </c>
      <c r="AC511" s="437">
        <f t="shared" si="376"/>
        <v>2702.9541763434277</v>
      </c>
      <c r="AD511" s="437">
        <f t="shared" si="377"/>
        <v>276.32828993840377</v>
      </c>
      <c r="AE511" s="174">
        <v>88.11249450031714</v>
      </c>
      <c r="AF511" s="174">
        <v>58.986662984919356</v>
      </c>
      <c r="AG511" s="179">
        <f t="shared" si="378"/>
        <v>29.125831515397785</v>
      </c>
      <c r="AH511" s="550">
        <f t="shared" si="387"/>
        <v>60.374681231617309</v>
      </c>
      <c r="AI511" s="550">
        <f t="shared" si="387"/>
        <v>40.417661477266748</v>
      </c>
      <c r="AJ511" s="550">
        <f t="shared" si="380"/>
        <v>19.957019754350561</v>
      </c>
      <c r="AK511" s="58"/>
      <c r="AL511" s="56"/>
      <c r="AM511" s="56"/>
      <c r="AN511" s="56"/>
      <c r="AO511" s="56"/>
      <c r="AP511" s="56"/>
      <c r="AQ511" s="56"/>
      <c r="AR511" s="56"/>
      <c r="AS511" s="56"/>
      <c r="AT511" s="56"/>
      <c r="AU511" s="56"/>
      <c r="AV511" s="56"/>
      <c r="AW511" s="56"/>
      <c r="AX511" s="56"/>
      <c r="AY511" s="56"/>
      <c r="AZ511" s="56"/>
      <c r="BA511" s="56"/>
      <c r="BB511" s="56"/>
      <c r="BC511" s="56"/>
      <c r="BD511" s="56"/>
      <c r="BE511" s="56"/>
      <c r="BF511" s="56"/>
    </row>
    <row r="512" spans="1:58" x14ac:dyDescent="0.25">
      <c r="A512" s="56" t="s">
        <v>205</v>
      </c>
      <c r="B512" s="56">
        <v>39</v>
      </c>
      <c r="C512" s="56">
        <v>11</v>
      </c>
      <c r="D512" s="56">
        <v>16</v>
      </c>
      <c r="E512" s="56">
        <f t="shared" si="390"/>
        <v>48</v>
      </c>
      <c r="F512" s="452">
        <v>41730</v>
      </c>
      <c r="G512" s="143">
        <f t="shared" si="389"/>
        <v>7761</v>
      </c>
      <c r="H512" s="143">
        <f t="shared" si="381"/>
        <v>7769</v>
      </c>
      <c r="I512" s="41">
        <f t="shared" si="382"/>
        <v>41738</v>
      </c>
      <c r="J512" s="453">
        <f t="shared" si="383"/>
        <v>41738</v>
      </c>
      <c r="K512" s="56">
        <v>1060</v>
      </c>
      <c r="L512" s="56"/>
      <c r="M512" s="56"/>
      <c r="N512" s="56"/>
      <c r="O512" s="454">
        <v>0.5799000000000003</v>
      </c>
      <c r="P512" s="454">
        <v>2.6238829657211721E-2</v>
      </c>
      <c r="Q512" s="437">
        <f t="shared" si="384"/>
        <v>26238.829657211721</v>
      </c>
      <c r="R512" s="454">
        <v>5.0430406551422884E-2</v>
      </c>
      <c r="S512" s="437">
        <f t="shared" si="369"/>
        <v>50430.406551422886</v>
      </c>
      <c r="T512" s="454">
        <v>0.14013369830977448</v>
      </c>
      <c r="U512" s="437">
        <f t="shared" si="370"/>
        <v>140133.69830977448</v>
      </c>
      <c r="V512" s="58">
        <f t="shared" si="371"/>
        <v>24.165148872180449</v>
      </c>
      <c r="W512" s="454">
        <v>0.32373882099577367</v>
      </c>
      <c r="X512" s="437">
        <f t="shared" si="372"/>
        <v>323738.82099577365</v>
      </c>
      <c r="Y512" s="454">
        <v>3.7540684826173395E-3</v>
      </c>
      <c r="Z512" s="437">
        <f t="shared" si="373"/>
        <v>3754.0684826173397</v>
      </c>
      <c r="AA512" s="437">
        <f t="shared" si="374"/>
        <v>2186.5691381009765</v>
      </c>
      <c r="AB512" s="437">
        <f t="shared" si="375"/>
        <v>503.86469549975311</v>
      </c>
      <c r="AC512" s="437">
        <f t="shared" si="376"/>
        <v>4989.5390258238049</v>
      </c>
      <c r="AD512" s="437">
        <f t="shared" si="377"/>
        <v>268.1477487583814</v>
      </c>
      <c r="AE512" s="174">
        <v>71.578177350514906</v>
      </c>
      <c r="AF512" s="174">
        <v>49.94445113388722</v>
      </c>
      <c r="AG512" s="179">
        <f t="shared" si="378"/>
        <v>21.633726216627686</v>
      </c>
      <c r="AH512" s="550">
        <f t="shared" si="387"/>
        <v>41.508185045563614</v>
      </c>
      <c r="AI512" s="550">
        <f t="shared" si="387"/>
        <v>28.962787212541215</v>
      </c>
      <c r="AJ512" s="550">
        <f t="shared" si="380"/>
        <v>12.545397833022399</v>
      </c>
      <c r="AK512" s="58"/>
      <c r="AL512" s="56"/>
      <c r="AM512" s="56"/>
      <c r="AN512" s="56"/>
      <c r="AO512" s="56"/>
      <c r="AP512" s="56"/>
      <c r="AQ512" s="56"/>
      <c r="AR512" s="56"/>
      <c r="AS512" s="56"/>
      <c r="AT512" s="56"/>
      <c r="AU512" s="56"/>
      <c r="AV512" s="56"/>
      <c r="AW512" s="56"/>
      <c r="AX512" s="56"/>
      <c r="AY512" s="56"/>
      <c r="AZ512" s="56"/>
      <c r="BA512" s="56"/>
      <c r="BB512" s="56"/>
      <c r="BC512" s="56"/>
      <c r="BD512" s="56"/>
      <c r="BE512" s="56"/>
      <c r="BF512" s="56"/>
    </row>
    <row r="513" spans="1:58" x14ac:dyDescent="0.25">
      <c r="A513" s="56" t="s">
        <v>206</v>
      </c>
      <c r="B513" s="56">
        <v>39</v>
      </c>
      <c r="C513" s="56">
        <v>12</v>
      </c>
      <c r="D513" s="56">
        <v>16</v>
      </c>
      <c r="E513" s="56">
        <f t="shared" si="390"/>
        <v>32</v>
      </c>
      <c r="F513" s="452">
        <v>41746</v>
      </c>
      <c r="G513" s="143">
        <f t="shared" si="389"/>
        <v>7777</v>
      </c>
      <c r="H513" s="143">
        <f t="shared" si="381"/>
        <v>7785</v>
      </c>
      <c r="I513" s="41">
        <f t="shared" si="382"/>
        <v>41754</v>
      </c>
      <c r="J513" s="453">
        <f t="shared" si="383"/>
        <v>41754</v>
      </c>
      <c r="K513" s="56">
        <v>1060</v>
      </c>
      <c r="L513" s="56"/>
      <c r="M513" s="56"/>
      <c r="N513" s="56"/>
      <c r="O513" s="454">
        <v>2.0161500000000006</v>
      </c>
      <c r="P513" s="454">
        <v>9.4280255422666867E-2</v>
      </c>
      <c r="Q513" s="437">
        <f t="shared" si="384"/>
        <v>94280.255422666873</v>
      </c>
      <c r="R513" s="454">
        <v>0.14032464792955171</v>
      </c>
      <c r="S513" s="437">
        <f t="shared" si="369"/>
        <v>140324.64792955172</v>
      </c>
      <c r="T513" s="454">
        <v>0.49250593941130744</v>
      </c>
      <c r="U513" s="437">
        <f t="shared" si="370"/>
        <v>492505.93941130745</v>
      </c>
      <c r="V513" s="58">
        <f t="shared" si="371"/>
        <v>24.428040543179193</v>
      </c>
      <c r="W513" s="454">
        <v>1.1476187741024744</v>
      </c>
      <c r="X513" s="437">
        <f t="shared" si="372"/>
        <v>1147618.7741024743</v>
      </c>
      <c r="Y513" s="454">
        <v>1.3152409165780895E-2</v>
      </c>
      <c r="Z513" s="437">
        <f t="shared" si="373"/>
        <v>13152.409165780895</v>
      </c>
      <c r="AA513" s="437">
        <f t="shared" si="374"/>
        <v>7856.6879518889054</v>
      </c>
      <c r="AB513" s="437">
        <f t="shared" si="375"/>
        <v>1402.0239144421237</v>
      </c>
      <c r="AC513" s="437">
        <f t="shared" si="376"/>
        <v>17535.950558519784</v>
      </c>
      <c r="AD513" s="437">
        <f t="shared" si="377"/>
        <v>939.45779755577814</v>
      </c>
      <c r="AE513" s="174">
        <v>79.69</v>
      </c>
      <c r="AF513" s="174">
        <v>58.58</v>
      </c>
      <c r="AG513" s="179">
        <f t="shared" si="378"/>
        <v>21.11</v>
      </c>
      <c r="AH513" s="550">
        <f t="shared" si="387"/>
        <v>160.66699350000005</v>
      </c>
      <c r="AI513" s="550">
        <f t="shared" si="387"/>
        <v>118.10606700000002</v>
      </c>
      <c r="AJ513" s="550">
        <f t="shared" si="380"/>
        <v>42.560926500000022</v>
      </c>
      <c r="AK513" s="58"/>
      <c r="AL513" s="56"/>
      <c r="AM513" s="56"/>
      <c r="AN513" s="56"/>
      <c r="AO513" s="56"/>
      <c r="AP513" s="56"/>
      <c r="AQ513" s="56"/>
      <c r="AR513" s="56"/>
      <c r="AS513" s="56"/>
      <c r="AT513" s="56"/>
      <c r="AU513" s="56"/>
      <c r="AV513" s="56"/>
      <c r="AW513" s="56"/>
      <c r="AX513" s="56"/>
      <c r="AY513" s="56"/>
      <c r="AZ513" s="56"/>
      <c r="BA513" s="56"/>
      <c r="BB513" s="56"/>
      <c r="BC513" s="56"/>
      <c r="BD513" s="56"/>
      <c r="BE513" s="56"/>
      <c r="BF513" s="56"/>
    </row>
    <row r="514" spans="1:58" ht="13.8" thickBot="1" x14ac:dyDescent="0.3">
      <c r="A514" s="63" t="s">
        <v>207</v>
      </c>
      <c r="B514" s="63">
        <v>39</v>
      </c>
      <c r="C514" s="63">
        <v>13</v>
      </c>
      <c r="D514" s="63">
        <v>16</v>
      </c>
      <c r="E514" s="63">
        <f t="shared" si="390"/>
        <v>16</v>
      </c>
      <c r="F514" s="455">
        <v>41762</v>
      </c>
      <c r="G514" s="145">
        <f t="shared" si="389"/>
        <v>7793</v>
      </c>
      <c r="H514" s="145">
        <f t="shared" si="381"/>
        <v>7801</v>
      </c>
      <c r="I514" s="42">
        <f t="shared" si="382"/>
        <v>41770</v>
      </c>
      <c r="J514" s="34">
        <f t="shared" si="383"/>
        <v>41770</v>
      </c>
      <c r="K514" s="63">
        <v>1060</v>
      </c>
      <c r="L514" s="63"/>
      <c r="M514" s="63"/>
      <c r="N514" s="63"/>
      <c r="O514" s="456">
        <v>1.0036500000000004</v>
      </c>
      <c r="P514" s="456">
        <v>4.7888080419048532E-2</v>
      </c>
      <c r="Q514" s="438">
        <f t="shared" si="384"/>
        <v>47888.080419048529</v>
      </c>
      <c r="R514" s="456">
        <v>5.5144092754715712E-2</v>
      </c>
      <c r="S514" s="438">
        <f t="shared" si="369"/>
        <v>55144.092754715712</v>
      </c>
      <c r="T514" s="456">
        <v>0.28977788865839388</v>
      </c>
      <c r="U514" s="438">
        <f t="shared" si="370"/>
        <v>289777.88865839387</v>
      </c>
      <c r="V514" s="71">
        <f t="shared" si="371"/>
        <v>28.8724045890892</v>
      </c>
      <c r="W514" s="456">
        <v>0.53900781753926941</v>
      </c>
      <c r="X514" s="438">
        <f t="shared" si="372"/>
        <v>539007.81753926945</v>
      </c>
      <c r="Y514" s="456">
        <v>6.9308334313288762E-3</v>
      </c>
      <c r="Z514" s="438">
        <f t="shared" si="373"/>
        <v>6930.833431328876</v>
      </c>
      <c r="AA514" s="438">
        <f t="shared" si="374"/>
        <v>3990.6733682540444</v>
      </c>
      <c r="AB514" s="438">
        <f t="shared" si="375"/>
        <v>550.96048999987727</v>
      </c>
      <c r="AC514" s="438">
        <f t="shared" si="376"/>
        <v>10317.704461675736</v>
      </c>
      <c r="AD514" s="438">
        <f t="shared" si="377"/>
        <v>495.05953080920546</v>
      </c>
      <c r="AE514" s="193">
        <v>74.352979748487371</v>
      </c>
      <c r="AF514" s="193">
        <v>52.141054380707629</v>
      </c>
      <c r="AG514" s="167">
        <f t="shared" si="378"/>
        <v>22.211925367779742</v>
      </c>
      <c r="AH514" s="551">
        <f t="shared" si="387"/>
        <v>74.624368124569372</v>
      </c>
      <c r="AI514" s="551">
        <f t="shared" si="387"/>
        <v>52.331369229197229</v>
      </c>
      <c r="AJ514" s="551">
        <f t="shared" si="380"/>
        <v>22.292998895372143</v>
      </c>
      <c r="AK514" s="71"/>
      <c r="AL514" s="63"/>
      <c r="AM514" s="63"/>
      <c r="AN514" s="63"/>
      <c r="AO514" s="63"/>
      <c r="AP514" s="63"/>
      <c r="AQ514" s="63"/>
      <c r="AR514" s="63"/>
      <c r="AS514" s="63"/>
      <c r="AT514" s="63"/>
      <c r="AU514" s="63"/>
      <c r="AV514" s="63"/>
      <c r="AW514" s="63"/>
      <c r="AX514" s="63"/>
      <c r="AY514" s="63"/>
      <c r="AZ514" s="63"/>
      <c r="BA514" s="63"/>
      <c r="BB514" s="63"/>
      <c r="BC514" s="63"/>
      <c r="BD514" s="63"/>
      <c r="BE514" s="63"/>
      <c r="BF514" s="63"/>
    </row>
    <row r="515" spans="1:58" x14ac:dyDescent="0.25">
      <c r="A515" s="56" t="s">
        <v>208</v>
      </c>
      <c r="B515" s="56">
        <v>40</v>
      </c>
      <c r="C515" s="56">
        <v>1</v>
      </c>
      <c r="D515" s="56">
        <v>11.5</v>
      </c>
      <c r="E515" s="56">
        <f>SUM(D515:D527)</f>
        <v>149.5</v>
      </c>
      <c r="F515" s="452">
        <v>41783</v>
      </c>
      <c r="G515" s="143">
        <f t="shared" si="389"/>
        <v>7814</v>
      </c>
      <c r="H515" s="143">
        <f t="shared" si="381"/>
        <v>7819.75</v>
      </c>
      <c r="I515" s="41">
        <f t="shared" si="382"/>
        <v>41788.75</v>
      </c>
      <c r="J515" s="453">
        <f t="shared" si="383"/>
        <v>41788.75</v>
      </c>
      <c r="K515" s="56">
        <v>1060</v>
      </c>
      <c r="L515" s="56"/>
      <c r="M515" s="56"/>
      <c r="N515" s="56"/>
      <c r="O515" s="454">
        <v>2.99686956521739</v>
      </c>
      <c r="P515" s="454">
        <v>0.13999316583438776</v>
      </c>
      <c r="Q515" s="437">
        <f t="shared" si="384"/>
        <v>139993.16583438776</v>
      </c>
      <c r="R515" s="454">
        <v>8.9226789917991475E-2</v>
      </c>
      <c r="S515" s="437">
        <f t="shared" si="369"/>
        <v>89226.789917991482</v>
      </c>
      <c r="T515" s="454">
        <v>0.70562357230298389</v>
      </c>
      <c r="U515" s="437">
        <f t="shared" si="370"/>
        <v>705623.57230298384</v>
      </c>
      <c r="V515" s="58">
        <f t="shared" si="371"/>
        <v>23.545354809320791</v>
      </c>
      <c r="W515" s="454">
        <v>1.8520362884104453</v>
      </c>
      <c r="X515" s="437">
        <f t="shared" si="372"/>
        <v>1852036.2884104452</v>
      </c>
      <c r="Y515" s="454">
        <v>1.994163288964982E-2</v>
      </c>
      <c r="Z515" s="437">
        <f t="shared" si="373"/>
        <v>19941.63288964982</v>
      </c>
      <c r="AA515" s="437">
        <f t="shared" si="374"/>
        <v>11666.097152865646</v>
      </c>
      <c r="AB515" s="437">
        <f t="shared" si="375"/>
        <v>891.49051944695702</v>
      </c>
      <c r="AC515" s="437">
        <f t="shared" si="376"/>
        <v>25124.123562086625</v>
      </c>
      <c r="AD515" s="437">
        <f t="shared" si="377"/>
        <v>1424.4023492607014</v>
      </c>
      <c r="AE515" s="174">
        <v>48.353670916374682</v>
      </c>
      <c r="AF515" s="174">
        <v>36.660371526410835</v>
      </c>
      <c r="AG515" s="179">
        <f t="shared" ref="AG515:AG527" si="391">AE515-AF515</f>
        <v>11.693299389963848</v>
      </c>
      <c r="AH515" s="550">
        <f t="shared" si="387"/>
        <v>144.90964473582056</v>
      </c>
      <c r="AI515" s="550">
        <f t="shared" si="387"/>
        <v>109.86635167706282</v>
      </c>
      <c r="AJ515" s="550">
        <f t="shared" si="380"/>
        <v>35.04329305875774</v>
      </c>
      <c r="AK515" s="58"/>
      <c r="AL515" s="56"/>
      <c r="AM515" s="56"/>
      <c r="AN515" s="56"/>
      <c r="AO515" s="56"/>
      <c r="AP515" s="56"/>
      <c r="AQ515" s="56"/>
      <c r="AR515" s="56"/>
      <c r="AS515" s="56"/>
      <c r="AT515" s="56"/>
      <c r="AU515" s="56"/>
      <c r="AV515" s="56"/>
      <c r="AW515" s="56"/>
      <c r="AX515" s="56"/>
      <c r="AY515" s="56"/>
      <c r="AZ515" s="56"/>
      <c r="BA515" s="56"/>
      <c r="BB515" s="56"/>
      <c r="BC515" s="56"/>
      <c r="BD515" s="56"/>
      <c r="BE515" s="56"/>
      <c r="BF515" s="56"/>
    </row>
    <row r="516" spans="1:58" x14ac:dyDescent="0.25">
      <c r="A516" s="56" t="s">
        <v>209</v>
      </c>
      <c r="B516" s="56">
        <v>40</v>
      </c>
      <c r="C516" s="56">
        <v>2</v>
      </c>
      <c r="D516" s="56">
        <v>11.5</v>
      </c>
      <c r="E516" s="56">
        <f>E515-D516</f>
        <v>138</v>
      </c>
      <c r="F516" s="452">
        <v>41794.5</v>
      </c>
      <c r="G516" s="143">
        <f t="shared" si="389"/>
        <v>7825.5</v>
      </c>
      <c r="H516" s="143">
        <f t="shared" si="381"/>
        <v>7831.25</v>
      </c>
      <c r="I516" s="41">
        <f t="shared" si="382"/>
        <v>41800.25</v>
      </c>
      <c r="J516" s="453">
        <f t="shared" si="383"/>
        <v>41800.25</v>
      </c>
      <c r="K516" s="56">
        <v>1060</v>
      </c>
      <c r="L516" s="56"/>
      <c r="M516" s="56"/>
      <c r="N516" s="56"/>
      <c r="O516" s="454">
        <v>2.7415652173913037</v>
      </c>
      <c r="P516" s="454">
        <v>0.13364746319317816</v>
      </c>
      <c r="Q516" s="437">
        <f t="shared" si="384"/>
        <v>133647.46319317815</v>
      </c>
      <c r="R516" s="454">
        <v>0.12967608241492706</v>
      </c>
      <c r="S516" s="437">
        <f t="shared" si="369"/>
        <v>129676.08241492706</v>
      </c>
      <c r="T516" s="454">
        <v>0.66914338969136233</v>
      </c>
      <c r="U516" s="437">
        <f t="shared" si="370"/>
        <v>669143.38969136239</v>
      </c>
      <c r="V516" s="58">
        <f t="shared" si="371"/>
        <v>24.407348964256119</v>
      </c>
      <c r="W516" s="454">
        <v>1.6086270873020685</v>
      </c>
      <c r="X516" s="437">
        <f t="shared" si="372"/>
        <v>1608627.0873020685</v>
      </c>
      <c r="Y516" s="454">
        <v>1.8050988918397227E-2</v>
      </c>
      <c r="Z516" s="437">
        <f t="shared" si="373"/>
        <v>18050.988918397226</v>
      </c>
      <c r="AA516" s="437">
        <f t="shared" si="374"/>
        <v>11137.288599431513</v>
      </c>
      <c r="AB516" s="437">
        <f t="shared" si="375"/>
        <v>1295.6310338877206</v>
      </c>
      <c r="AC516" s="437">
        <f t="shared" si="376"/>
        <v>23825.226173340772</v>
      </c>
      <c r="AD516" s="437">
        <f t="shared" si="377"/>
        <v>1289.3563513140875</v>
      </c>
      <c r="AE516" s="174">
        <v>46.247024612689749</v>
      </c>
      <c r="AF516" s="174">
        <v>34.552927858388387</v>
      </c>
      <c r="AG516" s="179">
        <f t="shared" si="391"/>
        <v>11.694096754301363</v>
      </c>
      <c r="AH516" s="550">
        <f t="shared" si="387"/>
        <v>126.78923408598975</v>
      </c>
      <c r="AI516" s="550">
        <f t="shared" si="387"/>
        <v>94.729105175588586</v>
      </c>
      <c r="AJ516" s="550">
        <f t="shared" si="380"/>
        <v>32.060128910401161</v>
      </c>
      <c r="AK516" s="58"/>
      <c r="AL516" s="56"/>
      <c r="AM516" s="56"/>
      <c r="AN516" s="56"/>
      <c r="AO516" s="56"/>
      <c r="AP516" s="56"/>
      <c r="AQ516" s="56"/>
      <c r="AR516" s="56"/>
      <c r="AS516" s="56"/>
      <c r="AT516" s="56"/>
      <c r="AU516" s="56"/>
      <c r="AV516" s="56"/>
      <c r="AW516" s="56"/>
      <c r="AX516" s="56"/>
      <c r="AY516" s="56"/>
      <c r="AZ516" s="56"/>
      <c r="BA516" s="56"/>
      <c r="BB516" s="56"/>
      <c r="BC516" s="56"/>
      <c r="BD516" s="56"/>
      <c r="BE516" s="56"/>
      <c r="BF516" s="56"/>
    </row>
    <row r="517" spans="1:58" x14ac:dyDescent="0.25">
      <c r="A517" s="56" t="s">
        <v>210</v>
      </c>
      <c r="B517" s="56">
        <v>40</v>
      </c>
      <c r="C517" s="56">
        <v>3</v>
      </c>
      <c r="D517" s="56">
        <v>11.5</v>
      </c>
      <c r="E517" s="56">
        <f t="shared" ref="E517:E527" si="392">E516-D517</f>
        <v>126.5</v>
      </c>
      <c r="F517" s="452">
        <v>41806</v>
      </c>
      <c r="G517" s="143">
        <f t="shared" si="389"/>
        <v>7837</v>
      </c>
      <c r="H517" s="143">
        <f t="shared" si="381"/>
        <v>7842.75</v>
      </c>
      <c r="I517" s="41">
        <f t="shared" si="382"/>
        <v>41811.75</v>
      </c>
      <c r="J517" s="453">
        <f t="shared" si="383"/>
        <v>41811.75</v>
      </c>
      <c r="K517" s="56">
        <v>1060</v>
      </c>
      <c r="L517" s="56"/>
      <c r="M517" s="56"/>
      <c r="N517" s="56"/>
      <c r="O517" s="454">
        <v>3.8838260869565207</v>
      </c>
      <c r="P517" s="454">
        <v>0.19472488477149416</v>
      </c>
      <c r="Q517" s="437">
        <f t="shared" si="384"/>
        <v>194724.88477149417</v>
      </c>
      <c r="R517" s="454">
        <v>0.17550891967346943</v>
      </c>
      <c r="S517" s="437">
        <f t="shared" si="369"/>
        <v>175508.91967346944</v>
      </c>
      <c r="T517" s="454">
        <v>0.85093026221264234</v>
      </c>
      <c r="U517" s="437">
        <f t="shared" si="370"/>
        <v>850930.26221264235</v>
      </c>
      <c r="V517" s="58">
        <f t="shared" si="371"/>
        <v>21.909587174112012</v>
      </c>
      <c r="W517" s="454">
        <v>2.3705746931416734</v>
      </c>
      <c r="X517" s="437">
        <f t="shared" si="372"/>
        <v>2370574.6931416732</v>
      </c>
      <c r="Y517" s="454">
        <v>2.5755330258479394E-2</v>
      </c>
      <c r="Z517" s="437">
        <f t="shared" si="373"/>
        <v>25755.330258479393</v>
      </c>
      <c r="AA517" s="437">
        <f t="shared" si="374"/>
        <v>16227.073730957847</v>
      </c>
      <c r="AB517" s="437">
        <f t="shared" si="375"/>
        <v>1753.560092334179</v>
      </c>
      <c r="AC517" s="437">
        <f t="shared" si="376"/>
        <v>30297.849858918031</v>
      </c>
      <c r="AD517" s="437">
        <f t="shared" si="377"/>
        <v>1839.6664470342425</v>
      </c>
      <c r="AE517" s="174">
        <v>48.910041606835058</v>
      </c>
      <c r="AF517" s="174">
        <v>35.678835474833576</v>
      </c>
      <c r="AG517" s="179">
        <f t="shared" si="391"/>
        <v>13.231206132001482</v>
      </c>
      <c r="AH517" s="550">
        <f t="shared" si="387"/>
        <v>189.95809550675483</v>
      </c>
      <c r="AI517" s="550">
        <f t="shared" si="387"/>
        <v>138.5703919693884</v>
      </c>
      <c r="AJ517" s="550">
        <f t="shared" si="380"/>
        <v>51.387703537366434</v>
      </c>
      <c r="AK517" s="58"/>
      <c r="AL517" s="56"/>
      <c r="AM517" s="56"/>
      <c r="AN517" s="56"/>
      <c r="AO517" s="56"/>
      <c r="AP517" s="56"/>
      <c r="AQ517" s="56"/>
      <c r="AR517" s="56"/>
      <c r="AS517" s="56"/>
      <c r="AT517" s="56"/>
      <c r="AU517" s="56"/>
      <c r="AV517" s="56"/>
      <c r="AW517" s="56"/>
      <c r="AX517" s="56"/>
      <c r="AY517" s="56"/>
      <c r="AZ517" s="56"/>
      <c r="BA517" s="56"/>
      <c r="BB517" s="56"/>
      <c r="BC517" s="56"/>
      <c r="BD517" s="56"/>
      <c r="BE517" s="56"/>
      <c r="BF517" s="56"/>
    </row>
    <row r="518" spans="1:58" x14ac:dyDescent="0.25">
      <c r="A518" s="56" t="s">
        <v>211</v>
      </c>
      <c r="B518" s="56">
        <v>40</v>
      </c>
      <c r="C518" s="56">
        <v>4</v>
      </c>
      <c r="D518" s="56">
        <v>11.5</v>
      </c>
      <c r="E518" s="56">
        <f t="shared" si="392"/>
        <v>115</v>
      </c>
      <c r="F518" s="452">
        <v>41817.5</v>
      </c>
      <c r="G518" s="143">
        <f t="shared" si="389"/>
        <v>7848.5</v>
      </c>
      <c r="H518" s="143">
        <f t="shared" si="381"/>
        <v>7854.25</v>
      </c>
      <c r="I518" s="41">
        <f t="shared" si="382"/>
        <v>41823.25</v>
      </c>
      <c r="J518" s="453">
        <f t="shared" si="383"/>
        <v>41823.25</v>
      </c>
      <c r="K518" s="56">
        <v>1060</v>
      </c>
      <c r="L518" s="56"/>
      <c r="M518" s="56"/>
      <c r="N518" s="56"/>
      <c r="O518" s="454">
        <v>3.1220869565217386</v>
      </c>
      <c r="P518" s="454">
        <v>0.16412328811798971</v>
      </c>
      <c r="Q518" s="437">
        <f t="shared" si="384"/>
        <v>164123.28811798969</v>
      </c>
      <c r="R518" s="454">
        <v>0.1513792050974932</v>
      </c>
      <c r="S518" s="437">
        <f t="shared" si="369"/>
        <v>151379.20509749319</v>
      </c>
      <c r="T518" s="454">
        <v>0.55384526884822838</v>
      </c>
      <c r="U518" s="437">
        <f t="shared" si="370"/>
        <v>553845.26884822838</v>
      </c>
      <c r="V518" s="58">
        <f t="shared" si="371"/>
        <v>17.739584981491273</v>
      </c>
      <c r="W518" s="454">
        <v>2.0065542622810426</v>
      </c>
      <c r="X518" s="437">
        <f t="shared" si="372"/>
        <v>2006554.2622810425</v>
      </c>
      <c r="Y518" s="454">
        <v>2.0923269760927895E-2</v>
      </c>
      <c r="Z518" s="437">
        <f t="shared" si="373"/>
        <v>20923.269760927895</v>
      </c>
      <c r="AA518" s="437">
        <f t="shared" si="374"/>
        <v>13676.940676499142</v>
      </c>
      <c r="AB518" s="437">
        <f t="shared" si="375"/>
        <v>1512.473174366884</v>
      </c>
      <c r="AC518" s="437">
        <f t="shared" si="376"/>
        <v>19719.971830596867</v>
      </c>
      <c r="AD518" s="437">
        <f t="shared" si="377"/>
        <v>1494.5192686377068</v>
      </c>
      <c r="AE518" s="174">
        <v>51.632898630307899</v>
      </c>
      <c r="AF518" s="174">
        <v>38.121384618305513</v>
      </c>
      <c r="AG518" s="179">
        <f t="shared" si="391"/>
        <v>13.511514012002387</v>
      </c>
      <c r="AH518" s="550">
        <f t="shared" si="387"/>
        <v>161.20239934109344</v>
      </c>
      <c r="AI518" s="550">
        <f t="shared" si="387"/>
        <v>119.01827768136008</v>
      </c>
      <c r="AJ518" s="550">
        <f t="shared" si="380"/>
        <v>42.184121659733364</v>
      </c>
      <c r="AK518" s="58"/>
      <c r="AL518" s="56"/>
      <c r="AM518" s="56"/>
      <c r="AN518" s="56"/>
      <c r="AO518" s="56"/>
      <c r="AP518" s="56"/>
      <c r="AQ518" s="56"/>
      <c r="AR518" s="56"/>
      <c r="AS518" s="56"/>
      <c r="AT518" s="56"/>
      <c r="AU518" s="56"/>
      <c r="AV518" s="56"/>
      <c r="AW518" s="56"/>
      <c r="AX518" s="56"/>
      <c r="AY518" s="56"/>
      <c r="AZ518" s="56"/>
      <c r="BA518" s="56"/>
      <c r="BB518" s="56"/>
      <c r="BC518" s="56"/>
      <c r="BD518" s="56"/>
      <c r="BE518" s="56"/>
      <c r="BF518" s="56"/>
    </row>
    <row r="519" spans="1:58" x14ac:dyDescent="0.25">
      <c r="A519" s="56" t="s">
        <v>212</v>
      </c>
      <c r="B519" s="56">
        <v>40</v>
      </c>
      <c r="C519" s="56">
        <v>5</v>
      </c>
      <c r="D519" s="56">
        <v>11.5</v>
      </c>
      <c r="E519" s="56">
        <f t="shared" si="392"/>
        <v>103.5</v>
      </c>
      <c r="F519" s="452">
        <v>41829</v>
      </c>
      <c r="G519" s="143">
        <f t="shared" si="389"/>
        <v>7860</v>
      </c>
      <c r="H519" s="143">
        <f t="shared" si="381"/>
        <v>7865.75</v>
      </c>
      <c r="I519" s="41">
        <f t="shared" si="382"/>
        <v>41834.75</v>
      </c>
      <c r="J519" s="453">
        <f t="shared" si="383"/>
        <v>41834.75</v>
      </c>
      <c r="K519" s="56">
        <v>1060</v>
      </c>
      <c r="L519" s="56"/>
      <c r="M519" s="56"/>
      <c r="N519" s="56"/>
      <c r="O519" s="454">
        <v>2.497391304347826</v>
      </c>
      <c r="P519" s="454">
        <v>0.13670422018388215</v>
      </c>
      <c r="Q519" s="437">
        <f t="shared" si="384"/>
        <v>136704.22018388213</v>
      </c>
      <c r="R519" s="454">
        <v>0.16765475921349526</v>
      </c>
      <c r="S519" s="437">
        <f t="shared" si="369"/>
        <v>167654.75921349527</v>
      </c>
      <c r="T519" s="454">
        <v>0.35763507589552418</v>
      </c>
      <c r="U519" s="437">
        <f t="shared" si="370"/>
        <v>357635.07589552418</v>
      </c>
      <c r="V519" s="58">
        <f t="shared" si="371"/>
        <v>14.320346005565906</v>
      </c>
      <c r="W519" s="454">
        <v>1.6303409187791011</v>
      </c>
      <c r="X519" s="437">
        <f t="shared" si="372"/>
        <v>1630340.9187791012</v>
      </c>
      <c r="Y519" s="454">
        <v>1.7832934762879123E-2</v>
      </c>
      <c r="Z519" s="437">
        <f t="shared" si="373"/>
        <v>17832.934762879122</v>
      </c>
      <c r="AA519" s="437">
        <f t="shared" si="374"/>
        <v>11392.018348656846</v>
      </c>
      <c r="AB519" s="437">
        <f t="shared" si="375"/>
        <v>1675.0869163439008</v>
      </c>
      <c r="AC519" s="437">
        <f t="shared" si="376"/>
        <v>12733.797721084693</v>
      </c>
      <c r="AD519" s="437">
        <f t="shared" si="377"/>
        <v>1273.7810544913659</v>
      </c>
      <c r="AE519" s="174">
        <v>51.267030168239927</v>
      </c>
      <c r="AF519" s="174">
        <v>38.552554914729242</v>
      </c>
      <c r="AG519" s="179">
        <f t="shared" si="391"/>
        <v>12.714475253510685</v>
      </c>
      <c r="AH519" s="550">
        <f t="shared" si="387"/>
        <v>128.03383534190004</v>
      </c>
      <c r="AI519" s="550">
        <f t="shared" si="387"/>
        <v>96.280815404436851</v>
      </c>
      <c r="AJ519" s="550">
        <f t="shared" si="380"/>
        <v>31.753019937463193</v>
      </c>
      <c r="AK519" s="58"/>
      <c r="AL519" s="56"/>
      <c r="AM519" s="56"/>
      <c r="AN519" s="56"/>
      <c r="AO519" s="56"/>
      <c r="AP519" s="56"/>
      <c r="AQ519" s="56"/>
      <c r="AR519" s="56"/>
      <c r="AS519" s="56"/>
      <c r="AT519" s="56"/>
      <c r="AU519" s="56"/>
      <c r="AV519" s="56"/>
      <c r="AW519" s="56"/>
      <c r="AX519" s="56"/>
      <c r="AY519" s="56"/>
      <c r="AZ519" s="56"/>
      <c r="BA519" s="56"/>
      <c r="BB519" s="56"/>
      <c r="BC519" s="56"/>
      <c r="BD519" s="56"/>
      <c r="BE519" s="56"/>
      <c r="BF519" s="56"/>
    </row>
    <row r="520" spans="1:58" x14ac:dyDescent="0.25">
      <c r="A520" s="56" t="s">
        <v>213</v>
      </c>
      <c r="B520" s="56">
        <v>40</v>
      </c>
      <c r="C520" s="56">
        <v>6</v>
      </c>
      <c r="D520" s="56">
        <v>11.5</v>
      </c>
      <c r="E520" s="56">
        <f t="shared" si="392"/>
        <v>92</v>
      </c>
      <c r="F520" s="452">
        <v>41840.5</v>
      </c>
      <c r="G520" s="143">
        <f t="shared" si="389"/>
        <v>7871.5</v>
      </c>
      <c r="H520" s="143">
        <f t="shared" si="381"/>
        <v>7877.25</v>
      </c>
      <c r="I520" s="41">
        <f t="shared" si="382"/>
        <v>41846.25</v>
      </c>
      <c r="J520" s="453">
        <f t="shared" si="383"/>
        <v>41846.25</v>
      </c>
      <c r="K520" s="56">
        <v>1060</v>
      </c>
      <c r="L520" s="56"/>
      <c r="M520" s="56"/>
      <c r="N520" s="56"/>
      <c r="O520" s="454">
        <v>2.6706086956521728</v>
      </c>
      <c r="P520" s="454">
        <v>0.1446567309174237</v>
      </c>
      <c r="Q520" s="437">
        <f t="shared" si="384"/>
        <v>144656.7309174237</v>
      </c>
      <c r="R520" s="454">
        <v>0.18985321602937857</v>
      </c>
      <c r="S520" s="437">
        <f t="shared" si="369"/>
        <v>189853.21602937859</v>
      </c>
      <c r="T520" s="454">
        <v>0.5128740738616131</v>
      </c>
      <c r="U520" s="437">
        <f t="shared" si="370"/>
        <v>512874.07386161311</v>
      </c>
      <c r="V520" s="58">
        <f t="shared" si="371"/>
        <v>19.204388673510529</v>
      </c>
      <c r="W520" s="454">
        <v>1.606239578467622</v>
      </c>
      <c r="X520" s="437">
        <f t="shared" si="372"/>
        <v>1606239.5784676219</v>
      </c>
      <c r="Y520" s="454">
        <v>1.8603192397414176E-2</v>
      </c>
      <c r="Z520" s="437">
        <f t="shared" si="373"/>
        <v>18603.192397414176</v>
      </c>
      <c r="AA520" s="437">
        <f t="shared" si="374"/>
        <v>12054.727576451976</v>
      </c>
      <c r="AB520" s="437">
        <f t="shared" si="375"/>
        <v>1896.8780826057537</v>
      </c>
      <c r="AC520" s="437">
        <f t="shared" si="376"/>
        <v>18261.169424137475</v>
      </c>
      <c r="AD520" s="437">
        <f t="shared" si="377"/>
        <v>1328.7994569581554</v>
      </c>
      <c r="AE520" s="174">
        <v>53.369355146173703</v>
      </c>
      <c r="AF520" s="174">
        <v>41.63675930790756</v>
      </c>
      <c r="AG520" s="179">
        <f t="shared" si="391"/>
        <v>11.732595838266143</v>
      </c>
      <c r="AH520" s="550">
        <f t="shared" si="387"/>
        <v>142.52866393472053</v>
      </c>
      <c r="AI520" s="550">
        <f t="shared" si="387"/>
        <v>111.19549146647448</v>
      </c>
      <c r="AJ520" s="550">
        <f t="shared" si="380"/>
        <v>31.333172468246048</v>
      </c>
      <c r="AK520" s="58"/>
      <c r="AL520" s="56"/>
      <c r="AM520" s="56"/>
      <c r="AN520" s="56"/>
      <c r="AO520" s="56"/>
      <c r="AP520" s="56"/>
      <c r="AQ520" s="56"/>
      <c r="AR520" s="56"/>
      <c r="AS520" s="56"/>
      <c r="AT520" s="56"/>
      <c r="AU520" s="56"/>
      <c r="AV520" s="56"/>
      <c r="AW520" s="56"/>
      <c r="AX520" s="56"/>
      <c r="AY520" s="56"/>
      <c r="AZ520" s="56"/>
      <c r="BA520" s="56"/>
      <c r="BB520" s="56"/>
      <c r="BC520" s="56"/>
      <c r="BD520" s="56"/>
      <c r="BE520" s="56"/>
      <c r="BF520" s="56"/>
    </row>
    <row r="521" spans="1:58" x14ac:dyDescent="0.25">
      <c r="A521" s="56" t="s">
        <v>214</v>
      </c>
      <c r="B521" s="56">
        <v>40</v>
      </c>
      <c r="C521" s="56">
        <v>7</v>
      </c>
      <c r="D521" s="56">
        <v>11.5</v>
      </c>
      <c r="E521" s="56">
        <f t="shared" si="392"/>
        <v>80.5</v>
      </c>
      <c r="F521" s="452">
        <v>41852</v>
      </c>
      <c r="G521" s="143">
        <f t="shared" si="389"/>
        <v>7883</v>
      </c>
      <c r="H521" s="143">
        <f t="shared" si="381"/>
        <v>7888.75</v>
      </c>
      <c r="I521" s="41">
        <f t="shared" si="382"/>
        <v>41857.75</v>
      </c>
      <c r="J521" s="453">
        <f t="shared" si="383"/>
        <v>41857.75</v>
      </c>
      <c r="K521" s="56">
        <v>1060</v>
      </c>
      <c r="L521" s="56"/>
      <c r="M521" s="56"/>
      <c r="N521" s="56"/>
      <c r="O521" s="454">
        <v>2.1669565217391296</v>
      </c>
      <c r="P521" s="454">
        <v>0.10441754723312771</v>
      </c>
      <c r="Q521" s="437">
        <f t="shared" si="384"/>
        <v>104417.54723312771</v>
      </c>
      <c r="R521" s="454">
        <v>0.11300206776132908</v>
      </c>
      <c r="S521" s="437">
        <f t="shared" si="369"/>
        <v>113002.06776132908</v>
      </c>
      <c r="T521" s="454">
        <v>0.41307452320726151</v>
      </c>
      <c r="U521" s="437">
        <f t="shared" si="370"/>
        <v>413074.52320726152</v>
      </c>
      <c r="V521" s="58">
        <f t="shared" si="371"/>
        <v>19.062427836611192</v>
      </c>
      <c r="W521" s="454">
        <v>1.3798360626877197</v>
      </c>
      <c r="X521" s="437">
        <f t="shared" si="372"/>
        <v>1379836.0626877197</v>
      </c>
      <c r="Y521" s="454">
        <v>1.3763955365627906E-2</v>
      </c>
      <c r="Z521" s="437">
        <f t="shared" si="373"/>
        <v>13763.955365627906</v>
      </c>
      <c r="AA521" s="437">
        <f t="shared" si="374"/>
        <v>8701.4622694273094</v>
      </c>
      <c r="AB521" s="437">
        <f t="shared" si="375"/>
        <v>1129.0361580834422</v>
      </c>
      <c r="AC521" s="437">
        <f t="shared" si="376"/>
        <v>14707.750376787364</v>
      </c>
      <c r="AD521" s="437">
        <f t="shared" si="377"/>
        <v>983.13966897342186</v>
      </c>
      <c r="AE521" s="174">
        <v>48.733264960811191</v>
      </c>
      <c r="AF521" s="174">
        <v>37.078486638577814</v>
      </c>
      <c r="AG521" s="179">
        <f t="shared" si="391"/>
        <v>11.654778322233376</v>
      </c>
      <c r="AH521" s="550">
        <f t="shared" si="387"/>
        <v>105.60286633247081</v>
      </c>
      <c r="AI521" s="550">
        <f t="shared" si="387"/>
        <v>80.347468437683375</v>
      </c>
      <c r="AJ521" s="550">
        <f t="shared" si="380"/>
        <v>25.255397894787436</v>
      </c>
      <c r="AK521" s="58"/>
      <c r="AL521" s="56"/>
      <c r="AM521" s="56"/>
      <c r="AN521" s="56"/>
      <c r="AO521" s="56"/>
      <c r="AP521" s="56"/>
      <c r="AQ521" s="56"/>
      <c r="AR521" s="56"/>
      <c r="AS521" s="56"/>
      <c r="AT521" s="56"/>
      <c r="AU521" s="56"/>
      <c r="AV521" s="56"/>
      <c r="AW521" s="56"/>
      <c r="AX521" s="56"/>
      <c r="AY521" s="56"/>
      <c r="AZ521" s="56"/>
      <c r="BA521" s="56"/>
      <c r="BB521" s="56"/>
      <c r="BC521" s="56"/>
      <c r="BD521" s="56"/>
      <c r="BE521" s="56"/>
      <c r="BF521" s="56"/>
    </row>
    <row r="522" spans="1:58" x14ac:dyDescent="0.25">
      <c r="A522" s="56" t="s">
        <v>215</v>
      </c>
      <c r="B522" s="56">
        <v>40</v>
      </c>
      <c r="C522" s="56">
        <v>8</v>
      </c>
      <c r="D522" s="56">
        <v>11.5</v>
      </c>
      <c r="E522" s="56">
        <f t="shared" si="392"/>
        <v>69</v>
      </c>
      <c r="F522" s="452">
        <v>41863.5</v>
      </c>
      <c r="G522" s="143">
        <f t="shared" si="389"/>
        <v>7894.5</v>
      </c>
      <c r="H522" s="143">
        <f t="shared" si="381"/>
        <v>7900.25</v>
      </c>
      <c r="I522" s="41">
        <f t="shared" si="382"/>
        <v>41869.25</v>
      </c>
      <c r="J522" s="453">
        <f t="shared" si="383"/>
        <v>41869.25</v>
      </c>
      <c r="K522" s="56">
        <v>1060</v>
      </c>
      <c r="L522" s="56"/>
      <c r="M522" s="56"/>
      <c r="N522" s="56"/>
      <c r="O522" s="454">
        <v>1.4045217391304348</v>
      </c>
      <c r="P522" s="454">
        <v>5.8392342540116028E-2</v>
      </c>
      <c r="Q522" s="437">
        <f t="shared" si="384"/>
        <v>58392.342540116028</v>
      </c>
      <c r="R522" s="454">
        <v>7.3468920845256164E-2</v>
      </c>
      <c r="S522" s="437">
        <f t="shared" si="369"/>
        <v>73468.920845256158</v>
      </c>
      <c r="T522" s="454">
        <v>0.47105678099894233</v>
      </c>
      <c r="U522" s="437">
        <f t="shared" si="370"/>
        <v>471056.78099894233</v>
      </c>
      <c r="V522" s="58">
        <f t="shared" si="371"/>
        <v>33.538589533728555</v>
      </c>
      <c r="W522" s="454">
        <v>0.71401518093594629</v>
      </c>
      <c r="X522" s="437">
        <f t="shared" si="372"/>
        <v>714015.18093594629</v>
      </c>
      <c r="Y522" s="454">
        <v>7.5418097229040196E-3</v>
      </c>
      <c r="Z522" s="437">
        <f t="shared" si="373"/>
        <v>7541.8097229040195</v>
      </c>
      <c r="AA522" s="437">
        <f t="shared" si="374"/>
        <v>4866.028545009669</v>
      </c>
      <c r="AB522" s="437">
        <f t="shared" si="375"/>
        <v>734.04911762199538</v>
      </c>
      <c r="AC522" s="437">
        <f t="shared" si="376"/>
        <v>16772.241227642102</v>
      </c>
      <c r="AD522" s="437">
        <f t="shared" si="377"/>
        <v>538.70069449314428</v>
      </c>
      <c r="AE522" s="174">
        <v>49.812954617546183</v>
      </c>
      <c r="AF522" s="174">
        <v>34.343245347508798</v>
      </c>
      <c r="AG522" s="179">
        <f t="shared" si="391"/>
        <v>15.469709270037384</v>
      </c>
      <c r="AH522" s="550">
        <f t="shared" si="387"/>
        <v>69.963377650661386</v>
      </c>
      <c r="AI522" s="550">
        <f t="shared" si="387"/>
        <v>48.235834682866269</v>
      </c>
      <c r="AJ522" s="550">
        <f t="shared" si="380"/>
        <v>21.727542967795117</v>
      </c>
      <c r="AK522" s="58"/>
      <c r="AL522" s="56"/>
      <c r="AM522" s="56"/>
      <c r="AN522" s="56"/>
      <c r="AO522" s="56"/>
      <c r="AP522" s="56"/>
      <c r="AQ522" s="56"/>
      <c r="AR522" s="56"/>
      <c r="AS522" s="56"/>
      <c r="AT522" s="56"/>
      <c r="AU522" s="56"/>
      <c r="AV522" s="56"/>
      <c r="AW522" s="56"/>
      <c r="AX522" s="56"/>
      <c r="AY522" s="56"/>
      <c r="AZ522" s="56"/>
      <c r="BA522" s="56"/>
      <c r="BB522" s="56"/>
      <c r="BC522" s="56"/>
      <c r="BD522" s="56"/>
      <c r="BE522" s="56"/>
      <c r="BF522" s="56"/>
    </row>
    <row r="523" spans="1:58" x14ac:dyDescent="0.25">
      <c r="A523" s="56" t="s">
        <v>216</v>
      </c>
      <c r="B523" s="56">
        <v>40</v>
      </c>
      <c r="C523" s="56">
        <v>9</v>
      </c>
      <c r="D523" s="56">
        <v>11.5</v>
      </c>
      <c r="E523" s="56">
        <f t="shared" si="392"/>
        <v>57.5</v>
      </c>
      <c r="F523" s="452">
        <v>41875</v>
      </c>
      <c r="G523" s="143">
        <f t="shared" si="389"/>
        <v>7906</v>
      </c>
      <c r="H523" s="143">
        <f t="shared" si="381"/>
        <v>7911.75</v>
      </c>
      <c r="I523" s="41">
        <f t="shared" si="382"/>
        <v>41880.75</v>
      </c>
      <c r="J523" s="453">
        <f t="shared" si="383"/>
        <v>41880.75</v>
      </c>
      <c r="K523" s="56">
        <v>1060</v>
      </c>
      <c r="L523" s="56"/>
      <c r="M523" s="56"/>
      <c r="N523" s="56"/>
      <c r="O523" s="454">
        <v>1.5248695652173914</v>
      </c>
      <c r="P523" s="454">
        <v>0.10746970670315571</v>
      </c>
      <c r="Q523" s="437">
        <f t="shared" si="384"/>
        <v>107469.70670315571</v>
      </c>
      <c r="R523" s="454">
        <v>7.8433051459675884E-2</v>
      </c>
      <c r="S523" s="437">
        <f t="shared" si="369"/>
        <v>78433.051459675888</v>
      </c>
      <c r="T523" s="454">
        <v>0.166706877524432</v>
      </c>
      <c r="U523" s="437">
        <f t="shared" si="370"/>
        <v>166706.877524432</v>
      </c>
      <c r="V523" s="58">
        <f t="shared" si="371"/>
        <v>10.932533596777875</v>
      </c>
      <c r="W523" s="454">
        <v>1.0110553694753941</v>
      </c>
      <c r="X523" s="437">
        <f t="shared" si="372"/>
        <v>1011055.3694753941</v>
      </c>
      <c r="Y523" s="454">
        <v>1.403068376513124E-2</v>
      </c>
      <c r="Z523" s="437">
        <f t="shared" si="373"/>
        <v>14030.68376513124</v>
      </c>
      <c r="AA523" s="437">
        <f t="shared" si="374"/>
        <v>8955.8088919296424</v>
      </c>
      <c r="AB523" s="437">
        <f t="shared" si="375"/>
        <v>783.64717426080347</v>
      </c>
      <c r="AC523" s="437">
        <f t="shared" si="376"/>
        <v>5935.6919949593921</v>
      </c>
      <c r="AD523" s="437">
        <f t="shared" si="377"/>
        <v>1002.1916975093742</v>
      </c>
      <c r="AE523" s="174">
        <v>45.886810411237121</v>
      </c>
      <c r="AF523" s="174">
        <v>32.552548772093495</v>
      </c>
      <c r="AG523" s="179">
        <f t="shared" si="391"/>
        <v>13.334261639143627</v>
      </c>
      <c r="AH523" s="550">
        <f t="shared" si="387"/>
        <v>69.971400640996023</v>
      </c>
      <c r="AI523" s="550">
        <f t="shared" si="387"/>
        <v>49.638390892820134</v>
      </c>
      <c r="AJ523" s="550">
        <f t="shared" si="380"/>
        <v>20.33300974817589</v>
      </c>
      <c r="AK523" s="58"/>
      <c r="AL523" s="56"/>
      <c r="AM523" s="56"/>
      <c r="AN523" s="56"/>
      <c r="AO523" s="56"/>
      <c r="AP523" s="56"/>
      <c r="AQ523" s="56"/>
      <c r="AR523" s="56"/>
      <c r="AS523" s="56"/>
      <c r="AT523" s="56"/>
      <c r="AU523" s="56"/>
      <c r="AV523" s="56"/>
      <c r="AW523" s="56"/>
      <c r="AX523" s="56"/>
      <c r="AY523" s="56"/>
      <c r="AZ523" s="56"/>
      <c r="BA523" s="56"/>
      <c r="BB523" s="56"/>
      <c r="BC523" s="56"/>
      <c r="BD523" s="56"/>
      <c r="BE523" s="56"/>
      <c r="BF523" s="56"/>
    </row>
    <row r="524" spans="1:58" x14ac:dyDescent="0.25">
      <c r="A524" s="56" t="s">
        <v>217</v>
      </c>
      <c r="B524" s="56">
        <v>40</v>
      </c>
      <c r="C524" s="56">
        <v>10</v>
      </c>
      <c r="D524" s="56">
        <v>11.5</v>
      </c>
      <c r="E524" s="56">
        <f t="shared" si="392"/>
        <v>46</v>
      </c>
      <c r="F524" s="452">
        <v>41886.5</v>
      </c>
      <c r="G524" s="143">
        <f t="shared" si="389"/>
        <v>7917.5</v>
      </c>
      <c r="H524" s="143">
        <f t="shared" si="381"/>
        <v>7923.25</v>
      </c>
      <c r="I524" s="41">
        <f t="shared" si="382"/>
        <v>41892.25</v>
      </c>
      <c r="J524" s="453">
        <f t="shared" si="383"/>
        <v>41892.25</v>
      </c>
      <c r="K524" s="56">
        <v>1060</v>
      </c>
      <c r="L524" s="56"/>
      <c r="M524" s="56"/>
      <c r="N524" s="56"/>
      <c r="O524" s="454">
        <v>2.0146086956521732</v>
      </c>
      <c r="P524" s="454">
        <v>9.0155812614510861E-2</v>
      </c>
      <c r="Q524" s="437">
        <f t="shared" si="384"/>
        <v>90155.812614510854</v>
      </c>
      <c r="R524" s="454">
        <v>0.13474946776748281</v>
      </c>
      <c r="S524" s="437">
        <f t="shared" si="369"/>
        <v>134749.4677674828</v>
      </c>
      <c r="T524" s="454">
        <v>0.26811072915766065</v>
      </c>
      <c r="U524" s="437">
        <f t="shared" si="370"/>
        <v>268110.72915766068</v>
      </c>
      <c r="V524" s="58">
        <f t="shared" si="371"/>
        <v>13.308327802629053</v>
      </c>
      <c r="W524" s="454">
        <v>1.3863589671907528</v>
      </c>
      <c r="X524" s="437">
        <f t="shared" si="372"/>
        <v>1386358.9671907527</v>
      </c>
      <c r="Y524" s="454">
        <v>1.1539492995078386E-2</v>
      </c>
      <c r="Z524" s="437">
        <f t="shared" si="373"/>
        <v>11539.492995078386</v>
      </c>
      <c r="AA524" s="437">
        <f t="shared" si="374"/>
        <v>7512.9843845425721</v>
      </c>
      <c r="AB524" s="437">
        <f t="shared" si="375"/>
        <v>1346.3206860366042</v>
      </c>
      <c r="AC524" s="437">
        <f t="shared" si="376"/>
        <v>9546.2330796197566</v>
      </c>
      <c r="AD524" s="437">
        <f t="shared" si="377"/>
        <v>824.24949964845621</v>
      </c>
      <c r="AE524" s="174">
        <v>51.011286253331043</v>
      </c>
      <c r="AF524" s="174">
        <v>42.01212537656415</v>
      </c>
      <c r="AG524" s="179">
        <f t="shared" si="391"/>
        <v>8.9991608767668936</v>
      </c>
      <c r="AH524" s="550">
        <f t="shared" si="387"/>
        <v>102.76778086236288</v>
      </c>
      <c r="AI524" s="550">
        <f t="shared" si="387"/>
        <v>84.637993106455468</v>
      </c>
      <c r="AJ524" s="550">
        <f t="shared" si="380"/>
        <v>18.129787755907415</v>
      </c>
      <c r="AK524" s="58"/>
      <c r="AL524" s="56"/>
      <c r="AM524" s="56"/>
      <c r="AN524" s="56"/>
      <c r="AO524" s="56"/>
      <c r="AP524" s="56"/>
      <c r="AQ524" s="56"/>
      <c r="AR524" s="56"/>
      <c r="AS524" s="56"/>
      <c r="AT524" s="56"/>
      <c r="AU524" s="56"/>
      <c r="AV524" s="56"/>
      <c r="AW524" s="56"/>
      <c r="AX524" s="56"/>
      <c r="AY524" s="56"/>
      <c r="AZ524" s="56"/>
      <c r="BA524" s="56"/>
      <c r="BB524" s="56"/>
      <c r="BC524" s="56"/>
      <c r="BD524" s="56"/>
      <c r="BE524" s="56"/>
      <c r="BF524" s="56"/>
    </row>
    <row r="525" spans="1:58" x14ac:dyDescent="0.25">
      <c r="A525" s="56" t="s">
        <v>218</v>
      </c>
      <c r="B525" s="56">
        <v>40</v>
      </c>
      <c r="C525" s="56">
        <v>11</v>
      </c>
      <c r="D525" s="56">
        <v>11.5</v>
      </c>
      <c r="E525" s="56">
        <f t="shared" si="392"/>
        <v>34.5</v>
      </c>
      <c r="F525" s="452">
        <v>41898</v>
      </c>
      <c r="G525" s="143">
        <f t="shared" si="389"/>
        <v>7929</v>
      </c>
      <c r="H525" s="143">
        <f t="shared" si="381"/>
        <v>7934.75</v>
      </c>
      <c r="I525" s="41">
        <f t="shared" si="382"/>
        <v>41903.75</v>
      </c>
      <c r="J525" s="453">
        <f t="shared" si="383"/>
        <v>41903.75</v>
      </c>
      <c r="K525" s="56">
        <v>1060</v>
      </c>
      <c r="L525" s="56"/>
      <c r="M525" s="56"/>
      <c r="N525" s="56"/>
      <c r="O525" s="454">
        <v>1.6960000000000004</v>
      </c>
      <c r="P525" s="454">
        <v>7.8929258131062469E-2</v>
      </c>
      <c r="Q525" s="437">
        <f t="shared" si="384"/>
        <v>78929.258131062466</v>
      </c>
      <c r="R525" s="454">
        <v>0.11973472665403864</v>
      </c>
      <c r="S525" s="437">
        <f t="shared" si="369"/>
        <v>119734.72665403865</v>
      </c>
      <c r="T525" s="454">
        <v>0.23118359067045333</v>
      </c>
      <c r="U525" s="437">
        <f t="shared" si="370"/>
        <v>231183.59067045333</v>
      </c>
      <c r="V525" s="58">
        <f t="shared" si="371"/>
        <v>13.631107940474841</v>
      </c>
      <c r="W525" s="454">
        <v>1.147758537347852</v>
      </c>
      <c r="X525" s="437">
        <f t="shared" si="372"/>
        <v>1147758.537347852</v>
      </c>
      <c r="Y525" s="454">
        <v>1.0149039754998401E-2</v>
      </c>
      <c r="Z525" s="437">
        <f t="shared" si="373"/>
        <v>10149.039754998401</v>
      </c>
      <c r="AA525" s="437">
        <f t="shared" si="374"/>
        <v>6577.4381775885395</v>
      </c>
      <c r="AB525" s="437">
        <f t="shared" si="375"/>
        <v>1196.3040893744519</v>
      </c>
      <c r="AC525" s="437">
        <f t="shared" si="376"/>
        <v>8231.4215759182971</v>
      </c>
      <c r="AD525" s="437">
        <f t="shared" si="377"/>
        <v>724.9314110713143</v>
      </c>
      <c r="AE525" s="174">
        <v>51.281589401261328</v>
      </c>
      <c r="AF525" s="174">
        <v>39.368089730233123</v>
      </c>
      <c r="AG525" s="179">
        <f t="shared" si="391"/>
        <v>11.913499671028205</v>
      </c>
      <c r="AH525" s="550">
        <f t="shared" si="387"/>
        <v>86.973575624539237</v>
      </c>
      <c r="AI525" s="550">
        <f t="shared" si="387"/>
        <v>66.768280182475394</v>
      </c>
      <c r="AJ525" s="550">
        <f t="shared" si="380"/>
        <v>20.205295442063843</v>
      </c>
      <c r="AK525" s="58"/>
      <c r="AL525" s="56"/>
      <c r="AM525" s="56"/>
      <c r="AN525" s="56"/>
      <c r="AO525" s="56"/>
      <c r="AP525" s="56"/>
      <c r="AQ525" s="56"/>
      <c r="AR525" s="56"/>
      <c r="AS525" s="56"/>
      <c r="AT525" s="56"/>
      <c r="AU525" s="56"/>
      <c r="AV525" s="56"/>
      <c r="AW525" s="56"/>
      <c r="AX525" s="56"/>
      <c r="AY525" s="56"/>
      <c r="AZ525" s="56"/>
      <c r="BA525" s="56"/>
      <c r="BB525" s="56"/>
      <c r="BC525" s="56"/>
      <c r="BD525" s="56"/>
      <c r="BE525" s="56"/>
      <c r="BF525" s="56"/>
    </row>
    <row r="526" spans="1:58" x14ac:dyDescent="0.25">
      <c r="A526" s="56" t="s">
        <v>219</v>
      </c>
      <c r="B526" s="56">
        <v>40</v>
      </c>
      <c r="C526" s="56">
        <v>12</v>
      </c>
      <c r="D526" s="56">
        <v>11.5</v>
      </c>
      <c r="E526" s="56">
        <f t="shared" si="392"/>
        <v>23</v>
      </c>
      <c r="F526" s="452">
        <v>41909.5</v>
      </c>
      <c r="G526" s="143">
        <f t="shared" si="389"/>
        <v>7940.5</v>
      </c>
      <c r="H526" s="143">
        <f t="shared" si="381"/>
        <v>7946.25</v>
      </c>
      <c r="I526" s="41">
        <f t="shared" si="382"/>
        <v>41915.25</v>
      </c>
      <c r="J526" s="453">
        <f t="shared" si="383"/>
        <v>41915.25</v>
      </c>
      <c r="K526" s="56">
        <v>1060</v>
      </c>
      <c r="L526" s="56"/>
      <c r="M526" s="56"/>
      <c r="N526" s="56"/>
      <c r="O526" s="454">
        <v>1.588173913043478</v>
      </c>
      <c r="P526" s="454">
        <v>6.773495167158719E-2</v>
      </c>
      <c r="Q526" s="437">
        <f t="shared" si="384"/>
        <v>67734.951671587187</v>
      </c>
      <c r="R526" s="454">
        <v>0.10139471137290837</v>
      </c>
      <c r="S526" s="437">
        <f t="shared" si="369"/>
        <v>101394.71137290836</v>
      </c>
      <c r="T526" s="454">
        <v>0.15641184642634151</v>
      </c>
      <c r="U526" s="437">
        <f t="shared" si="370"/>
        <v>156411.84642634151</v>
      </c>
      <c r="V526" s="58">
        <f t="shared" si="371"/>
        <v>9.8485339131785352</v>
      </c>
      <c r="W526" s="454">
        <v>1.1610299760652603</v>
      </c>
      <c r="X526" s="437">
        <f t="shared" si="372"/>
        <v>1161029.9760652604</v>
      </c>
      <c r="Y526" s="454">
        <v>8.625423382856573E-3</v>
      </c>
      <c r="Z526" s="437">
        <f t="shared" si="373"/>
        <v>8625.4233828565721</v>
      </c>
      <c r="AA526" s="437">
        <f t="shared" si="374"/>
        <v>5644.5793059655998</v>
      </c>
      <c r="AB526" s="437">
        <f t="shared" si="375"/>
        <v>1013.0637221633574</v>
      </c>
      <c r="AC526" s="437">
        <f t="shared" si="376"/>
        <v>5569.1316311385417</v>
      </c>
      <c r="AD526" s="437">
        <f t="shared" si="377"/>
        <v>616.10167020404094</v>
      </c>
      <c r="AE526" s="174">
        <v>50.241304574035482</v>
      </c>
      <c r="AF526" s="174">
        <v>37.851599370825056</v>
      </c>
      <c r="AG526" s="179">
        <f t="shared" si="391"/>
        <v>12.389705203210426</v>
      </c>
      <c r="AH526" s="550">
        <f t="shared" si="387"/>
        <v>79.791929281755117</v>
      </c>
      <c r="AI526" s="550">
        <f t="shared" si="387"/>
        <v>60.114922687717282</v>
      </c>
      <c r="AJ526" s="550">
        <f t="shared" si="380"/>
        <v>19.677006594037834</v>
      </c>
      <c r="AK526" s="58"/>
      <c r="AL526" s="56"/>
      <c r="AM526" s="56"/>
      <c r="AN526" s="56"/>
      <c r="AO526" s="56"/>
      <c r="AP526" s="56"/>
      <c r="AQ526" s="56"/>
      <c r="AR526" s="56"/>
      <c r="AS526" s="56"/>
      <c r="AT526" s="56"/>
      <c r="AU526" s="56"/>
      <c r="AV526" s="56"/>
      <c r="AW526" s="56"/>
      <c r="AX526" s="56"/>
      <c r="AY526" s="56"/>
      <c r="AZ526" s="56"/>
      <c r="BA526" s="56"/>
      <c r="BB526" s="56"/>
      <c r="BC526" s="56"/>
      <c r="BD526" s="56"/>
      <c r="BE526" s="56"/>
      <c r="BF526" s="56"/>
    </row>
    <row r="527" spans="1:58" ht="13.8" thickBot="1" x14ac:dyDescent="0.3">
      <c r="A527" s="63" t="s">
        <v>220</v>
      </c>
      <c r="B527" s="63">
        <v>40</v>
      </c>
      <c r="C527" s="63">
        <v>13</v>
      </c>
      <c r="D527" s="63">
        <v>11.5</v>
      </c>
      <c r="E527" s="63">
        <f t="shared" si="392"/>
        <v>11.5</v>
      </c>
      <c r="F527" s="455">
        <v>41921</v>
      </c>
      <c r="G527" s="145">
        <f t="shared" si="389"/>
        <v>7952</v>
      </c>
      <c r="H527" s="145">
        <f t="shared" si="381"/>
        <v>7957.75</v>
      </c>
      <c r="I527" s="42">
        <f t="shared" si="382"/>
        <v>41926.75</v>
      </c>
      <c r="J527" s="34">
        <f t="shared" si="383"/>
        <v>41926.75</v>
      </c>
      <c r="K527" s="63">
        <v>1060</v>
      </c>
      <c r="L527" s="63"/>
      <c r="M527" s="63"/>
      <c r="N527" s="63"/>
      <c r="O527" s="456">
        <v>1.8984347826086962</v>
      </c>
      <c r="P527" s="456">
        <v>6.8923891112714186E-2</v>
      </c>
      <c r="Q527" s="438">
        <f t="shared" si="384"/>
        <v>68923.891112714191</v>
      </c>
      <c r="R527" s="456">
        <v>0.11201572110297559</v>
      </c>
      <c r="S527" s="438">
        <f t="shared" ref="S527:S544" si="393">R527*1000000</f>
        <v>112015.72110297559</v>
      </c>
      <c r="T527" s="456"/>
      <c r="U527" s="438"/>
      <c r="V527" s="71"/>
      <c r="W527" s="456">
        <v>1.6141093337239352</v>
      </c>
      <c r="X527" s="438">
        <f t="shared" ref="X527:X544" si="394">W527*1000000</f>
        <v>1614109.3337239351</v>
      </c>
      <c r="Y527" s="456">
        <v>8.8544557416570021E-3</v>
      </c>
      <c r="Z527" s="438">
        <f t="shared" ref="Z527:Z544" si="395">Y527*1000000</f>
        <v>8854.4557416570024</v>
      </c>
      <c r="AA527" s="438">
        <f t="shared" ref="AA527:AA544" si="396">P527/12*1000000</f>
        <v>5743.6575927261829</v>
      </c>
      <c r="AB527" s="438">
        <f t="shared" ref="AB527:AB544" si="397">R527/100.0872*1000000</f>
        <v>1119.1812849492803</v>
      </c>
      <c r="AC527" s="438"/>
      <c r="AD527" s="438">
        <f t="shared" ref="AD527:AD544" si="398">Y527/14*1000000</f>
        <v>632.46112440407148</v>
      </c>
      <c r="AE527" s="193">
        <v>46.920758582073368</v>
      </c>
      <c r="AF527" s="193">
        <v>36.141015071935485</v>
      </c>
      <c r="AG527" s="167">
        <f t="shared" si="391"/>
        <v>10.779743510137884</v>
      </c>
      <c r="AH527" s="551">
        <f t="shared" si="387"/>
        <v>89.076000118593569</v>
      </c>
      <c r="AI527" s="551">
        <f t="shared" si="387"/>
        <v>68.61136009134745</v>
      </c>
      <c r="AJ527" s="551">
        <f t="shared" ref="AJ527:AJ544" si="399">AH527-AI527</f>
        <v>20.464640027246119</v>
      </c>
      <c r="AK527" s="71"/>
      <c r="AL527" s="63"/>
      <c r="AM527" s="63"/>
      <c r="AN527" s="63"/>
      <c r="AO527" s="63"/>
      <c r="AP527" s="63"/>
      <c r="AQ527" s="63"/>
      <c r="AR527" s="63"/>
      <c r="AS527" s="63"/>
      <c r="AT527" s="63"/>
      <c r="AU527" s="63"/>
      <c r="AV527" s="63"/>
      <c r="AW527" s="63"/>
      <c r="AX527" s="63"/>
      <c r="AY527" s="63"/>
      <c r="AZ527" s="63"/>
      <c r="BA527" s="63"/>
      <c r="BB527" s="63"/>
      <c r="BC527" s="63"/>
      <c r="BD527" s="63"/>
      <c r="BE527" s="63"/>
      <c r="BF527" s="63"/>
    </row>
    <row r="528" spans="1:58" x14ac:dyDescent="0.25">
      <c r="A528" s="56" t="s">
        <v>221</v>
      </c>
      <c r="B528" s="56">
        <v>41</v>
      </c>
      <c r="C528" s="56">
        <v>1</v>
      </c>
      <c r="D528" s="56">
        <v>13</v>
      </c>
      <c r="E528" s="56">
        <f>SUM(D528:D540)</f>
        <v>167</v>
      </c>
      <c r="F528" s="452">
        <v>41991</v>
      </c>
      <c r="G528" s="143">
        <f t="shared" si="389"/>
        <v>8022</v>
      </c>
      <c r="H528" s="143">
        <f t="shared" ref="H528:H592" si="400">G528+(D528/2)</f>
        <v>8028.5</v>
      </c>
      <c r="I528" s="41">
        <f t="shared" ref="I528:I592" si="401">F528+(D528/2)</f>
        <v>41997.5</v>
      </c>
      <c r="J528" s="453">
        <f t="shared" ref="J528:J592" si="402">I528</f>
        <v>41997.5</v>
      </c>
      <c r="K528" s="56">
        <v>1060</v>
      </c>
      <c r="L528" s="56"/>
      <c r="M528" s="56"/>
      <c r="N528" s="56"/>
      <c r="O528" s="454">
        <v>2.3794461538461551</v>
      </c>
      <c r="P528" s="454">
        <v>8.4941281043333927E-2</v>
      </c>
      <c r="Q528" s="437">
        <f t="shared" ref="Q528:Q544" si="403">P528*1000000</f>
        <v>84941.281043333933</v>
      </c>
      <c r="R528" s="454">
        <v>0.19124155543871146</v>
      </c>
      <c r="S528" s="437">
        <f t="shared" si="393"/>
        <v>191241.55543871145</v>
      </c>
      <c r="T528" s="454">
        <v>0.12352938681809233</v>
      </c>
      <c r="U528" s="437">
        <f t="shared" ref="U528:U544" si="404">T528*1000000</f>
        <v>123529.38681809233</v>
      </c>
      <c r="V528" s="58">
        <f t="shared" ref="V528:V544" si="405">(T528/O528)*100</f>
        <v>5.1915184808203581</v>
      </c>
      <c r="W528" s="454">
        <v>1.8523220089810164</v>
      </c>
      <c r="X528" s="437">
        <f t="shared" si="394"/>
        <v>1852322.0089810165</v>
      </c>
      <c r="Y528" s="454">
        <v>1.1067001229568402E-2</v>
      </c>
      <c r="Z528" s="437">
        <f t="shared" si="395"/>
        <v>11067.001229568403</v>
      </c>
      <c r="AA528" s="437">
        <f t="shared" si="396"/>
        <v>7078.4400869444944</v>
      </c>
      <c r="AB528" s="437">
        <f t="shared" si="397"/>
        <v>1910.7493809269465</v>
      </c>
      <c r="AC528" s="437">
        <f t="shared" ref="AC528:AC544" si="406">T528/28.0855*1000000</f>
        <v>4398.333190368422</v>
      </c>
      <c r="AD528" s="437">
        <f t="shared" si="398"/>
        <v>790.50008782631448</v>
      </c>
      <c r="AE528" s="174">
        <v>44.349205733678708</v>
      </c>
      <c r="AF528" s="174">
        <v>35.250799150654863</v>
      </c>
      <c r="AG528" s="179">
        <f t="shared" si="378"/>
        <v>9.098406583023845</v>
      </c>
      <c r="AH528" s="550">
        <f t="shared" si="387"/>
        <v>105.52654700913365</v>
      </c>
      <c r="AI528" s="550">
        <f t="shared" si="387"/>
        <v>83.877378459029032</v>
      </c>
      <c r="AJ528" s="550">
        <f t="shared" si="399"/>
        <v>21.649168550104619</v>
      </c>
      <c r="AK528" s="58"/>
      <c r="AL528" s="56"/>
      <c r="AM528" s="56"/>
      <c r="AN528" s="56"/>
      <c r="AO528" s="56"/>
      <c r="AP528" s="56"/>
      <c r="AQ528" s="56"/>
      <c r="AR528" s="56"/>
      <c r="AS528" s="56"/>
      <c r="AT528" s="56"/>
      <c r="AU528" s="56"/>
      <c r="AV528" s="56"/>
      <c r="AW528" s="56"/>
      <c r="AX528" s="56"/>
      <c r="AY528" s="56"/>
      <c r="AZ528" s="56"/>
      <c r="BA528" s="56"/>
      <c r="BB528" s="56"/>
      <c r="BC528" s="56"/>
      <c r="BD528" s="56"/>
      <c r="BE528" s="56"/>
      <c r="BF528" s="56"/>
    </row>
    <row r="529" spans="1:58" x14ac:dyDescent="0.25">
      <c r="A529" s="56" t="s">
        <v>222</v>
      </c>
      <c r="B529" s="56">
        <v>41</v>
      </c>
      <c r="C529" s="56">
        <v>2</v>
      </c>
      <c r="D529" s="56">
        <v>13</v>
      </c>
      <c r="E529" s="56">
        <f>E528-D529</f>
        <v>154</v>
      </c>
      <c r="F529" s="452">
        <v>42004</v>
      </c>
      <c r="G529" s="143">
        <f t="shared" si="389"/>
        <v>8035</v>
      </c>
      <c r="H529" s="143">
        <f t="shared" si="400"/>
        <v>8041.5</v>
      </c>
      <c r="I529" s="41">
        <f t="shared" si="401"/>
        <v>42010.5</v>
      </c>
      <c r="J529" s="453">
        <f t="shared" si="402"/>
        <v>42010.5</v>
      </c>
      <c r="K529" s="56">
        <v>1060</v>
      </c>
      <c r="L529" s="56"/>
      <c r="M529" s="56"/>
      <c r="N529" s="56"/>
      <c r="O529" s="454">
        <v>1.6863384615384613</v>
      </c>
      <c r="P529" s="454">
        <v>7.8517565601903233E-2</v>
      </c>
      <c r="Q529" s="437">
        <f t="shared" si="403"/>
        <v>78517.565601903232</v>
      </c>
      <c r="R529" s="454">
        <v>0.12619428346978659</v>
      </c>
      <c r="S529" s="437">
        <f t="shared" si="393"/>
        <v>126194.28346978659</v>
      </c>
      <c r="T529" s="454">
        <v>7.8544789282236127E-2</v>
      </c>
      <c r="U529" s="437">
        <f t="shared" si="404"/>
        <v>78544.789282236132</v>
      </c>
      <c r="V529" s="58">
        <f t="shared" si="405"/>
        <v>4.65771202363368</v>
      </c>
      <c r="W529" s="454">
        <v>1.2853054747816803</v>
      </c>
      <c r="X529" s="437">
        <f t="shared" si="394"/>
        <v>1285305.4747816804</v>
      </c>
      <c r="Y529" s="454">
        <v>8.518845978574047E-3</v>
      </c>
      <c r="Z529" s="437">
        <f t="shared" si="395"/>
        <v>8518.845978574047</v>
      </c>
      <c r="AA529" s="437">
        <f t="shared" si="396"/>
        <v>6543.1304668252697</v>
      </c>
      <c r="AB529" s="437">
        <f t="shared" si="397"/>
        <v>1260.8433792711417</v>
      </c>
      <c r="AC529" s="437">
        <f t="shared" si="406"/>
        <v>2796.6313322617057</v>
      </c>
      <c r="AD529" s="437">
        <f t="shared" si="398"/>
        <v>608.48899846957488</v>
      </c>
      <c r="AE529" s="577">
        <v>54.158903267393178</v>
      </c>
      <c r="AF529" s="577">
        <v>48.754860333760725</v>
      </c>
      <c r="AG529" s="578">
        <f t="shared" ref="AG529:AG550" si="407">AE529-AF529</f>
        <v>5.4040429336324536</v>
      </c>
      <c r="AH529" s="550">
        <f t="shared" si="387"/>
        <v>91.330241614546154</v>
      </c>
      <c r="AI529" s="550">
        <f t="shared" si="387"/>
        <v>82.217196167756612</v>
      </c>
      <c r="AJ529" s="550">
        <f t="shared" si="399"/>
        <v>9.1130454467895419</v>
      </c>
      <c r="AK529" s="58"/>
      <c r="AL529" s="56"/>
      <c r="AM529" s="56"/>
      <c r="AN529" s="56"/>
      <c r="AO529" s="56"/>
      <c r="AP529" s="56"/>
      <c r="AQ529" s="56"/>
      <c r="AR529" s="56"/>
      <c r="AS529" s="56"/>
      <c r="AT529" s="56"/>
      <c r="AU529" s="56"/>
      <c r="AV529" s="56"/>
      <c r="AW529" s="56"/>
      <c r="AX529" s="56"/>
      <c r="AY529" s="56"/>
      <c r="AZ529" s="56"/>
      <c r="BA529" s="56"/>
      <c r="BB529" s="56"/>
      <c r="BC529" s="56"/>
      <c r="BD529" s="56"/>
      <c r="BE529" s="56"/>
      <c r="BF529" s="56"/>
    </row>
    <row r="530" spans="1:58" x14ac:dyDescent="0.25">
      <c r="A530" s="56" t="s">
        <v>223</v>
      </c>
      <c r="B530" s="56">
        <v>41</v>
      </c>
      <c r="C530" s="56">
        <v>3</v>
      </c>
      <c r="D530" s="56">
        <v>13</v>
      </c>
      <c r="E530" s="56">
        <f t="shared" ref="E530:E540" si="408">E529-D530</f>
        <v>141</v>
      </c>
      <c r="F530" s="452">
        <v>42017</v>
      </c>
      <c r="G530" s="143">
        <f t="shared" si="389"/>
        <v>8048</v>
      </c>
      <c r="H530" s="143">
        <f t="shared" si="400"/>
        <v>8054.5</v>
      </c>
      <c r="I530" s="41">
        <f t="shared" si="401"/>
        <v>42023.5</v>
      </c>
      <c r="J530" s="453">
        <f t="shared" si="402"/>
        <v>42023.5</v>
      </c>
      <c r="K530" s="56">
        <v>1060</v>
      </c>
      <c r="L530" s="56"/>
      <c r="M530" s="56"/>
      <c r="N530" s="56"/>
      <c r="O530" s="454">
        <v>1.2374153846153855</v>
      </c>
      <c r="P530" s="454">
        <v>5.0680448753880843E-2</v>
      </c>
      <c r="Q530" s="437">
        <f t="shared" si="403"/>
        <v>50680.448753880846</v>
      </c>
      <c r="R530" s="454">
        <v>0.13405587042835287</v>
      </c>
      <c r="S530" s="437">
        <f t="shared" si="393"/>
        <v>134055.87042835288</v>
      </c>
      <c r="T530" s="454">
        <v>0.1101781469418643</v>
      </c>
      <c r="U530" s="437">
        <f t="shared" si="404"/>
        <v>110178.1469418643</v>
      </c>
      <c r="V530" s="58">
        <f t="shared" si="405"/>
        <v>8.9038934145876958</v>
      </c>
      <c r="W530" s="454">
        <v>0.86648024536046619</v>
      </c>
      <c r="X530" s="437">
        <f t="shared" si="394"/>
        <v>866480.24536046619</v>
      </c>
      <c r="Y530" s="454">
        <v>6.5747129768219236E-3</v>
      </c>
      <c r="Z530" s="437">
        <f t="shared" si="395"/>
        <v>6574.7129768219238</v>
      </c>
      <c r="AA530" s="437">
        <f t="shared" si="396"/>
        <v>4223.3707294900705</v>
      </c>
      <c r="AB530" s="437">
        <f t="shared" si="397"/>
        <v>1339.3907555446938</v>
      </c>
      <c r="AC530" s="437">
        <f t="shared" si="406"/>
        <v>3922.9547966696091</v>
      </c>
      <c r="AD530" s="437">
        <f t="shared" si="398"/>
        <v>469.62235548728023</v>
      </c>
      <c r="AE530" s="174">
        <v>45.977890665384294</v>
      </c>
      <c r="AF530" s="174">
        <v>36.400401731923921</v>
      </c>
      <c r="AG530" s="179">
        <f t="shared" si="407"/>
        <v>9.5774889334603728</v>
      </c>
      <c r="AH530" s="550">
        <f t="shared" si="387"/>
        <v>56.893749261510649</v>
      </c>
      <c r="AI530" s="550">
        <f t="shared" si="387"/>
        <v>45.042417109263184</v>
      </c>
      <c r="AJ530" s="550">
        <f t="shared" si="399"/>
        <v>11.851332152247466</v>
      </c>
      <c r="AK530" s="58"/>
      <c r="AL530" s="56"/>
      <c r="AM530" s="56"/>
      <c r="AN530" s="56"/>
      <c r="AO530" s="56"/>
      <c r="AP530" s="56"/>
      <c r="AQ530" s="56"/>
      <c r="AR530" s="56"/>
      <c r="AS530" s="56"/>
      <c r="AT530" s="56"/>
      <c r="AU530" s="56"/>
      <c r="AV530" s="56"/>
      <c r="AW530" s="56"/>
      <c r="AX530" s="56"/>
      <c r="AY530" s="56"/>
      <c r="AZ530" s="56"/>
      <c r="BA530" s="56"/>
      <c r="BB530" s="56"/>
      <c r="BC530" s="56"/>
      <c r="BD530" s="56"/>
      <c r="BE530" s="56"/>
      <c r="BF530" s="56"/>
    </row>
    <row r="531" spans="1:58" x14ac:dyDescent="0.25">
      <c r="A531" s="56" t="s">
        <v>224</v>
      </c>
      <c r="B531" s="56">
        <v>41</v>
      </c>
      <c r="C531" s="56">
        <v>4</v>
      </c>
      <c r="D531" s="56">
        <v>13</v>
      </c>
      <c r="E531" s="56">
        <f t="shared" si="408"/>
        <v>128</v>
      </c>
      <c r="F531" s="452">
        <v>42030</v>
      </c>
      <c r="G531" s="143">
        <f t="shared" si="389"/>
        <v>8061</v>
      </c>
      <c r="H531" s="143">
        <f t="shared" si="400"/>
        <v>8067.5</v>
      </c>
      <c r="I531" s="41">
        <f t="shared" si="401"/>
        <v>42036.5</v>
      </c>
      <c r="J531" s="453">
        <f t="shared" si="402"/>
        <v>42036.5</v>
      </c>
      <c r="K531" s="56">
        <v>1060</v>
      </c>
      <c r="L531" s="56"/>
      <c r="M531" s="56"/>
      <c r="N531" s="56"/>
      <c r="O531" s="454">
        <v>1.2109538461538465</v>
      </c>
      <c r="P531" s="454">
        <v>5.5260333809606842E-2</v>
      </c>
      <c r="Q531" s="437">
        <f t="shared" si="403"/>
        <v>55260.33380960684</v>
      </c>
      <c r="R531" s="454">
        <v>0.1408535460977034</v>
      </c>
      <c r="S531" s="437">
        <f t="shared" si="393"/>
        <v>140853.54609770339</v>
      </c>
      <c r="T531" s="454">
        <v>8.1111997579479192E-2</v>
      </c>
      <c r="U531" s="437">
        <f t="shared" si="404"/>
        <v>81111.997579479197</v>
      </c>
      <c r="V531" s="58">
        <f t="shared" si="405"/>
        <v>6.698190673170731</v>
      </c>
      <c r="W531" s="454">
        <v>0.85083746795264692</v>
      </c>
      <c r="X531" s="437">
        <f t="shared" si="394"/>
        <v>850837.4679526469</v>
      </c>
      <c r="Y531" s="454">
        <v>6.6782885202268773E-3</v>
      </c>
      <c r="Z531" s="437">
        <f t="shared" si="395"/>
        <v>6678.2885202268772</v>
      </c>
      <c r="AA531" s="437">
        <f t="shared" si="396"/>
        <v>4605.0278174672367</v>
      </c>
      <c r="AB531" s="437">
        <f t="shared" si="397"/>
        <v>1407.3082881497673</v>
      </c>
      <c r="AC531" s="437">
        <f t="shared" si="406"/>
        <v>2888.038225400267</v>
      </c>
      <c r="AD531" s="437">
        <f t="shared" si="398"/>
        <v>477.02060858763411</v>
      </c>
      <c r="AE531" s="174">
        <v>50.305312953424021</v>
      </c>
      <c r="AF531" s="174">
        <v>35.510611978925581</v>
      </c>
      <c r="AG531" s="179">
        <f t="shared" si="407"/>
        <v>14.79470097449844</v>
      </c>
      <c r="AH531" s="550">
        <f t="shared" si="387"/>
        <v>60.917412202921732</v>
      </c>
      <c r="AI531" s="550">
        <f t="shared" si="387"/>
        <v>43.001712155156788</v>
      </c>
      <c r="AJ531" s="550">
        <f t="shared" si="399"/>
        <v>17.915700047764943</v>
      </c>
      <c r="AK531" s="58"/>
      <c r="AL531" s="56"/>
      <c r="AM531" s="56"/>
      <c r="AN531" s="56"/>
      <c r="AO531" s="56"/>
      <c r="AP531" s="56"/>
      <c r="AQ531" s="56"/>
      <c r="AR531" s="56"/>
      <c r="AS531" s="56"/>
      <c r="AT531" s="56"/>
      <c r="AU531" s="56"/>
      <c r="AV531" s="56"/>
      <c r="AW531" s="56"/>
      <c r="AX531" s="56"/>
      <c r="AY531" s="56"/>
      <c r="AZ531" s="56"/>
      <c r="BA531" s="56"/>
      <c r="BB531" s="56"/>
      <c r="BC531" s="56"/>
      <c r="BD531" s="56"/>
      <c r="BE531" s="56"/>
      <c r="BF531" s="56"/>
    </row>
    <row r="532" spans="1:58" x14ac:dyDescent="0.25">
      <c r="A532" s="56" t="s">
        <v>225</v>
      </c>
      <c r="B532" s="56">
        <v>41</v>
      </c>
      <c r="C532" s="56">
        <v>5</v>
      </c>
      <c r="D532" s="56">
        <v>13</v>
      </c>
      <c r="E532" s="56">
        <f t="shared" si="408"/>
        <v>115</v>
      </c>
      <c r="F532" s="452">
        <v>42043</v>
      </c>
      <c r="G532" s="143">
        <f t="shared" si="389"/>
        <v>8074</v>
      </c>
      <c r="H532" s="143">
        <f t="shared" si="400"/>
        <v>8080.5</v>
      </c>
      <c r="I532" s="41">
        <f t="shared" si="401"/>
        <v>42049.5</v>
      </c>
      <c r="J532" s="453">
        <f t="shared" si="402"/>
        <v>42049.5</v>
      </c>
      <c r="K532" s="56">
        <v>1060</v>
      </c>
      <c r="L532" s="56"/>
      <c r="M532" s="56"/>
      <c r="N532" s="56"/>
      <c r="O532" s="454">
        <v>0.88473846153846125</v>
      </c>
      <c r="P532" s="454">
        <v>4.0666505737762239E-2</v>
      </c>
      <c r="Q532" s="437">
        <f t="shared" si="403"/>
        <v>40666.505737762236</v>
      </c>
      <c r="R532" s="454">
        <v>0.12483946502792082</v>
      </c>
      <c r="S532" s="437">
        <f t="shared" si="393"/>
        <v>124839.46502792081</v>
      </c>
      <c r="T532" s="454">
        <v>4.2196844261040284E-2</v>
      </c>
      <c r="U532" s="437">
        <f t="shared" si="404"/>
        <v>42196.844261040285</v>
      </c>
      <c r="V532" s="58">
        <f t="shared" si="405"/>
        <v>4.7694144761904766</v>
      </c>
      <c r="W532" s="454">
        <v>0.61603588790509445</v>
      </c>
      <c r="X532" s="437">
        <f t="shared" si="394"/>
        <v>616035.88790509442</v>
      </c>
      <c r="Y532" s="454">
        <v>4.99510017353737E-3</v>
      </c>
      <c r="Z532" s="437">
        <f t="shared" si="395"/>
        <v>4995.1001735373702</v>
      </c>
      <c r="AA532" s="437">
        <f t="shared" si="396"/>
        <v>3388.8754781468533</v>
      </c>
      <c r="AB532" s="437">
        <f t="shared" si="397"/>
        <v>1247.3069985764496</v>
      </c>
      <c r="AC532" s="437">
        <f t="shared" si="406"/>
        <v>1502.4423371861026</v>
      </c>
      <c r="AD532" s="437">
        <f t="shared" si="398"/>
        <v>356.79286953838357</v>
      </c>
      <c r="AE532" s="174">
        <v>50.724070693684951</v>
      </c>
      <c r="AF532" s="174">
        <v>35.958135392343117</v>
      </c>
      <c r="AG532" s="179">
        <f t="shared" si="407"/>
        <v>14.765935301341834</v>
      </c>
      <c r="AH532" s="550">
        <f t="shared" si="387"/>
        <v>44.877536268498972</v>
      </c>
      <c r="AI532" s="550">
        <f t="shared" si="387"/>
        <v>31.813545386813342</v>
      </c>
      <c r="AJ532" s="550">
        <f t="shared" si="399"/>
        <v>13.06399088168563</v>
      </c>
      <c r="AK532" s="58"/>
      <c r="AL532" s="56"/>
      <c r="AM532" s="56"/>
      <c r="AN532" s="56"/>
      <c r="AO532" s="56"/>
      <c r="AP532" s="56"/>
      <c r="AQ532" s="56"/>
      <c r="AR532" s="56"/>
      <c r="AS532" s="56"/>
      <c r="AT532" s="56"/>
      <c r="AU532" s="56"/>
      <c r="AV532" s="56"/>
      <c r="AW532" s="56"/>
      <c r="AX532" s="56"/>
      <c r="AY532" s="56"/>
      <c r="AZ532" s="56"/>
      <c r="BA532" s="56"/>
      <c r="BB532" s="56"/>
      <c r="BC532" s="56"/>
      <c r="BD532" s="56"/>
      <c r="BE532" s="56"/>
      <c r="BF532" s="56"/>
    </row>
    <row r="533" spans="1:58" x14ac:dyDescent="0.25">
      <c r="A533" s="56" t="s">
        <v>226</v>
      </c>
      <c r="B533" s="56">
        <v>41</v>
      </c>
      <c r="C533" s="56">
        <v>6</v>
      </c>
      <c r="D533" s="56">
        <v>13</v>
      </c>
      <c r="E533" s="56">
        <f t="shared" si="408"/>
        <v>102</v>
      </c>
      <c r="F533" s="452">
        <v>42056</v>
      </c>
      <c r="G533" s="143">
        <f t="shared" si="389"/>
        <v>8087</v>
      </c>
      <c r="H533" s="143">
        <f t="shared" si="400"/>
        <v>8093.5</v>
      </c>
      <c r="I533" s="41">
        <f t="shared" si="401"/>
        <v>42062.5</v>
      </c>
      <c r="J533" s="453">
        <f t="shared" si="402"/>
        <v>42062.5</v>
      </c>
      <c r="K533" s="56">
        <v>1060</v>
      </c>
      <c r="L533" s="56"/>
      <c r="M533" s="56"/>
      <c r="N533" s="56"/>
      <c r="O533" s="454">
        <v>0.94873846153846186</v>
      </c>
      <c r="P533" s="454">
        <v>4.5559442069808942E-2</v>
      </c>
      <c r="Q533" s="437">
        <f t="shared" si="403"/>
        <v>45559.442069808945</v>
      </c>
      <c r="R533" s="454">
        <v>0.12531072103639762</v>
      </c>
      <c r="S533" s="437">
        <f t="shared" si="393"/>
        <v>125310.72103639762</v>
      </c>
      <c r="T533" s="454">
        <v>4.7809712456889343E-2</v>
      </c>
      <c r="U533" s="437">
        <f t="shared" si="404"/>
        <v>47809.712456889341</v>
      </c>
      <c r="V533" s="58">
        <f t="shared" si="405"/>
        <v>5.0392931661442013</v>
      </c>
      <c r="W533" s="454">
        <v>0.66171942287065255</v>
      </c>
      <c r="X533" s="437">
        <f t="shared" si="394"/>
        <v>661719.42287065252</v>
      </c>
      <c r="Y533" s="454">
        <v>5.8572517345254075E-3</v>
      </c>
      <c r="Z533" s="437">
        <f t="shared" si="395"/>
        <v>5857.2517345254073</v>
      </c>
      <c r="AA533" s="437">
        <f t="shared" si="396"/>
        <v>3796.6201724840785</v>
      </c>
      <c r="AB533" s="437">
        <f t="shared" si="397"/>
        <v>1252.0154528890569</v>
      </c>
      <c r="AC533" s="437">
        <f t="shared" si="406"/>
        <v>1702.291661422775</v>
      </c>
      <c r="AD533" s="437">
        <f t="shared" si="398"/>
        <v>418.37512389467196</v>
      </c>
      <c r="AE533" s="174">
        <v>51.909089615700864</v>
      </c>
      <c r="AF533" s="174">
        <v>38.803351457302618</v>
      </c>
      <c r="AG533" s="179">
        <f t="shared" si="407"/>
        <v>13.105738158398246</v>
      </c>
      <c r="AH533" s="550">
        <f t="shared" si="387"/>
        <v>49.248149821862185</v>
      </c>
      <c r="AI533" s="550">
        <f t="shared" si="387"/>
        <v>36.81423196413752</v>
      </c>
      <c r="AJ533" s="550">
        <f t="shared" si="399"/>
        <v>12.433917857724666</v>
      </c>
      <c r="AK533" s="58"/>
      <c r="AL533" s="56"/>
      <c r="AM533" s="56"/>
      <c r="AN533" s="56"/>
      <c r="AO533" s="56"/>
      <c r="AP533" s="56"/>
      <c r="AQ533" s="56"/>
      <c r="AR533" s="56"/>
      <c r="AS533" s="56"/>
      <c r="AT533" s="56"/>
      <c r="AU533" s="56"/>
      <c r="AV533" s="56"/>
      <c r="AW533" s="56"/>
      <c r="AX533" s="56"/>
      <c r="AY533" s="56"/>
      <c r="AZ533" s="56"/>
      <c r="BA533" s="56"/>
      <c r="BB533" s="56"/>
      <c r="BC533" s="56"/>
      <c r="BD533" s="56"/>
      <c r="BE533" s="56"/>
      <c r="BF533" s="56"/>
    </row>
    <row r="534" spans="1:58" x14ac:dyDescent="0.25">
      <c r="A534" s="56" t="s">
        <v>227</v>
      </c>
      <c r="B534" s="56">
        <v>41</v>
      </c>
      <c r="C534" s="56">
        <v>7</v>
      </c>
      <c r="D534" s="56">
        <v>13</v>
      </c>
      <c r="E534" s="56">
        <f t="shared" si="408"/>
        <v>89</v>
      </c>
      <c r="F534" s="452">
        <v>42069</v>
      </c>
      <c r="G534" s="143">
        <f t="shared" si="389"/>
        <v>8100</v>
      </c>
      <c r="H534" s="143">
        <f t="shared" si="400"/>
        <v>8106.5</v>
      </c>
      <c r="I534" s="41">
        <f t="shared" si="401"/>
        <v>42075.5</v>
      </c>
      <c r="J534" s="453">
        <f t="shared" si="402"/>
        <v>42075.5</v>
      </c>
      <c r="K534" s="56">
        <v>1060</v>
      </c>
      <c r="L534" s="56"/>
      <c r="M534" s="56"/>
      <c r="N534" s="56"/>
      <c r="O534" s="454">
        <v>0.66873846153846073</v>
      </c>
      <c r="P534" s="454">
        <v>3.4860365797411107E-2</v>
      </c>
      <c r="Q534" s="437">
        <f t="shared" si="403"/>
        <v>34860.365797411105</v>
      </c>
      <c r="R534" s="454">
        <v>8.6127248590746885E-2</v>
      </c>
      <c r="S534" s="437">
        <f t="shared" si="393"/>
        <v>86127.24859074688</v>
      </c>
      <c r="T534" s="454">
        <v>7.375587819247241E-2</v>
      </c>
      <c r="U534" s="437">
        <f t="shared" si="404"/>
        <v>73755.878192472417</v>
      </c>
      <c r="V534" s="58">
        <f t="shared" si="405"/>
        <v>11.02910665894615</v>
      </c>
      <c r="W534" s="454">
        <v>0.42170442026171367</v>
      </c>
      <c r="X534" s="437">
        <f t="shared" si="394"/>
        <v>421704.42026171368</v>
      </c>
      <c r="Y534" s="454">
        <v>4.6672576307000618E-3</v>
      </c>
      <c r="Z534" s="437">
        <f t="shared" si="395"/>
        <v>4667.2576307000618</v>
      </c>
      <c r="AA534" s="437">
        <f t="shared" si="396"/>
        <v>2905.0304831175922</v>
      </c>
      <c r="AB534" s="437">
        <f t="shared" si="397"/>
        <v>860.52211062700212</v>
      </c>
      <c r="AC534" s="437">
        <f t="shared" si="406"/>
        <v>2626.1194635122183</v>
      </c>
      <c r="AD534" s="437">
        <f t="shared" si="398"/>
        <v>333.37554505000446</v>
      </c>
      <c r="AE534" s="174">
        <v>53.210978157708865</v>
      </c>
      <c r="AF534" s="174">
        <v>38.295948388104293</v>
      </c>
      <c r="AG534" s="179">
        <f t="shared" si="407"/>
        <v>14.915029769604573</v>
      </c>
      <c r="AH534" s="550">
        <f t="shared" si="387"/>
        <v>35.584227670142866</v>
      </c>
      <c r="AI534" s="550">
        <f t="shared" si="387"/>
        <v>25.60997360821716</v>
      </c>
      <c r="AJ534" s="550">
        <f t="shared" si="399"/>
        <v>9.9742540619257056</v>
      </c>
      <c r="AK534" s="58"/>
      <c r="AL534" s="56"/>
      <c r="AM534" s="56"/>
      <c r="AN534" s="56"/>
      <c r="AO534" s="56"/>
      <c r="AP534" s="56"/>
      <c r="AQ534" s="56"/>
      <c r="AR534" s="56"/>
      <c r="AS534" s="56"/>
      <c r="AT534" s="56"/>
      <c r="AU534" s="56"/>
      <c r="AV534" s="56"/>
      <c r="AW534" s="56"/>
      <c r="AX534" s="56"/>
      <c r="AY534" s="56"/>
      <c r="AZ534" s="56"/>
      <c r="BA534" s="56"/>
      <c r="BB534" s="56"/>
      <c r="BC534" s="56"/>
      <c r="BD534" s="56"/>
      <c r="BE534" s="56"/>
      <c r="BF534" s="56"/>
    </row>
    <row r="535" spans="1:58" x14ac:dyDescent="0.25">
      <c r="A535" s="56" t="s">
        <v>228</v>
      </c>
      <c r="B535" s="56">
        <v>41</v>
      </c>
      <c r="C535" s="56">
        <v>8</v>
      </c>
      <c r="D535" s="56">
        <v>13</v>
      </c>
      <c r="E535" s="56">
        <f t="shared" si="408"/>
        <v>76</v>
      </c>
      <c r="F535" s="452">
        <v>42082</v>
      </c>
      <c r="G535" s="143">
        <f t="shared" si="389"/>
        <v>8113</v>
      </c>
      <c r="H535" s="143">
        <f t="shared" si="400"/>
        <v>8119.5</v>
      </c>
      <c r="I535" s="41">
        <f t="shared" si="401"/>
        <v>42088.5</v>
      </c>
      <c r="J535" s="453">
        <f t="shared" si="402"/>
        <v>42088.5</v>
      </c>
      <c r="K535" s="56">
        <v>1060</v>
      </c>
      <c r="L535" s="56"/>
      <c r="M535" s="56"/>
      <c r="N535" s="56"/>
      <c r="O535" s="454">
        <v>1.162461538461538</v>
      </c>
      <c r="P535" s="454">
        <v>6.1527361053340252E-2</v>
      </c>
      <c r="Q535" s="437">
        <f t="shared" si="403"/>
        <v>61527.361053340253</v>
      </c>
      <c r="R535" s="454">
        <v>0.11067794139879519</v>
      </c>
      <c r="S535" s="437">
        <f t="shared" si="393"/>
        <v>110677.9413987952</v>
      </c>
      <c r="T535" s="454">
        <v>0.14339788770458667</v>
      </c>
      <c r="U535" s="437">
        <f t="shared" si="404"/>
        <v>143397.88770458667</v>
      </c>
      <c r="V535" s="58">
        <f t="shared" si="405"/>
        <v>12.335710297509445</v>
      </c>
      <c r="W535" s="454">
        <v>0.75456730672480554</v>
      </c>
      <c r="X535" s="437">
        <f t="shared" si="394"/>
        <v>754567.3067248055</v>
      </c>
      <c r="Y535" s="454">
        <v>7.998148013835896E-3</v>
      </c>
      <c r="Z535" s="437">
        <f t="shared" si="395"/>
        <v>7998.1480138358957</v>
      </c>
      <c r="AA535" s="437">
        <f t="shared" si="396"/>
        <v>5127.2800877783548</v>
      </c>
      <c r="AB535" s="437">
        <f t="shared" si="397"/>
        <v>1105.8151431830963</v>
      </c>
      <c r="AC535" s="437">
        <f t="shared" si="406"/>
        <v>5105.7623223580376</v>
      </c>
      <c r="AD535" s="437">
        <f t="shared" si="398"/>
        <v>571.29628670256409</v>
      </c>
      <c r="AE535" s="174">
        <v>43.116576812139641</v>
      </c>
      <c r="AF535" s="174">
        <v>28.041812963901908</v>
      </c>
      <c r="AG535" s="179">
        <f t="shared" si="407"/>
        <v>15.074763848237733</v>
      </c>
      <c r="AH535" s="550">
        <f t="shared" si="387"/>
        <v>50.121362214234921</v>
      </c>
      <c r="AI535" s="550">
        <f t="shared" si="387"/>
        <v>32.59752903926811</v>
      </c>
      <c r="AJ535" s="550">
        <f t="shared" si="399"/>
        <v>17.523833174966811</v>
      </c>
      <c r="AK535" s="58"/>
      <c r="AL535" s="56"/>
      <c r="AM535" s="56"/>
      <c r="AN535" s="56"/>
      <c r="AO535" s="56"/>
      <c r="AP535" s="56"/>
      <c r="AQ535" s="56"/>
      <c r="AR535" s="56"/>
      <c r="AS535" s="56"/>
      <c r="AT535" s="56"/>
      <c r="AU535" s="56"/>
      <c r="AV535" s="56"/>
      <c r="AW535" s="56"/>
      <c r="AX535" s="56"/>
      <c r="AY535" s="56"/>
      <c r="AZ535" s="56"/>
      <c r="BA535" s="56"/>
      <c r="BB535" s="56"/>
      <c r="BC535" s="56"/>
      <c r="BD535" s="56"/>
      <c r="BE535" s="56"/>
      <c r="BF535" s="56"/>
    </row>
    <row r="536" spans="1:58" x14ac:dyDescent="0.25">
      <c r="A536" s="56" t="s">
        <v>229</v>
      </c>
      <c r="B536" s="56">
        <v>41</v>
      </c>
      <c r="C536" s="56">
        <v>9</v>
      </c>
      <c r="D536" s="56">
        <v>13</v>
      </c>
      <c r="E536" s="56">
        <f t="shared" si="408"/>
        <v>63</v>
      </c>
      <c r="F536" s="452">
        <v>42095</v>
      </c>
      <c r="G536" s="143">
        <f t="shared" si="389"/>
        <v>8126</v>
      </c>
      <c r="H536" s="143">
        <f t="shared" si="400"/>
        <v>8132.5</v>
      </c>
      <c r="I536" s="41">
        <f t="shared" si="401"/>
        <v>42101.5</v>
      </c>
      <c r="J536" s="453">
        <f t="shared" si="402"/>
        <v>42101.5</v>
      </c>
      <c r="K536" s="56">
        <v>1060</v>
      </c>
      <c r="L536" s="56"/>
      <c r="M536" s="56"/>
      <c r="N536" s="56"/>
      <c r="O536" s="454">
        <v>0.85427692307692271</v>
      </c>
      <c r="P536" s="454">
        <v>4.1919464390473643E-2</v>
      </c>
      <c r="Q536" s="437">
        <f t="shared" si="403"/>
        <v>41919.464390473644</v>
      </c>
      <c r="R536" s="454">
        <v>5.5682907859144898E-2</v>
      </c>
      <c r="S536" s="437">
        <f t="shared" si="393"/>
        <v>55682.9078591449</v>
      </c>
      <c r="T536" s="454">
        <v>0.12386912386806991</v>
      </c>
      <c r="U536" s="437">
        <f t="shared" si="404"/>
        <v>123869.1238680699</v>
      </c>
      <c r="V536" s="58">
        <f t="shared" si="405"/>
        <v>14.499879432762835</v>
      </c>
      <c r="W536" s="454">
        <v>0.56992623037352386</v>
      </c>
      <c r="X536" s="437">
        <f t="shared" si="394"/>
        <v>569926.2303735239</v>
      </c>
      <c r="Y536" s="454">
        <v>5.8052200638702596E-3</v>
      </c>
      <c r="Z536" s="437">
        <f t="shared" si="395"/>
        <v>5805.2200638702598</v>
      </c>
      <c r="AA536" s="437">
        <f t="shared" si="396"/>
        <v>3493.2886992061367</v>
      </c>
      <c r="AB536" s="437">
        <f t="shared" si="397"/>
        <v>556.34394666995274</v>
      </c>
      <c r="AC536" s="437">
        <f t="shared" si="406"/>
        <v>4410.4297188253695</v>
      </c>
      <c r="AD536" s="437">
        <f t="shared" si="398"/>
        <v>414.65857599073286</v>
      </c>
      <c r="AE536" s="174">
        <v>51.812756338173713</v>
      </c>
      <c r="AF536" s="174">
        <v>36.293705643296434</v>
      </c>
      <c r="AG536" s="179">
        <f t="shared" si="407"/>
        <v>15.519050694877279</v>
      </c>
      <c r="AH536" s="550">
        <f t="shared" si="387"/>
        <v>44.262442060709368</v>
      </c>
      <c r="AI536" s="550">
        <f t="shared" si="387"/>
        <v>31.004875184014825</v>
      </c>
      <c r="AJ536" s="550">
        <f t="shared" si="399"/>
        <v>13.257566876694543</v>
      </c>
      <c r="AK536" s="58"/>
      <c r="AL536" s="56"/>
      <c r="AM536" s="56"/>
      <c r="AN536" s="56"/>
      <c r="AO536" s="56"/>
      <c r="AP536" s="56"/>
      <c r="AQ536" s="56"/>
      <c r="AR536" s="56"/>
      <c r="AS536" s="56"/>
      <c r="AT536" s="56"/>
      <c r="AU536" s="56"/>
      <c r="AV536" s="56"/>
      <c r="AW536" s="56"/>
      <c r="AX536" s="56"/>
      <c r="AY536" s="56"/>
      <c r="AZ536" s="56"/>
      <c r="BA536" s="56"/>
      <c r="BB536" s="56"/>
      <c r="BC536" s="56"/>
      <c r="BD536" s="56"/>
      <c r="BE536" s="56"/>
      <c r="BF536" s="56"/>
    </row>
    <row r="537" spans="1:58" x14ac:dyDescent="0.25">
      <c r="A537" s="56" t="s">
        <v>230</v>
      </c>
      <c r="B537" s="56">
        <v>41</v>
      </c>
      <c r="C537" s="56">
        <v>10</v>
      </c>
      <c r="D537" s="56">
        <v>13</v>
      </c>
      <c r="E537" s="56">
        <f t="shared" si="408"/>
        <v>50</v>
      </c>
      <c r="F537" s="452">
        <v>42108</v>
      </c>
      <c r="G537" s="143">
        <f t="shared" si="389"/>
        <v>8139</v>
      </c>
      <c r="H537" s="143">
        <f t="shared" si="400"/>
        <v>8145.5</v>
      </c>
      <c r="I537" s="41">
        <f t="shared" si="401"/>
        <v>42114.5</v>
      </c>
      <c r="J537" s="453">
        <f t="shared" si="402"/>
        <v>42114.5</v>
      </c>
      <c r="K537" s="56">
        <v>1060</v>
      </c>
      <c r="L537" s="56"/>
      <c r="M537" s="56"/>
      <c r="N537" s="56"/>
      <c r="O537" s="454">
        <v>1.0797538461538483</v>
      </c>
      <c r="P537" s="454">
        <v>5.2494941916657559E-2</v>
      </c>
      <c r="Q537" s="437">
        <f t="shared" si="403"/>
        <v>52494.941916657561</v>
      </c>
      <c r="R537" s="454">
        <v>3.0645736560304129E-2</v>
      </c>
      <c r="S537" s="437">
        <f t="shared" si="393"/>
        <v>30645.736560304129</v>
      </c>
      <c r="T537" s="454">
        <v>0.22706568440753538</v>
      </c>
      <c r="U537" s="437">
        <f t="shared" si="404"/>
        <v>227065.68440753539</v>
      </c>
      <c r="V537" s="58">
        <f t="shared" si="405"/>
        <v>21.029393432249186</v>
      </c>
      <c r="W537" s="454">
        <v>0.6908050703943649</v>
      </c>
      <c r="X537" s="437">
        <f t="shared" si="394"/>
        <v>690805.07039436488</v>
      </c>
      <c r="Y537" s="454">
        <v>7.778873488534066E-3</v>
      </c>
      <c r="Z537" s="437">
        <f t="shared" si="395"/>
        <v>7778.8734885340664</v>
      </c>
      <c r="AA537" s="437">
        <f t="shared" si="396"/>
        <v>4374.5784930547961</v>
      </c>
      <c r="AB537" s="437">
        <f t="shared" si="397"/>
        <v>306.1903676024919</v>
      </c>
      <c r="AC537" s="437">
        <f t="shared" si="406"/>
        <v>8084.8012108573948</v>
      </c>
      <c r="AD537" s="437">
        <f t="shared" si="398"/>
        <v>555.63382060957611</v>
      </c>
      <c r="AE537" s="174">
        <v>32.44919286004648</v>
      </c>
      <c r="AF537" s="174">
        <v>22.608256477909478</v>
      </c>
      <c r="AG537" s="179">
        <f t="shared" si="407"/>
        <v>9.8409363821370022</v>
      </c>
      <c r="AH537" s="550">
        <f t="shared" si="387"/>
        <v>35.037140795223181</v>
      </c>
      <c r="AI537" s="550">
        <f t="shared" si="387"/>
        <v>24.411351886855414</v>
      </c>
      <c r="AJ537" s="550">
        <f t="shared" si="399"/>
        <v>10.625788908367767</v>
      </c>
      <c r="AK537" s="58"/>
      <c r="AL537" s="56"/>
      <c r="AM537" s="56"/>
      <c r="AN537" s="56"/>
      <c r="AO537" s="56"/>
      <c r="AP537" s="56"/>
      <c r="AQ537" s="56"/>
      <c r="AR537" s="56"/>
      <c r="AS537" s="56"/>
      <c r="AT537" s="56"/>
      <c r="AU537" s="56"/>
      <c r="AV537" s="56"/>
      <c r="AW537" s="56"/>
      <c r="AX537" s="56"/>
      <c r="AY537" s="56"/>
      <c r="AZ537" s="56"/>
      <c r="BA537" s="56"/>
      <c r="BB537" s="56"/>
      <c r="BC537" s="56"/>
      <c r="BD537" s="56"/>
      <c r="BE537" s="56"/>
      <c r="BF537" s="56"/>
    </row>
    <row r="538" spans="1:58" x14ac:dyDescent="0.25">
      <c r="A538" s="56" t="s">
        <v>231</v>
      </c>
      <c r="B538" s="56">
        <v>41</v>
      </c>
      <c r="C538" s="56">
        <v>11</v>
      </c>
      <c r="D538" s="56">
        <v>13</v>
      </c>
      <c r="E538" s="56">
        <f t="shared" si="408"/>
        <v>37</v>
      </c>
      <c r="F538" s="452">
        <v>42121</v>
      </c>
      <c r="G538" s="143">
        <f t="shared" si="389"/>
        <v>8152</v>
      </c>
      <c r="H538" s="143">
        <f t="shared" si="400"/>
        <v>8158.5</v>
      </c>
      <c r="I538" s="41">
        <f t="shared" si="401"/>
        <v>42127.5</v>
      </c>
      <c r="J538" s="453">
        <f t="shared" si="402"/>
        <v>42127.5</v>
      </c>
      <c r="K538" s="56">
        <v>1060</v>
      </c>
      <c r="L538" s="56"/>
      <c r="M538" s="56"/>
      <c r="N538" s="56"/>
      <c r="O538" s="454">
        <v>3.1015384615384479E-2</v>
      </c>
      <c r="P538" s="454">
        <v>2.3680674902636068E-3</v>
      </c>
      <c r="Q538" s="437">
        <f t="shared" si="403"/>
        <v>2368.0674902636069</v>
      </c>
      <c r="R538" s="454">
        <v>2.0153088545455454E-3</v>
      </c>
      <c r="S538" s="437">
        <f t="shared" si="393"/>
        <v>2015.3088545455453</v>
      </c>
      <c r="T538" s="454"/>
      <c r="U538" s="437"/>
      <c r="V538" s="58"/>
      <c r="W538" s="454">
        <v>2.3079907035179918E-2</v>
      </c>
      <c r="X538" s="437">
        <f t="shared" si="394"/>
        <v>23079.907035179916</v>
      </c>
      <c r="Y538" s="454">
        <v>3.5918126728568076E-4</v>
      </c>
      <c r="Z538" s="437">
        <f t="shared" si="395"/>
        <v>359.18126728568075</v>
      </c>
      <c r="AA538" s="437">
        <f t="shared" si="396"/>
        <v>197.33895752196725</v>
      </c>
      <c r="AB538" s="437">
        <f t="shared" si="397"/>
        <v>20.135530362978937</v>
      </c>
      <c r="AC538" s="437"/>
      <c r="AD538" s="437">
        <f t="shared" si="398"/>
        <v>25.655804806120052</v>
      </c>
      <c r="AE538" s="234"/>
      <c r="AF538" s="234"/>
      <c r="AG538" s="234"/>
      <c r="AH538" s="550">
        <f t="shared" si="387"/>
        <v>0</v>
      </c>
      <c r="AI538" s="550">
        <f t="shared" si="387"/>
        <v>0</v>
      </c>
      <c r="AJ538" s="550">
        <f t="shared" si="399"/>
        <v>0</v>
      </c>
      <c r="AK538" s="58"/>
      <c r="AL538" s="56"/>
      <c r="AM538" s="56"/>
      <c r="AN538" s="56"/>
      <c r="AO538" s="56"/>
      <c r="AP538" s="56"/>
      <c r="AQ538" s="56"/>
      <c r="AR538" s="56"/>
      <c r="AS538" s="56"/>
      <c r="AT538" s="56"/>
      <c r="AU538" s="56"/>
      <c r="AV538" s="56"/>
      <c r="AW538" s="56"/>
      <c r="AX538" s="56"/>
      <c r="AY538" s="56"/>
      <c r="AZ538" s="56"/>
      <c r="BA538" s="56"/>
      <c r="BB538" s="56"/>
      <c r="BC538" s="56"/>
      <c r="BD538" s="56"/>
      <c r="BE538" s="56"/>
      <c r="BF538" s="56"/>
    </row>
    <row r="539" spans="1:58" x14ac:dyDescent="0.25">
      <c r="A539" s="56" t="s">
        <v>232</v>
      </c>
      <c r="B539" s="56">
        <v>41</v>
      </c>
      <c r="C539" s="56">
        <v>12</v>
      </c>
      <c r="D539" s="56">
        <v>13</v>
      </c>
      <c r="E539" s="56">
        <f t="shared" si="408"/>
        <v>24</v>
      </c>
      <c r="F539" s="452">
        <v>42134</v>
      </c>
      <c r="G539" s="143">
        <f t="shared" si="389"/>
        <v>8165</v>
      </c>
      <c r="H539" s="143">
        <f t="shared" si="400"/>
        <v>8171.5</v>
      </c>
      <c r="I539" s="41">
        <f t="shared" si="401"/>
        <v>42140.5</v>
      </c>
      <c r="J539" s="453">
        <f t="shared" si="402"/>
        <v>42140.5</v>
      </c>
      <c r="K539" s="56">
        <v>1060</v>
      </c>
      <c r="L539" s="56"/>
      <c r="M539" s="56"/>
      <c r="N539" s="56"/>
      <c r="O539" s="454">
        <v>4.9907692307692958E-2</v>
      </c>
      <c r="P539" s="454">
        <v>3.3337598811455258E-3</v>
      </c>
      <c r="Q539" s="437">
        <f t="shared" si="403"/>
        <v>3333.7598811455259</v>
      </c>
      <c r="R539" s="454">
        <v>3.1624621495391081E-3</v>
      </c>
      <c r="S539" s="437">
        <f t="shared" si="393"/>
        <v>3162.4621495391079</v>
      </c>
      <c r="T539" s="454"/>
      <c r="U539" s="437"/>
      <c r="V539" s="58"/>
      <c r="W539" s="454">
        <v>3.8410830455290035E-2</v>
      </c>
      <c r="X539" s="437">
        <f t="shared" si="394"/>
        <v>38410.830455290037</v>
      </c>
      <c r="Y539" s="454">
        <v>5.2630472999777567E-4</v>
      </c>
      <c r="Z539" s="437">
        <f t="shared" si="395"/>
        <v>526.30472999777567</v>
      </c>
      <c r="AA539" s="437">
        <f t="shared" si="396"/>
        <v>277.81332342879381</v>
      </c>
      <c r="AB539" s="437">
        <f t="shared" si="397"/>
        <v>31.597068851352702</v>
      </c>
      <c r="AC539" s="437"/>
      <c r="AD539" s="437">
        <f t="shared" si="398"/>
        <v>37.593194999841124</v>
      </c>
      <c r="AE539" s="174">
        <v>39.173387752083983</v>
      </c>
      <c r="AF539" s="174">
        <v>31.887403083775986</v>
      </c>
      <c r="AG539" s="179">
        <f>AE539-AF539</f>
        <v>7.2859846683079965</v>
      </c>
      <c r="AH539" s="550">
        <f t="shared" si="387"/>
        <v>1.9550533825809553</v>
      </c>
      <c r="AI539" s="550">
        <f t="shared" si="387"/>
        <v>1.5914267015964716</v>
      </c>
      <c r="AJ539" s="550">
        <f t="shared" si="399"/>
        <v>0.3636266809844837</v>
      </c>
      <c r="AK539" s="58"/>
      <c r="AL539" s="56"/>
      <c r="AM539" s="56"/>
      <c r="AN539" s="56"/>
      <c r="AO539" s="56"/>
      <c r="AP539" s="56"/>
      <c r="AQ539" s="56"/>
      <c r="AR539" s="56"/>
      <c r="AS539" s="56"/>
      <c r="AT539" s="56"/>
      <c r="AU539" s="56"/>
      <c r="AV539" s="56"/>
      <c r="AW539" s="56"/>
      <c r="AX539" s="56"/>
      <c r="AY539" s="56"/>
      <c r="AZ539" s="56"/>
      <c r="BA539" s="56"/>
      <c r="BB539" s="56"/>
      <c r="BC539" s="56"/>
      <c r="BD539" s="56"/>
      <c r="BE539" s="56"/>
      <c r="BF539" s="56"/>
    </row>
    <row r="540" spans="1:58" ht="13.8" thickBot="1" x14ac:dyDescent="0.3">
      <c r="A540" s="63" t="s">
        <v>233</v>
      </c>
      <c r="B540" s="63">
        <v>41</v>
      </c>
      <c r="C540" s="63">
        <v>13</v>
      </c>
      <c r="D540" s="63">
        <v>11</v>
      </c>
      <c r="E540" s="63">
        <f t="shared" si="408"/>
        <v>13</v>
      </c>
      <c r="F540" s="455">
        <v>42147</v>
      </c>
      <c r="G540" s="145">
        <f t="shared" si="389"/>
        <v>8178</v>
      </c>
      <c r="H540" s="145">
        <f t="shared" si="400"/>
        <v>8183.5</v>
      </c>
      <c r="I540" s="42">
        <f t="shared" si="401"/>
        <v>42152.5</v>
      </c>
      <c r="J540" s="34">
        <f t="shared" si="402"/>
        <v>42152.5</v>
      </c>
      <c r="K540" s="63">
        <v>1060</v>
      </c>
      <c r="L540" s="63"/>
      <c r="M540" s="63"/>
      <c r="N540" s="63"/>
      <c r="O540" s="456">
        <v>0.43447272727272757</v>
      </c>
      <c r="P540" s="456">
        <v>2.1041611870944412E-2</v>
      </c>
      <c r="Q540" s="438">
        <f t="shared" si="403"/>
        <v>21041.611870944413</v>
      </c>
      <c r="R540" s="456">
        <v>2.2756543123556704E-2</v>
      </c>
      <c r="S540" s="438">
        <f t="shared" si="393"/>
        <v>22756.543123556705</v>
      </c>
      <c r="T540" s="456">
        <v>4.6837538041712097E-2</v>
      </c>
      <c r="U540" s="438">
        <f t="shared" si="404"/>
        <v>46837.538041712098</v>
      </c>
      <c r="V540" s="71">
        <f t="shared" si="405"/>
        <v>10.780317175653513</v>
      </c>
      <c r="W540" s="456">
        <v>0.31227461643009774</v>
      </c>
      <c r="X540" s="438">
        <f t="shared" si="394"/>
        <v>312274.61643009773</v>
      </c>
      <c r="Y540" s="456">
        <v>3.1441321364377435E-3</v>
      </c>
      <c r="Z540" s="438">
        <f t="shared" si="395"/>
        <v>3144.1321364377436</v>
      </c>
      <c r="AA540" s="438">
        <f t="shared" si="396"/>
        <v>1753.4676559120344</v>
      </c>
      <c r="AB540" s="438">
        <f t="shared" si="397"/>
        <v>227.36716706588558</v>
      </c>
      <c r="AC540" s="438">
        <f t="shared" si="406"/>
        <v>1667.6768454082035</v>
      </c>
      <c r="AD540" s="438">
        <f t="shared" si="398"/>
        <v>224.58086688841024</v>
      </c>
      <c r="AE540" s="193">
        <v>39.124260521228678</v>
      </c>
      <c r="AF540" s="193">
        <v>25.414118602249552</v>
      </c>
      <c r="AG540" s="167">
        <f>AE540-AF540</f>
        <v>13.710141918979126</v>
      </c>
      <c r="AH540" s="551">
        <f t="shared" si="387"/>
        <v>16.998424171186929</v>
      </c>
      <c r="AI540" s="551">
        <f t="shared" si="387"/>
        <v>11.041741420351922</v>
      </c>
      <c r="AJ540" s="551">
        <f t="shared" si="399"/>
        <v>5.9566827508350073</v>
      </c>
      <c r="AK540" s="71"/>
      <c r="AL540" s="63"/>
      <c r="AM540" s="63"/>
      <c r="AN540" s="63"/>
      <c r="AO540" s="63"/>
      <c r="AP540" s="63"/>
      <c r="AQ540" s="63"/>
      <c r="AR540" s="63"/>
      <c r="AS540" s="63"/>
      <c r="AT540" s="63"/>
      <c r="AU540" s="63"/>
      <c r="AV540" s="63"/>
      <c r="AW540" s="63"/>
      <c r="AX540" s="63"/>
      <c r="AY540" s="63"/>
      <c r="AZ540" s="63"/>
      <c r="BA540" s="63"/>
      <c r="BB540" s="63"/>
      <c r="BC540" s="63"/>
      <c r="BD540" s="63"/>
      <c r="BE540" s="63"/>
      <c r="BF540" s="63"/>
    </row>
    <row r="541" spans="1:58" x14ac:dyDescent="0.25">
      <c r="A541" s="56" t="s">
        <v>234</v>
      </c>
      <c r="B541" s="56">
        <v>42</v>
      </c>
      <c r="C541" s="56">
        <v>1</v>
      </c>
      <c r="D541" s="56">
        <v>10</v>
      </c>
      <c r="E541" s="56">
        <f>SUM(D541:D553)</f>
        <v>130</v>
      </c>
      <c r="F541" s="452">
        <v>42159</v>
      </c>
      <c r="G541" s="143">
        <f t="shared" si="389"/>
        <v>8190</v>
      </c>
      <c r="H541" s="143">
        <f t="shared" si="400"/>
        <v>8195</v>
      </c>
      <c r="I541" s="41">
        <f t="shared" si="401"/>
        <v>42164</v>
      </c>
      <c r="J541" s="453">
        <f t="shared" si="402"/>
        <v>42164</v>
      </c>
      <c r="K541" s="56">
        <v>1060</v>
      </c>
      <c r="L541" s="56"/>
      <c r="M541" s="56"/>
      <c r="N541" s="56"/>
      <c r="O541" s="454">
        <v>3.6960000000000006</v>
      </c>
      <c r="P541" s="454">
        <v>0.14530503802088643</v>
      </c>
      <c r="Q541" s="437">
        <f t="shared" si="403"/>
        <v>145305.03802088642</v>
      </c>
      <c r="R541" s="454">
        <v>0.2359045892035152</v>
      </c>
      <c r="S541" s="437">
        <f t="shared" si="393"/>
        <v>235904.58920351521</v>
      </c>
      <c r="T541" s="454">
        <v>0.45252938362613626</v>
      </c>
      <c r="U541" s="437">
        <f t="shared" si="404"/>
        <v>452529.38362613629</v>
      </c>
      <c r="V541" s="58">
        <f t="shared" si="405"/>
        <v>12.243760379495026</v>
      </c>
      <c r="W541" s="454">
        <v>2.6443034321181331</v>
      </c>
      <c r="X541" s="437">
        <f t="shared" si="394"/>
        <v>2644303.4321181332</v>
      </c>
      <c r="Y541" s="454">
        <v>2.1237000028069542E-2</v>
      </c>
      <c r="Z541" s="437">
        <f t="shared" si="395"/>
        <v>21237.000028069542</v>
      </c>
      <c r="AA541" s="437">
        <f t="shared" si="396"/>
        <v>12108.753168407204</v>
      </c>
      <c r="AB541" s="437">
        <f t="shared" si="397"/>
        <v>2356.990596235235</v>
      </c>
      <c r="AC541" s="437">
        <f t="shared" si="406"/>
        <v>16112.562839405966</v>
      </c>
      <c r="AD541" s="437">
        <f t="shared" si="398"/>
        <v>1516.9285734335388</v>
      </c>
      <c r="AE541" s="174">
        <v>52.31981929853464</v>
      </c>
      <c r="AF541" s="174">
        <v>36.948806164526253</v>
      </c>
      <c r="AG541" s="179">
        <f t="shared" si="407"/>
        <v>15.371013134008386</v>
      </c>
      <c r="AH541" s="550">
        <f t="shared" si="387"/>
        <v>193.37405212738406</v>
      </c>
      <c r="AI541" s="550">
        <f t="shared" si="387"/>
        <v>136.56278758408905</v>
      </c>
      <c r="AJ541" s="550">
        <f t="shared" si="399"/>
        <v>56.81126454329501</v>
      </c>
      <c r="AK541" s="58"/>
      <c r="AL541" s="56"/>
      <c r="AM541" s="56"/>
      <c r="AN541" s="56"/>
      <c r="AO541" s="56"/>
      <c r="AP541" s="56"/>
      <c r="AQ541" s="56"/>
      <c r="AR541" s="56"/>
      <c r="AS541" s="56"/>
      <c r="AT541" s="56"/>
      <c r="AU541" s="56"/>
      <c r="AV541" s="56"/>
      <c r="AW541" s="56"/>
      <c r="AX541" s="56"/>
      <c r="AY541" s="56"/>
      <c r="AZ541" s="56"/>
      <c r="BA541" s="56"/>
      <c r="BB541" s="56"/>
      <c r="BC541" s="56"/>
      <c r="BD541" s="56"/>
      <c r="BE541" s="56"/>
      <c r="BF541" s="56"/>
    </row>
    <row r="542" spans="1:58" x14ac:dyDescent="0.25">
      <c r="A542" s="56" t="s">
        <v>235</v>
      </c>
      <c r="B542" s="56">
        <v>42</v>
      </c>
      <c r="C542" s="56">
        <v>2</v>
      </c>
      <c r="D542" s="56">
        <v>10</v>
      </c>
      <c r="E542" s="56">
        <f>E541-D542</f>
        <v>120</v>
      </c>
      <c r="F542" s="452">
        <v>42169</v>
      </c>
      <c r="G542" s="143">
        <f t="shared" si="389"/>
        <v>8200</v>
      </c>
      <c r="H542" s="143">
        <f t="shared" si="400"/>
        <v>8205</v>
      </c>
      <c r="I542" s="41">
        <f t="shared" si="401"/>
        <v>42174</v>
      </c>
      <c r="J542" s="453">
        <f t="shared" si="402"/>
        <v>42174</v>
      </c>
      <c r="K542" s="56">
        <v>1060</v>
      </c>
      <c r="L542" s="56"/>
      <c r="M542" s="56"/>
      <c r="N542" s="56"/>
      <c r="O542" s="454">
        <v>2.8944000000000001</v>
      </c>
      <c r="P542" s="454">
        <v>0.15973762774603975</v>
      </c>
      <c r="Q542" s="437">
        <f t="shared" si="403"/>
        <v>159737.62774603974</v>
      </c>
      <c r="R542" s="454">
        <v>0.2799497026338148</v>
      </c>
      <c r="S542" s="437">
        <f t="shared" si="393"/>
        <v>279949.70263381483</v>
      </c>
      <c r="T542" s="454">
        <v>0.39848023406039751</v>
      </c>
      <c r="U542" s="437">
        <f t="shared" si="404"/>
        <v>398480.23406039749</v>
      </c>
      <c r="V542" s="58">
        <f t="shared" si="405"/>
        <v>13.767282824087806</v>
      </c>
      <c r="W542" s="454">
        <v>1.8166259939406881</v>
      </c>
      <c r="X542" s="437">
        <f t="shared" si="394"/>
        <v>1816625.9939406882</v>
      </c>
      <c r="Y542" s="454">
        <v>2.6661623457490555E-2</v>
      </c>
      <c r="Z542" s="437">
        <f t="shared" si="395"/>
        <v>26661.623457490554</v>
      </c>
      <c r="AA542" s="437">
        <f t="shared" si="396"/>
        <v>13311.468978836645</v>
      </c>
      <c r="AB542" s="437">
        <f t="shared" si="397"/>
        <v>2797.0579917693253</v>
      </c>
      <c r="AC542" s="437">
        <f t="shared" si="406"/>
        <v>14188.112515725108</v>
      </c>
      <c r="AD542" s="437">
        <f t="shared" si="398"/>
        <v>1904.4016755350397</v>
      </c>
      <c r="AE542" s="174">
        <v>64.958385031183226</v>
      </c>
      <c r="AF542" s="174">
        <v>38.221393092717619</v>
      </c>
      <c r="AG542" s="179">
        <f t="shared" si="407"/>
        <v>26.736991938465607</v>
      </c>
      <c r="AH542" s="550">
        <f t="shared" si="387"/>
        <v>188.01554963425673</v>
      </c>
      <c r="AI542" s="550">
        <f t="shared" si="387"/>
        <v>110.62800016756188</v>
      </c>
      <c r="AJ542" s="550">
        <f t="shared" si="399"/>
        <v>77.38754946669485</v>
      </c>
      <c r="AK542" s="58"/>
      <c r="AL542" s="56"/>
      <c r="AM542" s="56"/>
      <c r="AN542" s="56"/>
      <c r="AO542" s="56"/>
      <c r="AP542" s="56"/>
      <c r="AQ542" s="56"/>
      <c r="AR542" s="56"/>
      <c r="AS542" s="56"/>
      <c r="AT542" s="56"/>
      <c r="AU542" s="56"/>
      <c r="AV542" s="56"/>
      <c r="AW542" s="56"/>
      <c r="AX542" s="56"/>
      <c r="AY542" s="56"/>
      <c r="AZ542" s="56"/>
      <c r="BA542" s="56"/>
      <c r="BB542" s="56"/>
      <c r="BC542" s="56"/>
      <c r="BD542" s="56"/>
      <c r="BE542" s="56"/>
      <c r="BF542" s="56"/>
    </row>
    <row r="543" spans="1:58" x14ac:dyDescent="0.25">
      <c r="A543" s="56" t="s">
        <v>236</v>
      </c>
      <c r="B543" s="56">
        <v>42</v>
      </c>
      <c r="C543" s="56">
        <v>3</v>
      </c>
      <c r="D543" s="56">
        <v>10</v>
      </c>
      <c r="E543" s="56">
        <f t="shared" ref="E543:E553" si="409">E542-D543</f>
        <v>110</v>
      </c>
      <c r="F543" s="452">
        <v>42179</v>
      </c>
      <c r="G543" s="143">
        <f t="shared" si="389"/>
        <v>8210</v>
      </c>
      <c r="H543" s="143">
        <f t="shared" si="400"/>
        <v>8215</v>
      </c>
      <c r="I543" s="41">
        <f t="shared" si="401"/>
        <v>42184</v>
      </c>
      <c r="J543" s="453">
        <f t="shared" si="402"/>
        <v>42184</v>
      </c>
      <c r="K543" s="56">
        <v>1060</v>
      </c>
      <c r="L543" s="56"/>
      <c r="M543" s="56"/>
      <c r="N543" s="56"/>
      <c r="O543" s="454">
        <v>2.8536000000000001</v>
      </c>
      <c r="P543" s="454">
        <v>0.17356963380977958</v>
      </c>
      <c r="Q543" s="437">
        <f t="shared" si="403"/>
        <v>173569.63380977957</v>
      </c>
      <c r="R543" s="454">
        <v>0.18027917168617411</v>
      </c>
      <c r="S543" s="437">
        <f t="shared" si="393"/>
        <v>180279.17168617412</v>
      </c>
      <c r="T543" s="454">
        <v>0.67001322551220699</v>
      </c>
      <c r="U543" s="437">
        <f t="shared" si="404"/>
        <v>670013.22551220702</v>
      </c>
      <c r="V543" s="58">
        <f t="shared" si="405"/>
        <v>23.479577569112944</v>
      </c>
      <c r="W543" s="454">
        <v>1.5693835182771698</v>
      </c>
      <c r="X543" s="437">
        <f t="shared" si="394"/>
        <v>1569383.5182771699</v>
      </c>
      <c r="Y543" s="454">
        <v>2.7504160711346821E-2</v>
      </c>
      <c r="Z543" s="437">
        <f t="shared" si="395"/>
        <v>27504.16071134682</v>
      </c>
      <c r="AA543" s="437">
        <f t="shared" si="396"/>
        <v>14464.136150814966</v>
      </c>
      <c r="AB543" s="437">
        <f t="shared" si="397"/>
        <v>1801.2210521043062</v>
      </c>
      <c r="AC543" s="437">
        <f t="shared" si="406"/>
        <v>23856.197166231934</v>
      </c>
      <c r="AD543" s="437">
        <f t="shared" si="398"/>
        <v>1964.5829079533444</v>
      </c>
      <c r="AE543" s="174">
        <v>53.130579312413317</v>
      </c>
      <c r="AF543" s="174">
        <v>28.418446846940309</v>
      </c>
      <c r="AG543" s="179">
        <f t="shared" si="407"/>
        <v>24.712132465473008</v>
      </c>
      <c r="AH543" s="550">
        <f>AE543*$O543</f>
        <v>151.61342112590265</v>
      </c>
      <c r="AI543" s="550">
        <f>AF543*$O543</f>
        <v>81.094879922428873</v>
      </c>
      <c r="AJ543" s="550">
        <f t="shared" si="399"/>
        <v>70.518541203473774</v>
      </c>
      <c r="AK543" s="58"/>
      <c r="AL543" s="56"/>
      <c r="AM543" s="56"/>
      <c r="AN543" s="56"/>
      <c r="AO543" s="56"/>
      <c r="AP543" s="56"/>
      <c r="AQ543" s="56"/>
      <c r="AR543" s="56"/>
      <c r="AS543" s="56"/>
      <c r="AT543" s="56"/>
      <c r="AU543" s="56"/>
      <c r="AV543" s="56"/>
      <c r="AW543" s="56"/>
      <c r="AX543" s="56"/>
      <c r="AY543" s="56"/>
      <c r="AZ543" s="56"/>
      <c r="BA543" s="56"/>
      <c r="BB543" s="56"/>
      <c r="BC543" s="56"/>
      <c r="BD543" s="56"/>
      <c r="BE543" s="56"/>
      <c r="BF543" s="56"/>
    </row>
    <row r="544" spans="1:58" x14ac:dyDescent="0.25">
      <c r="A544" s="56" t="s">
        <v>237</v>
      </c>
      <c r="B544" s="56">
        <v>42</v>
      </c>
      <c r="C544" s="56">
        <v>4</v>
      </c>
      <c r="D544" s="56">
        <v>10</v>
      </c>
      <c r="E544" s="56">
        <f t="shared" si="409"/>
        <v>100</v>
      </c>
      <c r="F544" s="452">
        <v>42189</v>
      </c>
      <c r="G544" s="143">
        <f t="shared" si="389"/>
        <v>8220</v>
      </c>
      <c r="H544" s="143">
        <f t="shared" si="400"/>
        <v>8225</v>
      </c>
      <c r="I544" s="41">
        <f t="shared" si="401"/>
        <v>42194</v>
      </c>
      <c r="J544" s="453">
        <f t="shared" si="402"/>
        <v>42194</v>
      </c>
      <c r="K544" s="56">
        <v>1060</v>
      </c>
      <c r="L544" s="56"/>
      <c r="M544" s="56"/>
      <c r="N544" s="56"/>
      <c r="O544" s="454">
        <v>9.360000000000071E-2</v>
      </c>
      <c r="P544" s="454">
        <v>7.2649935265295127E-3</v>
      </c>
      <c r="Q544" s="437">
        <f t="shared" si="403"/>
        <v>7264.9935265295126</v>
      </c>
      <c r="R544" s="454">
        <v>2.1752444235914898E-3</v>
      </c>
      <c r="S544" s="437">
        <f t="shared" si="393"/>
        <v>2175.24442359149</v>
      </c>
      <c r="T544" s="454">
        <v>1.9181827420689797E-2</v>
      </c>
      <c r="U544" s="437">
        <f t="shared" si="404"/>
        <v>19181.827420689799</v>
      </c>
      <c r="V544" s="58">
        <f t="shared" si="405"/>
        <v>20.493405363984671</v>
      </c>
      <c r="W544" s="454">
        <v>5.4080444339395642E-2</v>
      </c>
      <c r="X544" s="437">
        <f t="shared" si="394"/>
        <v>54080.444339395639</v>
      </c>
      <c r="Y544" s="454">
        <v>1.1831067418783599E-3</v>
      </c>
      <c r="Z544" s="437">
        <f t="shared" si="395"/>
        <v>1183.10674187836</v>
      </c>
      <c r="AA544" s="437">
        <f t="shared" si="396"/>
        <v>605.41612721079264</v>
      </c>
      <c r="AB544" s="437">
        <f t="shared" si="397"/>
        <v>21.733492630341242</v>
      </c>
      <c r="AC544" s="437">
        <f t="shared" si="406"/>
        <v>682.97973761157175</v>
      </c>
      <c r="AD544" s="437">
        <f t="shared" si="398"/>
        <v>84.507624419882845</v>
      </c>
      <c r="AE544" s="174">
        <v>56.040852493441207</v>
      </c>
      <c r="AF544" s="174">
        <v>28.081668148285928</v>
      </c>
      <c r="AG544" s="179">
        <f t="shared" si="407"/>
        <v>27.959184345155279</v>
      </c>
      <c r="AH544" s="550">
        <f>AE544*$O544</f>
        <v>5.245423793386137</v>
      </c>
      <c r="AI544" s="550">
        <f>AF544*$O544</f>
        <v>2.6284441386795829</v>
      </c>
      <c r="AJ544" s="550">
        <f t="shared" si="399"/>
        <v>2.616979654706554</v>
      </c>
      <c r="AK544" s="58"/>
      <c r="AL544" s="56"/>
      <c r="AM544" s="56"/>
      <c r="AN544" s="56"/>
      <c r="AO544" s="56"/>
      <c r="AP544" s="56"/>
      <c r="AQ544" s="56"/>
      <c r="AR544" s="56"/>
      <c r="AS544" s="56"/>
      <c r="AT544" s="56"/>
      <c r="AU544" s="56"/>
      <c r="AV544" s="56"/>
      <c r="AW544" s="56"/>
      <c r="AX544" s="56"/>
      <c r="AY544" s="56"/>
      <c r="AZ544" s="56"/>
      <c r="BA544" s="56"/>
      <c r="BB544" s="56"/>
      <c r="BC544" s="56"/>
      <c r="BD544" s="56"/>
      <c r="BE544" s="56"/>
      <c r="BF544" s="56"/>
    </row>
    <row r="545" spans="1:58" x14ac:dyDescent="0.25">
      <c r="A545" s="56" t="s">
        <v>238</v>
      </c>
      <c r="B545" s="56">
        <v>42</v>
      </c>
      <c r="C545" s="56">
        <v>5</v>
      </c>
      <c r="D545" s="56">
        <v>10</v>
      </c>
      <c r="E545" s="56">
        <f t="shared" si="409"/>
        <v>90</v>
      </c>
      <c r="F545" s="452">
        <v>42199</v>
      </c>
      <c r="G545" s="143">
        <f t="shared" si="389"/>
        <v>8230</v>
      </c>
      <c r="H545" s="143">
        <f t="shared" si="400"/>
        <v>8235</v>
      </c>
      <c r="I545" s="41">
        <f t="shared" si="401"/>
        <v>42204</v>
      </c>
      <c r="J545" s="453">
        <f t="shared" si="402"/>
        <v>42204</v>
      </c>
      <c r="K545" s="56">
        <v>1060</v>
      </c>
      <c r="L545" s="56"/>
      <c r="M545" s="56"/>
      <c r="N545" s="56"/>
      <c r="O545" s="454">
        <v>1.6000000000005344E-3</v>
      </c>
      <c r="P545" s="454"/>
      <c r="Q545" s="437"/>
      <c r="R545" s="454"/>
      <c r="S545" s="437"/>
      <c r="T545" s="454"/>
      <c r="U545" s="437"/>
      <c r="V545" s="58"/>
      <c r="W545" s="454"/>
      <c r="X545" s="437"/>
      <c r="Y545" s="454"/>
      <c r="Z545" s="437"/>
      <c r="AA545" s="437"/>
      <c r="AB545" s="437"/>
      <c r="AC545" s="437"/>
      <c r="AD545" s="437"/>
      <c r="AE545" s="234"/>
      <c r="AF545" s="234"/>
      <c r="AG545" s="234"/>
      <c r="AH545" s="550"/>
      <c r="AI545" s="550"/>
      <c r="AJ545" s="550"/>
      <c r="AK545" s="58"/>
      <c r="AL545" s="56"/>
      <c r="AM545" s="56"/>
      <c r="AN545" s="56"/>
      <c r="AO545" s="56"/>
      <c r="AP545" s="56"/>
      <c r="AQ545" s="56"/>
      <c r="AR545" s="56"/>
      <c r="AS545" s="56"/>
      <c r="AT545" s="56"/>
      <c r="AU545" s="56"/>
      <c r="AV545" s="56"/>
      <c r="AW545" s="56"/>
      <c r="AX545" s="56"/>
      <c r="AY545" s="56"/>
      <c r="AZ545" s="56"/>
      <c r="BA545" s="56"/>
      <c r="BB545" s="56"/>
      <c r="BC545" s="56"/>
      <c r="BD545" s="56"/>
      <c r="BE545" s="56"/>
      <c r="BF545" s="56"/>
    </row>
    <row r="546" spans="1:58" x14ac:dyDescent="0.25">
      <c r="A546" s="56" t="s">
        <v>239</v>
      </c>
      <c r="B546" s="56">
        <v>42</v>
      </c>
      <c r="C546" s="56">
        <v>6</v>
      </c>
      <c r="D546" s="56">
        <v>10</v>
      </c>
      <c r="E546" s="56">
        <f t="shared" si="409"/>
        <v>80</v>
      </c>
      <c r="F546" s="452">
        <v>42209</v>
      </c>
      <c r="G546" s="143">
        <f t="shared" si="389"/>
        <v>8240</v>
      </c>
      <c r="H546" s="143">
        <f t="shared" si="400"/>
        <v>8245</v>
      </c>
      <c r="I546" s="41">
        <f t="shared" si="401"/>
        <v>42214</v>
      </c>
      <c r="J546" s="453">
        <f t="shared" si="402"/>
        <v>42214</v>
      </c>
      <c r="K546" s="56">
        <v>1060</v>
      </c>
      <c r="L546" s="56"/>
      <c r="M546" s="56"/>
      <c r="N546" s="56"/>
      <c r="O546" s="454"/>
      <c r="P546" s="454"/>
      <c r="Q546" s="437"/>
      <c r="R546" s="454"/>
      <c r="S546" s="437"/>
      <c r="T546" s="454"/>
      <c r="U546" s="437"/>
      <c r="V546" s="56"/>
      <c r="W546" s="454"/>
      <c r="X546" s="437"/>
      <c r="Y546" s="454"/>
      <c r="Z546" s="441"/>
      <c r="AA546" s="441"/>
      <c r="AB546" s="441"/>
      <c r="AC546" s="441"/>
      <c r="AD546" s="441"/>
      <c r="AE546" s="234"/>
      <c r="AF546" s="234"/>
      <c r="AG546" s="234"/>
      <c r="AH546" s="552"/>
      <c r="AI546" s="552"/>
      <c r="AJ546" s="552"/>
      <c r="AK546" s="58"/>
      <c r="AL546" s="56"/>
      <c r="AM546" s="56"/>
      <c r="AN546" s="56"/>
      <c r="AO546" s="56"/>
      <c r="AP546" s="56"/>
      <c r="AQ546" s="56"/>
      <c r="AR546" s="56"/>
      <c r="AS546" s="56"/>
      <c r="AT546" s="56"/>
      <c r="AU546" s="56"/>
      <c r="AV546" s="56"/>
      <c r="AW546" s="56"/>
      <c r="AX546" s="56"/>
      <c r="AY546" s="56"/>
      <c r="AZ546" s="56"/>
      <c r="BA546" s="56"/>
      <c r="BB546" s="56"/>
      <c r="BC546" s="56"/>
      <c r="BD546" s="56"/>
      <c r="BE546" s="56"/>
      <c r="BF546" s="56"/>
    </row>
    <row r="547" spans="1:58" x14ac:dyDescent="0.25">
      <c r="A547" s="56" t="s">
        <v>240</v>
      </c>
      <c r="B547" s="56">
        <v>42</v>
      </c>
      <c r="C547" s="56">
        <v>7</v>
      </c>
      <c r="D547" s="56">
        <v>10</v>
      </c>
      <c r="E547" s="56">
        <f t="shared" si="409"/>
        <v>70</v>
      </c>
      <c r="F547" s="452">
        <v>42219</v>
      </c>
      <c r="G547" s="143">
        <f t="shared" si="389"/>
        <v>8250</v>
      </c>
      <c r="H547" s="143">
        <f t="shared" si="400"/>
        <v>8255</v>
      </c>
      <c r="I547" s="41">
        <f t="shared" si="401"/>
        <v>42224</v>
      </c>
      <c r="J547" s="453">
        <f t="shared" si="402"/>
        <v>42224</v>
      </c>
      <c r="K547" s="56">
        <v>1060</v>
      </c>
      <c r="L547" s="56"/>
      <c r="M547" s="56"/>
      <c r="N547" s="56"/>
      <c r="O547" s="454">
        <v>1.039999999999992E-2</v>
      </c>
      <c r="P547" s="454"/>
      <c r="Q547" s="437"/>
      <c r="R547" s="454"/>
      <c r="S547" s="437"/>
      <c r="T547" s="454"/>
      <c r="U547" s="437"/>
      <c r="V547" s="56"/>
      <c r="W547" s="454"/>
      <c r="X547" s="437"/>
      <c r="Y547" s="454"/>
      <c r="Z547" s="441"/>
      <c r="AA547" s="441"/>
      <c r="AB547" s="441"/>
      <c r="AC547" s="441"/>
      <c r="AD547" s="441"/>
      <c r="AE547" s="234"/>
      <c r="AF547" s="234"/>
      <c r="AG547" s="234"/>
      <c r="AH547" s="552"/>
      <c r="AI547" s="552"/>
      <c r="AJ547" s="552"/>
      <c r="AK547" s="58"/>
      <c r="AL547" s="56"/>
      <c r="AM547" s="56"/>
      <c r="AN547" s="56"/>
      <c r="AO547" s="56"/>
      <c r="AP547" s="56"/>
      <c r="AQ547" s="56"/>
      <c r="AR547" s="56"/>
      <c r="AS547" s="56"/>
      <c r="AT547" s="56"/>
      <c r="AU547" s="56"/>
      <c r="AV547" s="56"/>
      <c r="AW547" s="56"/>
      <c r="AX547" s="56"/>
      <c r="AY547" s="56"/>
      <c r="AZ547" s="56"/>
      <c r="BA547" s="56"/>
      <c r="BB547" s="56"/>
      <c r="BC547" s="56"/>
      <c r="BD547" s="56"/>
      <c r="BE547" s="56"/>
      <c r="BF547" s="56"/>
    </row>
    <row r="548" spans="1:58" x14ac:dyDescent="0.25">
      <c r="A548" s="56" t="s">
        <v>241</v>
      </c>
      <c r="B548" s="56">
        <v>42</v>
      </c>
      <c r="C548" s="56">
        <v>8</v>
      </c>
      <c r="D548" s="56">
        <v>10</v>
      </c>
      <c r="E548" s="56">
        <f t="shared" si="409"/>
        <v>60</v>
      </c>
      <c r="F548" s="452">
        <v>42229</v>
      </c>
      <c r="G548" s="143">
        <f t="shared" si="389"/>
        <v>8260</v>
      </c>
      <c r="H548" s="143">
        <f t="shared" si="400"/>
        <v>8265</v>
      </c>
      <c r="I548" s="41">
        <f t="shared" si="401"/>
        <v>42234</v>
      </c>
      <c r="J548" s="453">
        <f t="shared" si="402"/>
        <v>42234</v>
      </c>
      <c r="K548" s="56">
        <v>1060</v>
      </c>
      <c r="L548" s="56"/>
      <c r="M548" s="56"/>
      <c r="N548" s="56"/>
      <c r="O548" s="454">
        <v>3.1999999999996476E-3</v>
      </c>
      <c r="P548" s="454"/>
      <c r="Q548" s="437"/>
      <c r="R548" s="454"/>
      <c r="S548" s="437"/>
      <c r="T548" s="454"/>
      <c r="U548" s="437"/>
      <c r="V548" s="56"/>
      <c r="W548" s="454"/>
      <c r="X548" s="437"/>
      <c r="Y548" s="454"/>
      <c r="Z548" s="441"/>
      <c r="AA548" s="441"/>
      <c r="AB548" s="441"/>
      <c r="AC548" s="441"/>
      <c r="AD548" s="441"/>
      <c r="AE548" s="234"/>
      <c r="AF548" s="234"/>
      <c r="AG548" s="234"/>
      <c r="AH548" s="552"/>
      <c r="AI548" s="552"/>
      <c r="AJ548" s="552"/>
      <c r="AK548" s="58"/>
      <c r="AL548" s="56"/>
      <c r="AM548" s="56"/>
      <c r="AN548" s="56"/>
      <c r="AO548" s="56"/>
      <c r="AP548" s="56"/>
      <c r="AQ548" s="56"/>
      <c r="AR548" s="56"/>
      <c r="AS548" s="56"/>
      <c r="AT548" s="56"/>
      <c r="AU548" s="56"/>
      <c r="AV548" s="56"/>
      <c r="AW548" s="56"/>
      <c r="AX548" s="56"/>
      <c r="AY548" s="56"/>
      <c r="AZ548" s="56"/>
      <c r="BA548" s="56"/>
      <c r="BB548" s="56"/>
      <c r="BC548" s="56"/>
      <c r="BD548" s="56"/>
      <c r="BE548" s="56"/>
      <c r="BF548" s="56"/>
    </row>
    <row r="549" spans="1:58" x14ac:dyDescent="0.25">
      <c r="A549" s="56" t="s">
        <v>242</v>
      </c>
      <c r="B549" s="56">
        <v>42</v>
      </c>
      <c r="C549" s="56">
        <v>9</v>
      </c>
      <c r="D549" s="56">
        <v>10</v>
      </c>
      <c r="E549" s="56">
        <f t="shared" si="409"/>
        <v>50</v>
      </c>
      <c r="F549" s="452">
        <v>42239</v>
      </c>
      <c r="G549" s="143">
        <f t="shared" si="389"/>
        <v>8270</v>
      </c>
      <c r="H549" s="143">
        <f t="shared" si="400"/>
        <v>8275</v>
      </c>
      <c r="I549" s="41">
        <f t="shared" si="401"/>
        <v>42244</v>
      </c>
      <c r="J549" s="453">
        <f t="shared" si="402"/>
        <v>42244</v>
      </c>
      <c r="K549" s="56">
        <v>1060</v>
      </c>
      <c r="L549" s="56"/>
      <c r="M549" s="56"/>
      <c r="N549" s="56"/>
      <c r="O549" s="454">
        <v>0.22720000000000057</v>
      </c>
      <c r="P549" s="454">
        <v>1.5300755831893055E-2</v>
      </c>
      <c r="Q549" s="437">
        <f>P549*1000000</f>
        <v>15300.755831893055</v>
      </c>
      <c r="R549" s="454">
        <v>1.2429029026490351E-2</v>
      </c>
      <c r="S549" s="437">
        <f>R549*1000000</f>
        <v>12429.029026490351</v>
      </c>
      <c r="T549" s="454">
        <v>4.840369575042483E-2</v>
      </c>
      <c r="U549" s="437">
        <f>T549*1000000</f>
        <v>48403.695750424828</v>
      </c>
      <c r="V549" s="58">
        <f>(T549/O549)*100</f>
        <v>21.304443552123551</v>
      </c>
      <c r="W549" s="454">
        <v>0.12811538564335276</v>
      </c>
      <c r="X549" s="437">
        <f>W549*1000000</f>
        <v>128115.38564335275</v>
      </c>
      <c r="Y549" s="454">
        <v>2.4364226788301784E-3</v>
      </c>
      <c r="Z549" s="437">
        <f>Y549*1000000</f>
        <v>2436.4226788301785</v>
      </c>
      <c r="AA549" s="437">
        <f>P549/12*1000000</f>
        <v>1275.062985991088</v>
      </c>
      <c r="AB549" s="437">
        <f>R549/100.0872*1000000</f>
        <v>124.18200355780111</v>
      </c>
      <c r="AC549" s="437">
        <f>T549/28.0855*1000000</f>
        <v>1723.4407701634234</v>
      </c>
      <c r="AD549" s="437">
        <f>Y549/14*1000000</f>
        <v>174.03019134501272</v>
      </c>
      <c r="AE549" s="174">
        <v>52.187047897802188</v>
      </c>
      <c r="AF549" s="174">
        <v>34.001277163607192</v>
      </c>
      <c r="AG549" s="179">
        <f t="shared" si="407"/>
        <v>18.185770734194996</v>
      </c>
      <c r="AH549" s="550">
        <f>AE549*$O549</f>
        <v>11.856897282380686</v>
      </c>
      <c r="AI549" s="550">
        <f>AF549*$O549</f>
        <v>7.7250901715715736</v>
      </c>
      <c r="AJ549" s="550">
        <f>AH549-AI549</f>
        <v>4.1318071108091123</v>
      </c>
      <c r="AK549" s="58"/>
      <c r="AL549" s="56"/>
      <c r="AM549" s="56"/>
      <c r="AN549" s="56"/>
      <c r="AO549" s="56"/>
      <c r="AP549" s="56"/>
      <c r="AQ549" s="56"/>
      <c r="AR549" s="56"/>
      <c r="AS549" s="56"/>
      <c r="AT549" s="56"/>
      <c r="AU549" s="56"/>
      <c r="AV549" s="56"/>
      <c r="AW549" s="56"/>
      <c r="AX549" s="56"/>
      <c r="AY549" s="56"/>
      <c r="AZ549" s="56"/>
      <c r="BA549" s="56"/>
      <c r="BB549" s="56"/>
      <c r="BC549" s="56"/>
      <c r="BD549" s="56"/>
      <c r="BE549" s="56"/>
      <c r="BF549" s="56"/>
    </row>
    <row r="550" spans="1:58" x14ac:dyDescent="0.25">
      <c r="A550" s="56" t="s">
        <v>243</v>
      </c>
      <c r="B550" s="56">
        <v>42</v>
      </c>
      <c r="C550" s="56">
        <v>10</v>
      </c>
      <c r="D550" s="56">
        <v>10</v>
      </c>
      <c r="E550" s="56">
        <f t="shared" si="409"/>
        <v>40</v>
      </c>
      <c r="F550" s="452">
        <v>42249</v>
      </c>
      <c r="G550" s="143">
        <f t="shared" si="389"/>
        <v>8280</v>
      </c>
      <c r="H550" s="143">
        <f t="shared" si="400"/>
        <v>8285</v>
      </c>
      <c r="I550" s="41">
        <f t="shared" si="401"/>
        <v>42254</v>
      </c>
      <c r="J550" s="453">
        <f t="shared" si="402"/>
        <v>42254</v>
      </c>
      <c r="K550" s="56">
        <v>1060</v>
      </c>
      <c r="L550" s="56"/>
      <c r="M550" s="56"/>
      <c r="N550" s="56"/>
      <c r="O550" s="454">
        <v>1.3951999999999998</v>
      </c>
      <c r="P550" s="454">
        <v>7.1659348786241819E-2</v>
      </c>
      <c r="Q550" s="437">
        <f>P550*1000000</f>
        <v>71659.348786241826</v>
      </c>
      <c r="R550" s="454">
        <v>4.3582123367867549E-2</v>
      </c>
      <c r="S550" s="437">
        <f>R550*1000000</f>
        <v>43582.123367867549</v>
      </c>
      <c r="T550" s="454">
        <v>0.27713858063995866</v>
      </c>
      <c r="U550" s="437">
        <f>T550*1000000</f>
        <v>277138.58063995867</v>
      </c>
      <c r="V550" s="58">
        <f>(T550/O550)*100</f>
        <v>19.863717075685113</v>
      </c>
      <c r="W550" s="454">
        <v>0.895330924026569</v>
      </c>
      <c r="X550" s="437">
        <f>W550*1000000</f>
        <v>895330.924026569</v>
      </c>
      <c r="Y550" s="454">
        <v>1.0278197296191871E-2</v>
      </c>
      <c r="Z550" s="437">
        <f>Y550*1000000</f>
        <v>10278.197296191871</v>
      </c>
      <c r="AA550" s="437">
        <f>P550/12*1000000</f>
        <v>5971.6123988534855</v>
      </c>
      <c r="AB550" s="437">
        <f>R550/100.0872*1000000</f>
        <v>435.44152866567907</v>
      </c>
      <c r="AC550" s="437">
        <f>T550/28.0855*1000000</f>
        <v>9867.674801586536</v>
      </c>
      <c r="AD550" s="437">
        <f>Y550/14*1000000</f>
        <v>734.15694972799076</v>
      </c>
      <c r="AE550" s="174">
        <v>40.587297006086857</v>
      </c>
      <c r="AF550" s="174">
        <v>24.812317582090653</v>
      </c>
      <c r="AG550" s="179">
        <f t="shared" si="407"/>
        <v>15.774979423996204</v>
      </c>
      <c r="AH550" s="550">
        <f>AE550*$O550</f>
        <v>56.627396782892376</v>
      </c>
      <c r="AI550" s="550">
        <f>AF550*$O550</f>
        <v>34.618145490532875</v>
      </c>
      <c r="AJ550" s="550">
        <f>AH550-AI550</f>
        <v>22.009251292359501</v>
      </c>
      <c r="AK550" s="58"/>
      <c r="AL550" s="56"/>
      <c r="AM550" s="56"/>
      <c r="AN550" s="56"/>
      <c r="AO550" s="56"/>
      <c r="AP550" s="56"/>
      <c r="AQ550" s="56"/>
      <c r="AR550" s="56"/>
      <c r="AS550" s="56"/>
      <c r="AT550" s="56"/>
      <c r="AU550" s="56"/>
      <c r="AV550" s="56"/>
      <c r="AW550" s="56"/>
      <c r="AX550" s="56"/>
      <c r="AY550" s="56"/>
      <c r="AZ550" s="56"/>
      <c r="BA550" s="56"/>
      <c r="BB550" s="56"/>
      <c r="BC550" s="56"/>
      <c r="BD550" s="56"/>
      <c r="BE550" s="56"/>
      <c r="BF550" s="56"/>
    </row>
    <row r="551" spans="1:58" x14ac:dyDescent="0.25">
      <c r="A551" s="56" t="s">
        <v>244</v>
      </c>
      <c r="B551" s="56">
        <v>42</v>
      </c>
      <c r="C551" s="56">
        <v>11</v>
      </c>
      <c r="D551" s="56">
        <v>10</v>
      </c>
      <c r="E551" s="56">
        <f t="shared" si="409"/>
        <v>30</v>
      </c>
      <c r="F551" s="452">
        <v>42259</v>
      </c>
      <c r="G551" s="143">
        <f t="shared" si="389"/>
        <v>8290</v>
      </c>
      <c r="H551" s="143">
        <f t="shared" si="400"/>
        <v>8295</v>
      </c>
      <c r="I551" s="41">
        <f t="shared" si="401"/>
        <v>42264</v>
      </c>
      <c r="J551" s="453">
        <f t="shared" si="402"/>
        <v>42264</v>
      </c>
      <c r="K551" s="56">
        <v>1060</v>
      </c>
      <c r="L551" s="56"/>
      <c r="M551" s="56"/>
      <c r="N551" s="56"/>
      <c r="O551" s="454">
        <v>4.4799999999999326E-2</v>
      </c>
      <c r="P551" s="454">
        <v>4.6094075963412518E-3</v>
      </c>
      <c r="Q551" s="437">
        <f>P551*1000000</f>
        <v>4609.4075963412515</v>
      </c>
      <c r="R551" s="454">
        <v>7.8322406658296148E-4</v>
      </c>
      <c r="S551" s="437">
        <f>R551*1000000</f>
        <v>783.22406658296143</v>
      </c>
      <c r="T551" s="454">
        <v>7.4073612682166471E-3</v>
      </c>
      <c r="U551" s="437">
        <f>T551*1000000</f>
        <v>7407.3612682166467</v>
      </c>
      <c r="V551" s="58">
        <f>(T551/O551)*100</f>
        <v>16.534288545126692</v>
      </c>
      <c r="W551" s="454">
        <v>2.5085895674346586E-2</v>
      </c>
      <c r="X551" s="437">
        <f>W551*1000000</f>
        <v>25085.895674346586</v>
      </c>
      <c r="Y551" s="454">
        <v>5.6681291639271722E-4</v>
      </c>
      <c r="Z551" s="437">
        <f>Y551*1000000</f>
        <v>566.81291639271717</v>
      </c>
      <c r="AA551" s="437">
        <f>P551/12*1000000</f>
        <v>384.11729969510429</v>
      </c>
      <c r="AB551" s="437">
        <f>R551/100.0872*1000000</f>
        <v>7.8254169022908169</v>
      </c>
      <c r="AC551" s="437">
        <f>T551/28.0855*1000000</f>
        <v>263.74325784538809</v>
      </c>
      <c r="AD551" s="437">
        <f>Y551/14*1000000</f>
        <v>40.486636885194088</v>
      </c>
      <c r="AE551" s="234"/>
      <c r="AF551" s="234"/>
      <c r="AG551" s="234"/>
      <c r="AH551" s="552"/>
      <c r="AI551" s="552"/>
      <c r="AJ551" s="552"/>
      <c r="AK551" s="58"/>
      <c r="AL551" s="56"/>
      <c r="AM551" s="56"/>
      <c r="AN551" s="56"/>
      <c r="AO551" s="56"/>
      <c r="AP551" s="56"/>
      <c r="AQ551" s="56"/>
      <c r="AR551" s="56"/>
      <c r="AS551" s="56"/>
      <c r="AT551" s="56"/>
      <c r="AU551" s="56"/>
      <c r="AV551" s="56"/>
      <c r="AW551" s="56"/>
      <c r="AX551" s="56"/>
      <c r="AY551" s="56"/>
      <c r="AZ551" s="56"/>
      <c r="BA551" s="56"/>
      <c r="BB551" s="56"/>
      <c r="BC551" s="56"/>
      <c r="BD551" s="56"/>
      <c r="BE551" s="56"/>
      <c r="BF551" s="56"/>
    </row>
    <row r="552" spans="1:58" x14ac:dyDescent="0.25">
      <c r="A552" s="56" t="s">
        <v>245</v>
      </c>
      <c r="B552" s="56">
        <v>42</v>
      </c>
      <c r="C552" s="56">
        <v>12</v>
      </c>
      <c r="D552" s="56">
        <v>10</v>
      </c>
      <c r="E552" s="56">
        <f t="shared" si="409"/>
        <v>20</v>
      </c>
      <c r="F552" s="452">
        <v>42269</v>
      </c>
      <c r="G552" s="143">
        <f t="shared" si="389"/>
        <v>8300</v>
      </c>
      <c r="H552" s="143">
        <f t="shared" si="400"/>
        <v>8305</v>
      </c>
      <c r="I552" s="41">
        <f t="shared" si="401"/>
        <v>42274</v>
      </c>
      <c r="J552" s="453">
        <f t="shared" si="402"/>
        <v>42274</v>
      </c>
      <c r="K552" s="56">
        <v>1060</v>
      </c>
      <c r="L552" s="56"/>
      <c r="M552" s="56"/>
      <c r="N552" s="56"/>
      <c r="O552" s="454">
        <v>4.8000000000001817E-3</v>
      </c>
      <c r="P552" s="454"/>
      <c r="Q552" s="437"/>
      <c r="R552" s="454"/>
      <c r="S552" s="437"/>
      <c r="T552" s="454"/>
      <c r="U552" s="437"/>
      <c r="V552" s="56"/>
      <c r="W552" s="454"/>
      <c r="X552" s="437"/>
      <c r="Y552" s="454"/>
      <c r="Z552" s="441"/>
      <c r="AA552" s="441"/>
      <c r="AB552" s="441"/>
      <c r="AC552" s="441"/>
      <c r="AD552" s="441"/>
      <c r="AE552" s="234"/>
      <c r="AF552" s="234"/>
      <c r="AG552" s="234"/>
      <c r="AH552" s="552"/>
      <c r="AI552" s="552"/>
      <c r="AJ552" s="552"/>
      <c r="AK552" s="58"/>
      <c r="AL552" s="56"/>
      <c r="AM552" s="56"/>
      <c r="AN552" s="56"/>
      <c r="AO552" s="56"/>
      <c r="AP552" s="56"/>
      <c r="AQ552" s="56"/>
      <c r="AR552" s="56"/>
      <c r="AS552" s="56"/>
      <c r="AT552" s="56"/>
      <c r="AU552" s="56"/>
      <c r="AV552" s="56"/>
      <c r="AW552" s="56"/>
      <c r="AX552" s="56"/>
      <c r="AY552" s="56"/>
      <c r="AZ552" s="56"/>
      <c r="BA552" s="56"/>
      <c r="BB552" s="56"/>
      <c r="BC552" s="56"/>
      <c r="BD552" s="56"/>
      <c r="BE552" s="56"/>
      <c r="BF552" s="56"/>
    </row>
    <row r="553" spans="1:58" ht="13.8" thickBot="1" x14ac:dyDescent="0.3">
      <c r="A553" s="63" t="s">
        <v>246</v>
      </c>
      <c r="B553" s="63">
        <v>42</v>
      </c>
      <c r="C553" s="63">
        <v>13</v>
      </c>
      <c r="D553" s="63">
        <v>10</v>
      </c>
      <c r="E553" s="63">
        <f t="shared" si="409"/>
        <v>10</v>
      </c>
      <c r="F553" s="455">
        <v>42279</v>
      </c>
      <c r="G553" s="145">
        <f t="shared" si="389"/>
        <v>8310</v>
      </c>
      <c r="H553" s="145">
        <f t="shared" si="400"/>
        <v>8315</v>
      </c>
      <c r="I553" s="42">
        <f t="shared" si="401"/>
        <v>42284</v>
      </c>
      <c r="J553" s="34">
        <f t="shared" si="402"/>
        <v>42284</v>
      </c>
      <c r="K553" s="63">
        <v>1060</v>
      </c>
      <c r="L553" s="63"/>
      <c r="M553" s="63"/>
      <c r="N553" s="63"/>
      <c r="O553" s="456">
        <v>1.5999999999991132E-3</v>
      </c>
      <c r="P553" s="456"/>
      <c r="Q553" s="438"/>
      <c r="R553" s="456"/>
      <c r="S553" s="438"/>
      <c r="T553" s="456"/>
      <c r="U553" s="438"/>
      <c r="V553" s="63"/>
      <c r="W553" s="456"/>
      <c r="X553" s="438"/>
      <c r="Y553" s="456"/>
      <c r="Z553" s="442"/>
      <c r="AA553" s="442"/>
      <c r="AB553" s="442"/>
      <c r="AC553" s="442"/>
      <c r="AD553" s="442"/>
      <c r="AE553" s="235"/>
      <c r="AF553" s="235"/>
      <c r="AG553" s="235"/>
      <c r="AH553" s="553"/>
      <c r="AI553" s="553"/>
      <c r="AJ553" s="553"/>
      <c r="AK553" s="71"/>
      <c r="AL553" s="63"/>
      <c r="AM553" s="63"/>
      <c r="AN553" s="63"/>
      <c r="AO553" s="63"/>
      <c r="AP553" s="63"/>
      <c r="AQ553" s="63"/>
      <c r="AR553" s="63"/>
      <c r="AS553" s="63"/>
      <c r="AT553" s="63"/>
      <c r="AU553" s="63"/>
      <c r="AV553" s="63"/>
      <c r="AW553" s="63"/>
      <c r="AX553" s="63"/>
      <c r="AY553" s="63"/>
      <c r="AZ553" s="63"/>
      <c r="BA553" s="63"/>
      <c r="BB553" s="63"/>
      <c r="BC553" s="63"/>
      <c r="BD553" s="63"/>
      <c r="BE553" s="63"/>
      <c r="BF553" s="63"/>
    </row>
    <row r="554" spans="1:58" x14ac:dyDescent="0.25">
      <c r="A554" s="56" t="s">
        <v>247</v>
      </c>
      <c r="B554" s="56">
        <v>43</v>
      </c>
      <c r="C554" s="56">
        <v>1</v>
      </c>
      <c r="D554" s="56">
        <v>16.5</v>
      </c>
      <c r="E554" s="56">
        <f>SUM(D554:D566)</f>
        <v>214.5</v>
      </c>
      <c r="F554" s="452">
        <v>42291</v>
      </c>
      <c r="G554" s="143">
        <f t="shared" si="389"/>
        <v>8322</v>
      </c>
      <c r="H554" s="143">
        <f t="shared" si="400"/>
        <v>8330.25</v>
      </c>
      <c r="I554" s="41">
        <f t="shared" si="401"/>
        <v>42299.25</v>
      </c>
      <c r="J554" s="453">
        <f t="shared" si="402"/>
        <v>42299.25</v>
      </c>
      <c r="K554" s="56">
        <v>1060</v>
      </c>
      <c r="L554" s="56"/>
      <c r="M554" s="56"/>
      <c r="N554" s="56"/>
      <c r="O554" s="454">
        <v>1.8870787878787885</v>
      </c>
      <c r="P554" s="454">
        <v>7.3187367317447474E-2</v>
      </c>
      <c r="Q554" s="437">
        <f t="shared" ref="Q554:Q618" si="410">P554*1000000</f>
        <v>73187.367317447468</v>
      </c>
      <c r="R554" s="454">
        <v>0.15030609626395619</v>
      </c>
      <c r="S554" s="437">
        <f t="shared" ref="S554:S618" si="411">R554*1000000</f>
        <v>150306.09626395619</v>
      </c>
      <c r="T554" s="454">
        <v>0.17026052207936979</v>
      </c>
      <c r="U554" s="437">
        <f t="shared" ref="U554:U618" si="412">T554*1000000</f>
        <v>170260.52207936978</v>
      </c>
      <c r="V554" s="58">
        <f t="shared" ref="V554:V618" si="413">(T554/O554)*100</f>
        <v>9.0224384468204839</v>
      </c>
      <c r="W554" s="454">
        <v>1.3835437512418438</v>
      </c>
      <c r="X554" s="437">
        <f t="shared" ref="X554:X618" si="414">W554*1000000</f>
        <v>1383543.7512418439</v>
      </c>
      <c r="Y554" s="454">
        <v>9.8244315896374688E-3</v>
      </c>
      <c r="Z554" s="437">
        <f>Y554*1000000</f>
        <v>9824.4315896374683</v>
      </c>
      <c r="AA554" s="437">
        <f>P554/12*1000000</f>
        <v>6098.9472764539569</v>
      </c>
      <c r="AB554" s="437">
        <f>R554/100.0872*1000000</f>
        <v>1501.7514353879037</v>
      </c>
      <c r="AC554" s="437">
        <f>T554/28.0855*1000000</f>
        <v>6062.2215050246496</v>
      </c>
      <c r="AD554" s="437">
        <f>Y554/14*1000000</f>
        <v>701.74511354553351</v>
      </c>
      <c r="AE554" s="429">
        <v>47.102655891448904</v>
      </c>
      <c r="AF554" s="429">
        <v>39.505825267601459</v>
      </c>
      <c r="AG554" s="174">
        <f>AE554-AF554</f>
        <v>7.5968306238474455</v>
      </c>
      <c r="AH554" s="550">
        <f>AE554*$O554</f>
        <v>88.886422785507079</v>
      </c>
      <c r="AI554" s="550">
        <f>AF554*$O554</f>
        <v>74.550604860136573</v>
      </c>
      <c r="AJ554" s="550">
        <f>AH554-AI554</f>
        <v>14.335817925370506</v>
      </c>
      <c r="AK554" s="58"/>
      <c r="AL554" s="56"/>
      <c r="AM554" s="56"/>
      <c r="AN554" s="56"/>
      <c r="AO554" s="56"/>
      <c r="AP554" s="56"/>
      <c r="AQ554" s="56"/>
      <c r="AR554" s="56"/>
      <c r="AS554" s="56"/>
      <c r="AT554" s="56"/>
      <c r="AU554" s="56"/>
      <c r="AV554" s="56"/>
      <c r="AW554" s="56"/>
      <c r="AX554" s="56"/>
      <c r="AY554" s="56"/>
      <c r="AZ554" s="56"/>
      <c r="BA554" s="56"/>
      <c r="BB554" s="56"/>
      <c r="BC554" s="56"/>
      <c r="BD554" s="56"/>
      <c r="BE554" s="56"/>
      <c r="BF554" s="56"/>
    </row>
    <row r="555" spans="1:58" x14ac:dyDescent="0.25">
      <c r="A555" s="56" t="s">
        <v>248</v>
      </c>
      <c r="B555" s="56">
        <v>43</v>
      </c>
      <c r="C555" s="56">
        <v>2</v>
      </c>
      <c r="D555" s="56">
        <v>16.5</v>
      </c>
      <c r="E555" s="56">
        <f>E554-D555</f>
        <v>198</v>
      </c>
      <c r="F555" s="452">
        <v>42307.5</v>
      </c>
      <c r="G555" s="143">
        <f t="shared" si="389"/>
        <v>8338.5</v>
      </c>
      <c r="H555" s="143">
        <f t="shared" si="400"/>
        <v>8346.75</v>
      </c>
      <c r="I555" s="41">
        <f t="shared" si="401"/>
        <v>42315.75</v>
      </c>
      <c r="J555" s="453">
        <f t="shared" si="402"/>
        <v>42315.75</v>
      </c>
      <c r="K555" s="56">
        <v>1060</v>
      </c>
      <c r="L555" s="56"/>
      <c r="M555" s="56"/>
      <c r="N555" s="56"/>
      <c r="O555" s="454">
        <v>1.2945939393939392</v>
      </c>
      <c r="P555" s="454">
        <v>6.9701140536885808E-2</v>
      </c>
      <c r="Q555" s="437">
        <f t="shared" si="410"/>
        <v>69701.14053688581</v>
      </c>
      <c r="R555" s="454">
        <v>0.10458891608974602</v>
      </c>
      <c r="S555" s="437">
        <f t="shared" si="411"/>
        <v>104588.91608974602</v>
      </c>
      <c r="T555" s="454">
        <v>0.13809961674293186</v>
      </c>
      <c r="U555" s="437">
        <f t="shared" si="412"/>
        <v>138099.61674293186</v>
      </c>
      <c r="V555" s="58">
        <f t="shared" si="413"/>
        <v>10.667407944732295</v>
      </c>
      <c r="W555" s="454">
        <v>0.87765255521904684</v>
      </c>
      <c r="X555" s="437">
        <f t="shared" si="414"/>
        <v>877652.55521904689</v>
      </c>
      <c r="Y555" s="454">
        <v>1.0333958734672036E-2</v>
      </c>
      <c r="Z555" s="437">
        <f t="shared" ref="Z555:Z619" si="415">Y555*1000000</f>
        <v>10333.958734672036</v>
      </c>
      <c r="AA555" s="437">
        <f t="shared" ref="AA555:AA619" si="416">P555/12*1000000</f>
        <v>5808.4283780738169</v>
      </c>
      <c r="AB555" s="437">
        <f t="shared" ref="AB555:AB619" si="417">R555/100.0872*1000000</f>
        <v>1044.9779401336637</v>
      </c>
      <c r="AC555" s="437">
        <f t="shared" ref="AC555:AC619" si="418">T555/28.0855*1000000</f>
        <v>4917.1144093191097</v>
      </c>
      <c r="AD555" s="437">
        <f t="shared" ref="AD555:AD619" si="419">Y555/14*1000000</f>
        <v>738.13990961943114</v>
      </c>
      <c r="AE555" s="429">
        <v>62.453422290384687</v>
      </c>
      <c r="AF555" s="429">
        <v>41.815319850795831</v>
      </c>
      <c r="AG555" s="174">
        <f t="shared" ref="AG555:AG618" si="420">AE555-AF555</f>
        <v>20.638102439588856</v>
      </c>
      <c r="AH555" s="550">
        <f t="shared" ref="AH555:AH619" si="421">AE555*$O555</f>
        <v>80.851821991542366</v>
      </c>
      <c r="AI555" s="550">
        <f t="shared" ref="AI555:AI619" si="422">AF555*$O555</f>
        <v>54.133859652659361</v>
      </c>
      <c r="AJ555" s="550">
        <f t="shared" ref="AJ555:AJ619" si="423">AH555-AI555</f>
        <v>26.717962338883005</v>
      </c>
      <c r="AK555" s="58"/>
      <c r="AL555" s="56"/>
      <c r="AM555" s="56"/>
      <c r="AN555" s="56"/>
      <c r="AO555" s="56"/>
      <c r="AP555" s="56"/>
      <c r="AQ555" s="56"/>
      <c r="AR555" s="56"/>
      <c r="AS555" s="56"/>
      <c r="AT555" s="56"/>
      <c r="AU555" s="56"/>
      <c r="AV555" s="56"/>
      <c r="AW555" s="56"/>
      <c r="AX555" s="56"/>
      <c r="AY555" s="56"/>
      <c r="AZ555" s="56"/>
      <c r="BA555" s="56"/>
      <c r="BB555" s="56"/>
      <c r="BC555" s="56"/>
      <c r="BD555" s="56"/>
      <c r="BE555" s="56"/>
      <c r="BF555" s="56"/>
    </row>
    <row r="556" spans="1:58" x14ac:dyDescent="0.25">
      <c r="A556" s="56" t="s">
        <v>249</v>
      </c>
      <c r="B556" s="56">
        <v>43</v>
      </c>
      <c r="C556" s="56">
        <v>3</v>
      </c>
      <c r="D556" s="56">
        <v>16.5</v>
      </c>
      <c r="E556" s="56">
        <f t="shared" ref="E556:E566" si="424">E555-D556</f>
        <v>181.5</v>
      </c>
      <c r="F556" s="452">
        <v>42324</v>
      </c>
      <c r="G556" s="143">
        <f t="shared" si="389"/>
        <v>8355</v>
      </c>
      <c r="H556" s="143">
        <f t="shared" si="400"/>
        <v>8363.25</v>
      </c>
      <c r="I556" s="41">
        <f t="shared" si="401"/>
        <v>42332.25</v>
      </c>
      <c r="J556" s="453">
        <f t="shared" si="402"/>
        <v>42332.25</v>
      </c>
      <c r="K556" s="56">
        <v>1060</v>
      </c>
      <c r="L556" s="56"/>
      <c r="M556" s="56"/>
      <c r="N556" s="56"/>
      <c r="O556" s="454">
        <v>2.6800969696969701</v>
      </c>
      <c r="P556" s="454">
        <v>6.9168691152931533E-2</v>
      </c>
      <c r="Q556" s="437">
        <f t="shared" si="410"/>
        <v>69168.691152931526</v>
      </c>
      <c r="R556" s="454">
        <v>0.17465736129512774</v>
      </c>
      <c r="S556" s="437">
        <f t="shared" si="411"/>
        <v>174657.36129512775</v>
      </c>
      <c r="T556" s="454">
        <v>0.21668575231620429</v>
      </c>
      <c r="U556" s="437">
        <f t="shared" si="412"/>
        <v>216685.75231620431</v>
      </c>
      <c r="V556" s="58">
        <f t="shared" si="413"/>
        <v>8.0849967283349553</v>
      </c>
      <c r="W556" s="454">
        <v>2.115832128203309</v>
      </c>
      <c r="X556" s="437">
        <f t="shared" si="414"/>
        <v>2115832.1282033091</v>
      </c>
      <c r="Y556" s="454">
        <v>9.6927598825696914E-3</v>
      </c>
      <c r="Z556" s="437">
        <f t="shared" si="415"/>
        <v>9692.7598825696914</v>
      </c>
      <c r="AA556" s="437">
        <f t="shared" si="416"/>
        <v>5764.0575960776277</v>
      </c>
      <c r="AB556" s="437">
        <f t="shared" si="417"/>
        <v>1745.051927670349</v>
      </c>
      <c r="AC556" s="437">
        <f t="shared" si="418"/>
        <v>7715.2178994927735</v>
      </c>
      <c r="AD556" s="437">
        <f t="shared" si="419"/>
        <v>692.3399916121208</v>
      </c>
      <c r="AE556" s="429">
        <v>56.5880076643883</v>
      </c>
      <c r="AF556" s="429">
        <v>45.197141347648085</v>
      </c>
      <c r="AG556" s="174">
        <f t="shared" si="420"/>
        <v>11.390866316740215</v>
      </c>
      <c r="AH556" s="550">
        <f t="shared" si="421"/>
        <v>151.66134786251601</v>
      </c>
      <c r="AI556" s="550">
        <f t="shared" si="422"/>
        <v>121.13272156479727</v>
      </c>
      <c r="AJ556" s="550">
        <f t="shared" si="423"/>
        <v>30.528626297718745</v>
      </c>
      <c r="AK556" s="174"/>
      <c r="AL556" s="58"/>
      <c r="AM556" s="56"/>
      <c r="AN556" s="56"/>
      <c r="AO556" s="56"/>
      <c r="AP556" s="56"/>
      <c r="AQ556" s="56"/>
      <c r="AR556" s="56"/>
      <c r="AS556" s="56"/>
      <c r="AT556" s="56"/>
      <c r="AU556" s="56"/>
      <c r="AV556" s="56"/>
      <c r="AW556" s="56"/>
      <c r="AX556" s="56"/>
      <c r="AY556" s="56"/>
      <c r="AZ556" s="56"/>
      <c r="BA556" s="56"/>
      <c r="BB556" s="56"/>
      <c r="BC556" s="56"/>
      <c r="BD556" s="56"/>
      <c r="BE556" s="56"/>
      <c r="BF556" s="56"/>
    </row>
    <row r="557" spans="1:58" x14ac:dyDescent="0.25">
      <c r="A557" s="56" t="s">
        <v>250</v>
      </c>
      <c r="B557" s="56">
        <v>43</v>
      </c>
      <c r="C557" s="56">
        <v>4</v>
      </c>
      <c r="D557" s="56">
        <v>16.5</v>
      </c>
      <c r="E557" s="56">
        <f t="shared" si="424"/>
        <v>165</v>
      </c>
      <c r="F557" s="452">
        <v>42340.5</v>
      </c>
      <c r="G557" s="143">
        <f t="shared" si="389"/>
        <v>8371.5</v>
      </c>
      <c r="H557" s="143">
        <f t="shared" si="400"/>
        <v>8379.75</v>
      </c>
      <c r="I557" s="41">
        <f t="shared" si="401"/>
        <v>42348.75</v>
      </c>
      <c r="J557" s="453">
        <f t="shared" si="402"/>
        <v>42348.75</v>
      </c>
      <c r="K557" s="56">
        <v>1060</v>
      </c>
      <c r="L557" s="56"/>
      <c r="M557" s="56"/>
      <c r="N557" s="56"/>
      <c r="O557" s="454">
        <v>3.9475393939393948</v>
      </c>
      <c r="P557" s="454">
        <v>0.10548768794689706</v>
      </c>
      <c r="Q557" s="437">
        <f t="shared" si="410"/>
        <v>105487.68794689706</v>
      </c>
      <c r="R557" s="454">
        <v>0.22622151944429611</v>
      </c>
      <c r="S557" s="437">
        <f t="shared" si="411"/>
        <v>226221.51944429611</v>
      </c>
      <c r="T557" s="454">
        <v>0.2436449838095015</v>
      </c>
      <c r="U557" s="437">
        <f t="shared" si="412"/>
        <v>243644.98380950151</v>
      </c>
      <c r="V557" s="58">
        <f t="shared" si="413"/>
        <v>6.1720722580645155</v>
      </c>
      <c r="W557" s="454">
        <v>3.2139536708183543</v>
      </c>
      <c r="X557" s="437">
        <f t="shared" si="414"/>
        <v>3213953.6708183545</v>
      </c>
      <c r="Y557" s="454">
        <v>1.3514933656870594E-2</v>
      </c>
      <c r="Z557" s="437">
        <f t="shared" si="415"/>
        <v>13514.933656870595</v>
      </c>
      <c r="AA557" s="437">
        <f t="shared" si="416"/>
        <v>8790.6406622414215</v>
      </c>
      <c r="AB557" s="437">
        <f t="shared" si="417"/>
        <v>2260.2442614469792</v>
      </c>
      <c r="AC557" s="437">
        <f t="shared" si="418"/>
        <v>8675.1164768119324</v>
      </c>
      <c r="AD557" s="437">
        <f t="shared" si="419"/>
        <v>965.35240406218531</v>
      </c>
      <c r="AE557" s="429">
        <v>47.313771677270474</v>
      </c>
      <c r="AF557" s="429">
        <v>40.070242109073227</v>
      </c>
      <c r="AG557" s="174">
        <f t="shared" si="420"/>
        <v>7.2435295681972462</v>
      </c>
      <c r="AH557" s="550">
        <f t="shared" si="421"/>
        <v>186.77297757187918</v>
      </c>
      <c r="AI557" s="550">
        <f t="shared" si="422"/>
        <v>158.17885925025575</v>
      </c>
      <c r="AJ557" s="550">
        <f t="shared" si="423"/>
        <v>28.594118321623426</v>
      </c>
      <c r="AK557" s="174"/>
      <c r="AL557" s="58"/>
      <c r="AM557" s="56"/>
      <c r="AN557" s="56"/>
      <c r="AO557" s="56"/>
      <c r="AP557" s="56"/>
      <c r="AQ557" s="56"/>
      <c r="AR557" s="56"/>
      <c r="AS557" s="56"/>
      <c r="AT557" s="56"/>
      <c r="AU557" s="56"/>
      <c r="AV557" s="56"/>
      <c r="AW557" s="56"/>
      <c r="AX557" s="56"/>
      <c r="AY557" s="56"/>
      <c r="AZ557" s="56"/>
      <c r="BA557" s="56"/>
      <c r="BB557" s="56"/>
      <c r="BC557" s="56"/>
      <c r="BD557" s="56"/>
      <c r="BE557" s="56"/>
      <c r="BF557" s="56"/>
    </row>
    <row r="558" spans="1:58" x14ac:dyDescent="0.25">
      <c r="A558" s="56" t="s">
        <v>251</v>
      </c>
      <c r="B558" s="56">
        <v>43</v>
      </c>
      <c r="C558" s="56">
        <v>5</v>
      </c>
      <c r="D558" s="56">
        <v>16.5</v>
      </c>
      <c r="E558" s="56">
        <f t="shared" si="424"/>
        <v>148.5</v>
      </c>
      <c r="F558" s="452">
        <v>42357</v>
      </c>
      <c r="G558" s="143">
        <f t="shared" si="389"/>
        <v>8388</v>
      </c>
      <c r="H558" s="143">
        <f t="shared" si="400"/>
        <v>8396.25</v>
      </c>
      <c r="I558" s="41">
        <f t="shared" si="401"/>
        <v>42365.25</v>
      </c>
      <c r="J558" s="453">
        <f t="shared" si="402"/>
        <v>42365.25</v>
      </c>
      <c r="K558" s="56">
        <v>1060</v>
      </c>
      <c r="L558" s="56"/>
      <c r="M558" s="56"/>
      <c r="N558" s="56"/>
      <c r="O558" s="757">
        <v>0</v>
      </c>
      <c r="P558" s="454"/>
      <c r="Q558" s="437"/>
      <c r="R558" s="454"/>
      <c r="S558" s="437"/>
      <c r="T558" s="454"/>
      <c r="U558" s="437"/>
      <c r="V558" s="58"/>
      <c r="W558" s="454"/>
      <c r="X558" s="437"/>
      <c r="Y558" s="454"/>
      <c r="Z558" s="437"/>
      <c r="AA558" s="437"/>
      <c r="AB558" s="437"/>
      <c r="AC558" s="437"/>
      <c r="AD558" s="437"/>
      <c r="AE558" s="875">
        <v>59.376314762317676</v>
      </c>
      <c r="AF558" s="875">
        <v>41.954154792058276</v>
      </c>
      <c r="AG558" s="876">
        <f>AE558-AF558</f>
        <v>17.422159970259401</v>
      </c>
      <c r="AH558" s="550">
        <f t="shared" si="421"/>
        <v>0</v>
      </c>
      <c r="AI558" s="550">
        <f t="shared" si="422"/>
        <v>0</v>
      </c>
      <c r="AJ558" s="550">
        <f t="shared" si="423"/>
        <v>0</v>
      </c>
      <c r="AK558" s="174"/>
      <c r="AL558" s="58"/>
      <c r="AM558" s="56"/>
      <c r="AN558" s="56"/>
      <c r="AO558" s="56"/>
      <c r="AP558" s="56"/>
      <c r="AQ558" s="56"/>
      <c r="AR558" s="56"/>
      <c r="AS558" s="56"/>
      <c r="AT558" s="56"/>
      <c r="AU558" s="56"/>
      <c r="AV558" s="56"/>
      <c r="AW558" s="56"/>
      <c r="AX558" s="56"/>
      <c r="AY558" s="56"/>
      <c r="AZ558" s="56"/>
      <c r="BA558" s="56"/>
      <c r="BB558" s="56"/>
      <c r="BC558" s="56"/>
      <c r="BD558" s="56"/>
      <c r="BE558" s="56"/>
      <c r="BF558" s="56"/>
    </row>
    <row r="559" spans="1:58" x14ac:dyDescent="0.25">
      <c r="A559" s="56" t="s">
        <v>252</v>
      </c>
      <c r="B559" s="56">
        <v>43</v>
      </c>
      <c r="C559" s="56">
        <v>6</v>
      </c>
      <c r="D559" s="56">
        <v>16.5</v>
      </c>
      <c r="E559" s="56">
        <f t="shared" si="424"/>
        <v>132</v>
      </c>
      <c r="F559" s="452">
        <v>42373.5</v>
      </c>
      <c r="G559" s="143">
        <f t="shared" ref="G559:G623" si="425">F559-33969</f>
        <v>8404.5</v>
      </c>
      <c r="H559" s="143">
        <f t="shared" si="400"/>
        <v>8412.75</v>
      </c>
      <c r="I559" s="41">
        <f t="shared" si="401"/>
        <v>42381.75</v>
      </c>
      <c r="J559" s="453">
        <f t="shared" si="402"/>
        <v>42381.75</v>
      </c>
      <c r="K559" s="56">
        <v>1060</v>
      </c>
      <c r="L559" s="56"/>
      <c r="M559" s="56"/>
      <c r="N559" s="56"/>
      <c r="O559" s="454">
        <v>1.8998787878787871</v>
      </c>
      <c r="P559" s="454">
        <v>8.39822842928441E-2</v>
      </c>
      <c r="Q559" s="437">
        <f t="shared" si="410"/>
        <v>83982.284292844095</v>
      </c>
      <c r="R559" s="454">
        <v>0.1942916306666142</v>
      </c>
      <c r="S559" s="437">
        <f t="shared" si="411"/>
        <v>194291.63066661419</v>
      </c>
      <c r="T559" s="454">
        <v>0.23591482516991136</v>
      </c>
      <c r="U559" s="437">
        <f t="shared" si="412"/>
        <v>235914.82516991135</v>
      </c>
      <c r="V559" s="58">
        <f t="shared" si="413"/>
        <v>12.417361921983984</v>
      </c>
      <c r="W559" s="454">
        <v>1.2597166213101514</v>
      </c>
      <c r="X559" s="437">
        <f t="shared" si="414"/>
        <v>1259716.6213101514</v>
      </c>
      <c r="Y559" s="454">
        <v>1.1748798174093491E-2</v>
      </c>
      <c r="Z559" s="437">
        <f t="shared" si="415"/>
        <v>11748.79817409349</v>
      </c>
      <c r="AA559" s="437">
        <f t="shared" si="416"/>
        <v>6998.5236910703416</v>
      </c>
      <c r="AB559" s="437">
        <f t="shared" si="417"/>
        <v>1941.2235597220645</v>
      </c>
      <c r="AC559" s="437">
        <f t="shared" si="418"/>
        <v>8399.8798372794263</v>
      </c>
      <c r="AD559" s="437">
        <f t="shared" si="419"/>
        <v>839.19986957810647</v>
      </c>
      <c r="AE559" s="429">
        <v>59.496370629878335</v>
      </c>
      <c r="AF559" s="429">
        <v>42.924413647042257</v>
      </c>
      <c r="AG559" s="174">
        <f t="shared" si="420"/>
        <v>16.571956982836078</v>
      </c>
      <c r="AH559" s="550">
        <f t="shared" si="421"/>
        <v>113.03589251548031</v>
      </c>
      <c r="AI559" s="550">
        <f t="shared" si="422"/>
        <v>81.551182970150307</v>
      </c>
      <c r="AJ559" s="550">
        <f t="shared" si="423"/>
        <v>31.484709545330006</v>
      </c>
      <c r="AK559" s="174"/>
      <c r="AL559" s="58"/>
      <c r="AM559" s="56"/>
      <c r="AN559" s="56"/>
      <c r="AO559" s="56"/>
      <c r="AP559" s="56"/>
      <c r="AQ559" s="56"/>
      <c r="AR559" s="56"/>
      <c r="AS559" s="56"/>
      <c r="AT559" s="56"/>
      <c r="AU559" s="56"/>
      <c r="AV559" s="56"/>
      <c r="AW559" s="56"/>
      <c r="AX559" s="56"/>
      <c r="AY559" s="56"/>
      <c r="AZ559" s="56"/>
      <c r="BA559" s="56"/>
      <c r="BB559" s="56"/>
      <c r="BC559" s="56"/>
      <c r="BD559" s="56"/>
      <c r="BE559" s="56"/>
      <c r="BF559" s="56"/>
    </row>
    <row r="560" spans="1:58" x14ac:dyDescent="0.25">
      <c r="A560" s="56" t="s">
        <v>253</v>
      </c>
      <c r="B560" s="56">
        <v>43</v>
      </c>
      <c r="C560" s="56">
        <v>7</v>
      </c>
      <c r="D560" s="56">
        <v>16.5</v>
      </c>
      <c r="E560" s="56">
        <f t="shared" si="424"/>
        <v>115.5</v>
      </c>
      <c r="F560" s="452">
        <v>42390</v>
      </c>
      <c r="G560" s="143">
        <f t="shared" si="425"/>
        <v>8421</v>
      </c>
      <c r="H560" s="143">
        <f t="shared" si="400"/>
        <v>8429.25</v>
      </c>
      <c r="I560" s="41">
        <f t="shared" si="401"/>
        <v>42398.25</v>
      </c>
      <c r="J560" s="453">
        <f t="shared" si="402"/>
        <v>42398.25</v>
      </c>
      <c r="K560" s="56">
        <v>1060</v>
      </c>
      <c r="L560" s="56"/>
      <c r="M560" s="56"/>
      <c r="N560" s="56"/>
      <c r="O560" s="454">
        <v>1.6378666666666666</v>
      </c>
      <c r="P560" s="454">
        <v>6.3924586698593119E-2</v>
      </c>
      <c r="Q560" s="437">
        <f t="shared" si="410"/>
        <v>63924.586698593121</v>
      </c>
      <c r="R560" s="454">
        <v>0.20482977762453072</v>
      </c>
      <c r="S560" s="437">
        <f t="shared" si="411"/>
        <v>204829.77762453072</v>
      </c>
      <c r="T560" s="454">
        <v>0.17338378049950318</v>
      </c>
      <c r="U560" s="437">
        <f t="shared" si="412"/>
        <v>173383.78049950316</v>
      </c>
      <c r="V560" s="58">
        <f t="shared" si="413"/>
        <v>10.585952081946221</v>
      </c>
      <c r="W560" s="454">
        <v>1.0998416417961501</v>
      </c>
      <c r="X560" s="437">
        <f t="shared" si="414"/>
        <v>1099841.64179615</v>
      </c>
      <c r="Y560" s="454">
        <v>8.9649014494691641E-3</v>
      </c>
      <c r="Z560" s="437">
        <f t="shared" si="415"/>
        <v>8964.9014494691637</v>
      </c>
      <c r="AA560" s="437">
        <f t="shared" si="416"/>
        <v>5327.0488915494261</v>
      </c>
      <c r="AB560" s="437">
        <f t="shared" si="417"/>
        <v>2046.5132167203274</v>
      </c>
      <c r="AC560" s="437">
        <f t="shared" si="418"/>
        <v>6173.4268750601968</v>
      </c>
      <c r="AD560" s="437">
        <f t="shared" si="419"/>
        <v>640.35010353351174</v>
      </c>
      <c r="AE560" s="429">
        <v>53.362068686392597</v>
      </c>
      <c r="AF560" s="429">
        <v>42.143502302728876</v>
      </c>
      <c r="AG560" s="174">
        <f t="shared" si="420"/>
        <v>11.21856638366372</v>
      </c>
      <c r="AH560" s="550">
        <f t="shared" si="421"/>
        <v>87.399953565819544</v>
      </c>
      <c r="AI560" s="550">
        <f t="shared" si="422"/>
        <v>69.025437638229533</v>
      </c>
      <c r="AJ560" s="550">
        <f t="shared" si="423"/>
        <v>18.374515927590011</v>
      </c>
      <c r="AK560" s="174"/>
      <c r="AL560" s="58"/>
      <c r="AM560" s="56"/>
      <c r="AN560" s="56"/>
      <c r="AO560" s="56"/>
      <c r="AP560" s="56"/>
      <c r="AQ560" s="56"/>
      <c r="AR560" s="56"/>
      <c r="AS560" s="56"/>
      <c r="AT560" s="56"/>
      <c r="AU560" s="56"/>
      <c r="AV560" s="56"/>
      <c r="AW560" s="56"/>
      <c r="AX560" s="56"/>
      <c r="AY560" s="56"/>
      <c r="AZ560" s="56"/>
      <c r="BA560" s="56"/>
      <c r="BB560" s="56"/>
      <c r="BC560" s="56"/>
      <c r="BD560" s="56"/>
      <c r="BE560" s="56"/>
      <c r="BF560" s="56"/>
    </row>
    <row r="561" spans="1:58" x14ac:dyDescent="0.25">
      <c r="A561" s="56" t="s">
        <v>254</v>
      </c>
      <c r="B561" s="56">
        <v>43</v>
      </c>
      <c r="C561" s="56">
        <v>8</v>
      </c>
      <c r="D561" s="56">
        <v>16.5</v>
      </c>
      <c r="E561" s="56">
        <f t="shared" si="424"/>
        <v>99</v>
      </c>
      <c r="F561" s="452">
        <v>42406.5</v>
      </c>
      <c r="G561" s="143">
        <f t="shared" si="425"/>
        <v>8437.5</v>
      </c>
      <c r="H561" s="143">
        <f t="shared" si="400"/>
        <v>8445.75</v>
      </c>
      <c r="I561" s="41">
        <f t="shared" si="401"/>
        <v>42414.75</v>
      </c>
      <c r="J561" s="453">
        <f t="shared" si="402"/>
        <v>42414.75</v>
      </c>
      <c r="K561" s="56">
        <v>1060</v>
      </c>
      <c r="L561" s="56"/>
      <c r="M561" s="56"/>
      <c r="N561" s="56"/>
      <c r="O561" s="454">
        <v>3.9310060606060602</v>
      </c>
      <c r="P561" s="454">
        <v>0.10427572391440133</v>
      </c>
      <c r="Q561" s="437">
        <f t="shared" si="410"/>
        <v>104275.72391440133</v>
      </c>
      <c r="R561" s="454">
        <v>0.41593680119980064</v>
      </c>
      <c r="S561" s="437">
        <f t="shared" si="411"/>
        <v>415936.80119980063</v>
      </c>
      <c r="T561" s="454">
        <v>0.26712320156155889</v>
      </c>
      <c r="U561" s="437">
        <f t="shared" si="412"/>
        <v>267123.20156155888</v>
      </c>
      <c r="V561" s="58">
        <f t="shared" si="413"/>
        <v>6.7952884692417737</v>
      </c>
      <c r="W561" s="454">
        <v>2.9872567480586976</v>
      </c>
      <c r="X561" s="437">
        <f t="shared" si="414"/>
        <v>2987256.7480586977</v>
      </c>
      <c r="Y561" s="454">
        <v>1.3522804701001988E-2</v>
      </c>
      <c r="Z561" s="437">
        <f t="shared" si="415"/>
        <v>13522.804701001989</v>
      </c>
      <c r="AA561" s="437">
        <f t="shared" si="416"/>
        <v>8689.6436595334435</v>
      </c>
      <c r="AB561" s="437">
        <f t="shared" si="417"/>
        <v>4155.7442030529446</v>
      </c>
      <c r="AC561" s="437">
        <f t="shared" si="418"/>
        <v>9511.0716049761941</v>
      </c>
      <c r="AD561" s="437">
        <f t="shared" si="419"/>
        <v>965.91462150014206</v>
      </c>
      <c r="AE561" s="429">
        <v>53.56050049959827</v>
      </c>
      <c r="AF561" s="429">
        <v>40.652768581822158</v>
      </c>
      <c r="AG561" s="174">
        <f t="shared" si="420"/>
        <v>12.907731917776111</v>
      </c>
      <c r="AH561" s="550">
        <f t="shared" si="421"/>
        <v>210.54665207301471</v>
      </c>
      <c r="AI561" s="550">
        <f t="shared" si="422"/>
        <v>159.80627967555853</v>
      </c>
      <c r="AJ561" s="550">
        <f t="shared" si="423"/>
        <v>50.740372397456184</v>
      </c>
      <c r="AK561" s="174"/>
      <c r="AL561" s="58"/>
      <c r="AM561" s="56"/>
      <c r="AN561" s="56"/>
      <c r="AO561" s="56"/>
      <c r="AP561" s="56"/>
      <c r="AQ561" s="56"/>
      <c r="AR561" s="56"/>
      <c r="AS561" s="56"/>
      <c r="AT561" s="56"/>
      <c r="AU561" s="56"/>
      <c r="AV561" s="56"/>
      <c r="AW561" s="56"/>
      <c r="AX561" s="56"/>
      <c r="AY561" s="56"/>
      <c r="AZ561" s="56"/>
      <c r="BA561" s="56"/>
      <c r="BB561" s="56"/>
      <c r="BC561" s="56"/>
      <c r="BD561" s="56"/>
      <c r="BE561" s="56"/>
      <c r="BF561" s="56"/>
    </row>
    <row r="562" spans="1:58" x14ac:dyDescent="0.25">
      <c r="A562" s="56" t="s">
        <v>255</v>
      </c>
      <c r="B562" s="56">
        <v>43</v>
      </c>
      <c r="C562" s="56">
        <v>9</v>
      </c>
      <c r="D562" s="56">
        <v>16.5</v>
      </c>
      <c r="E562" s="56">
        <f t="shared" si="424"/>
        <v>82.5</v>
      </c>
      <c r="F562" s="452">
        <v>42423</v>
      </c>
      <c r="G562" s="143">
        <f t="shared" si="425"/>
        <v>8454</v>
      </c>
      <c r="H562" s="143">
        <f t="shared" si="400"/>
        <v>8462.25</v>
      </c>
      <c r="I562" s="41">
        <f t="shared" si="401"/>
        <v>42431.25</v>
      </c>
      <c r="J562" s="453">
        <f t="shared" si="402"/>
        <v>42431.25</v>
      </c>
      <c r="K562" s="56">
        <v>1060</v>
      </c>
      <c r="L562" s="56"/>
      <c r="M562" s="56"/>
      <c r="N562" s="56"/>
      <c r="O562" s="454">
        <v>1.7915636363636365</v>
      </c>
      <c r="P562" s="454">
        <v>6.175971224372849E-2</v>
      </c>
      <c r="Q562" s="437">
        <f t="shared" si="410"/>
        <v>61759.712243728492</v>
      </c>
      <c r="R562" s="454">
        <v>0.17656097901894136</v>
      </c>
      <c r="S562" s="437">
        <f t="shared" si="411"/>
        <v>176560.97901894135</v>
      </c>
      <c r="T562" s="454">
        <v>0.11762092263600631</v>
      </c>
      <c r="U562" s="437">
        <f t="shared" si="412"/>
        <v>117620.9226360063</v>
      </c>
      <c r="V562" s="58">
        <f t="shared" si="413"/>
        <v>6.5652662427745661</v>
      </c>
      <c r="W562" s="454">
        <v>1.3429824540993676</v>
      </c>
      <c r="X562" s="437">
        <f t="shared" si="414"/>
        <v>1342982.4540993676</v>
      </c>
      <c r="Y562" s="454">
        <v>7.6175456222504169E-3</v>
      </c>
      <c r="Z562" s="437">
        <f t="shared" si="415"/>
        <v>7617.5456222504172</v>
      </c>
      <c r="AA562" s="437">
        <f t="shared" si="416"/>
        <v>5146.6426869773741</v>
      </c>
      <c r="AB562" s="437">
        <f t="shared" si="417"/>
        <v>1764.0715198241269</v>
      </c>
      <c r="AC562" s="437">
        <f t="shared" si="418"/>
        <v>4187.9590050384113</v>
      </c>
      <c r="AD562" s="437">
        <f t="shared" si="419"/>
        <v>544.11040158931553</v>
      </c>
      <c r="AE562" s="429">
        <v>55.207579190769749</v>
      </c>
      <c r="AF562" s="429">
        <v>39.94069151846864</v>
      </c>
      <c r="AG562" s="174">
        <f t="shared" si="420"/>
        <v>15.26688767230111</v>
      </c>
      <c r="AH562" s="550">
        <f t="shared" si="421"/>
        <v>98.90789132984888</v>
      </c>
      <c r="AI562" s="550">
        <f t="shared" si="422"/>
        <v>71.556290535705926</v>
      </c>
      <c r="AJ562" s="550">
        <f t="shared" si="423"/>
        <v>27.351600794142954</v>
      </c>
      <c r="AK562" s="174"/>
      <c r="AL562" s="58"/>
      <c r="AM562" s="56"/>
      <c r="AN562" s="56"/>
      <c r="AO562" s="56"/>
      <c r="AP562" s="56"/>
      <c r="AQ562" s="56"/>
      <c r="AR562" s="56"/>
      <c r="AS562" s="56"/>
      <c r="AT562" s="56"/>
      <c r="AU562" s="56"/>
      <c r="AV562" s="56"/>
      <c r="AW562" s="56"/>
      <c r="AX562" s="56"/>
      <c r="AY562" s="56"/>
      <c r="AZ562" s="56"/>
      <c r="BA562" s="56"/>
      <c r="BB562" s="56"/>
      <c r="BC562" s="56"/>
      <c r="BD562" s="56"/>
      <c r="BE562" s="56"/>
      <c r="BF562" s="56"/>
    </row>
    <row r="563" spans="1:58" x14ac:dyDescent="0.25">
      <c r="A563" s="56" t="s">
        <v>256</v>
      </c>
      <c r="B563" s="56">
        <v>43</v>
      </c>
      <c r="C563" s="56">
        <v>10</v>
      </c>
      <c r="D563" s="56">
        <v>16.5</v>
      </c>
      <c r="E563" s="56">
        <f t="shared" si="424"/>
        <v>66</v>
      </c>
      <c r="F563" s="452">
        <v>42439.5</v>
      </c>
      <c r="G563" s="143">
        <f t="shared" si="425"/>
        <v>8470.5</v>
      </c>
      <c r="H563" s="143">
        <f t="shared" si="400"/>
        <v>8478.75</v>
      </c>
      <c r="I563" s="41">
        <f t="shared" si="401"/>
        <v>42447.75</v>
      </c>
      <c r="J563" s="453">
        <f t="shared" si="402"/>
        <v>42447.75</v>
      </c>
      <c r="K563" s="56">
        <v>1060</v>
      </c>
      <c r="L563" s="56"/>
      <c r="M563" s="56"/>
      <c r="N563" s="56"/>
      <c r="O563" s="454">
        <v>1.5294545454545465</v>
      </c>
      <c r="P563" s="454">
        <v>5.9957209238627393E-2</v>
      </c>
      <c r="Q563" s="437">
        <f t="shared" si="410"/>
        <v>59957.209238627394</v>
      </c>
      <c r="R563" s="454">
        <v>0.17746754741521475</v>
      </c>
      <c r="S563" s="437">
        <f t="shared" si="411"/>
        <v>177467.54741521477</v>
      </c>
      <c r="T563" s="454">
        <v>0.1711048556043907</v>
      </c>
      <c r="U563" s="437">
        <f t="shared" si="412"/>
        <v>171104.8556043907</v>
      </c>
      <c r="V563" s="58">
        <f t="shared" si="413"/>
        <v>11.187312242322257</v>
      </c>
      <c r="W563" s="454">
        <v>1.0309891193383725</v>
      </c>
      <c r="X563" s="437">
        <f t="shared" si="414"/>
        <v>1030989.1193383725</v>
      </c>
      <c r="Y563" s="454">
        <v>7.5768320519629187E-3</v>
      </c>
      <c r="Z563" s="437">
        <f t="shared" si="415"/>
        <v>7576.8320519629187</v>
      </c>
      <c r="AA563" s="437">
        <f t="shared" si="416"/>
        <v>4996.4341032189495</v>
      </c>
      <c r="AB563" s="437">
        <f t="shared" si="417"/>
        <v>1773.1293053978407</v>
      </c>
      <c r="AC563" s="437">
        <f t="shared" si="418"/>
        <v>6092.2844743512032</v>
      </c>
      <c r="AD563" s="437">
        <f t="shared" si="419"/>
        <v>541.2022894259228</v>
      </c>
      <c r="AE563" s="429">
        <v>50.164493318060359</v>
      </c>
      <c r="AF563" s="429">
        <v>36.416981934992712</v>
      </c>
      <c r="AG563" s="174">
        <f t="shared" si="420"/>
        <v>13.747511383067646</v>
      </c>
      <c r="AH563" s="550">
        <f t="shared" si="421"/>
        <v>76.724312325731646</v>
      </c>
      <c r="AI563" s="550">
        <f t="shared" si="422"/>
        <v>55.698118552210708</v>
      </c>
      <c r="AJ563" s="550">
        <f t="shared" si="423"/>
        <v>21.026193773520937</v>
      </c>
      <c r="AK563" s="174"/>
      <c r="AL563" s="58"/>
      <c r="AM563" s="56"/>
      <c r="AN563" s="56"/>
      <c r="AO563" s="56"/>
      <c r="AP563" s="56"/>
      <c r="AQ563" s="56"/>
      <c r="AR563" s="56"/>
      <c r="AS563" s="56"/>
      <c r="AT563" s="56"/>
      <c r="AU563" s="56"/>
      <c r="AV563" s="56"/>
      <c r="AW563" s="56"/>
      <c r="AX563" s="56"/>
      <c r="AY563" s="56"/>
      <c r="AZ563" s="56"/>
      <c r="BA563" s="56"/>
      <c r="BB563" s="56"/>
      <c r="BC563" s="56"/>
      <c r="BD563" s="56"/>
      <c r="BE563" s="56"/>
      <c r="BF563" s="56"/>
    </row>
    <row r="564" spans="1:58" x14ac:dyDescent="0.25">
      <c r="A564" s="56" t="s">
        <v>257</v>
      </c>
      <c r="B564" s="56">
        <v>43</v>
      </c>
      <c r="C564" s="56">
        <v>11</v>
      </c>
      <c r="D564" s="56">
        <v>16.5</v>
      </c>
      <c r="E564" s="56">
        <f t="shared" si="424"/>
        <v>49.5</v>
      </c>
      <c r="F564" s="452">
        <v>42456</v>
      </c>
      <c r="G564" s="143">
        <f t="shared" si="425"/>
        <v>8487</v>
      </c>
      <c r="H564" s="143">
        <f t="shared" si="400"/>
        <v>8495.25</v>
      </c>
      <c r="I564" s="41">
        <f t="shared" si="401"/>
        <v>42464.25</v>
      </c>
      <c r="J564" s="453">
        <f t="shared" si="402"/>
        <v>42464.25</v>
      </c>
      <c r="K564" s="56">
        <v>1060</v>
      </c>
      <c r="L564" s="56"/>
      <c r="M564" s="56"/>
      <c r="N564" s="56"/>
      <c r="O564" s="454">
        <v>1.5863757575757578</v>
      </c>
      <c r="P564" s="454">
        <v>7.5272192697633591E-2</v>
      </c>
      <c r="Q564" s="437">
        <f t="shared" si="410"/>
        <v>75272.192697633596</v>
      </c>
      <c r="R564" s="454">
        <v>0.13297481057386842</v>
      </c>
      <c r="S564" s="437">
        <f t="shared" si="411"/>
        <v>132974.81057386842</v>
      </c>
      <c r="T564" s="454">
        <v>0.33270239413830766</v>
      </c>
      <c r="U564" s="437">
        <f t="shared" si="412"/>
        <v>332702.39413830766</v>
      </c>
      <c r="V564" s="58">
        <f t="shared" si="413"/>
        <v>20.972483508366988</v>
      </c>
      <c r="W564" s="454">
        <v>0.9325180711194978</v>
      </c>
      <c r="X564" s="437">
        <f t="shared" si="414"/>
        <v>932518.07111949776</v>
      </c>
      <c r="Y564" s="454">
        <v>9.4746692527464035E-3</v>
      </c>
      <c r="Z564" s="437">
        <f t="shared" si="415"/>
        <v>9474.6692527464038</v>
      </c>
      <c r="AA564" s="437">
        <f t="shared" si="416"/>
        <v>6272.6827248027994</v>
      </c>
      <c r="AB564" s="437">
        <f t="shared" si="417"/>
        <v>1328.5895756287362</v>
      </c>
      <c r="AC564" s="437">
        <f t="shared" si="418"/>
        <v>11846.055585206163</v>
      </c>
      <c r="AD564" s="437">
        <f t="shared" si="419"/>
        <v>676.76208948188605</v>
      </c>
      <c r="AE564" s="429">
        <v>46.038191796959943</v>
      </c>
      <c r="AF564" s="429">
        <v>30.163239501687002</v>
      </c>
      <c r="AG564" s="174">
        <f t="shared" si="420"/>
        <v>15.874952295272941</v>
      </c>
      <c r="AH564" s="550">
        <f t="shared" si="421"/>
        <v>73.033871389320367</v>
      </c>
      <c r="AI564" s="550">
        <f t="shared" si="422"/>
        <v>47.850231915427742</v>
      </c>
      <c r="AJ564" s="550">
        <f t="shared" si="423"/>
        <v>25.183639473892626</v>
      </c>
      <c r="AK564" s="174"/>
      <c r="AL564" s="58"/>
      <c r="AM564" s="56"/>
      <c r="AN564" s="56"/>
      <c r="AO564" s="56"/>
      <c r="AP564" s="56"/>
      <c r="AQ564" s="56"/>
      <c r="AR564" s="56"/>
      <c r="AS564" s="56"/>
      <c r="AT564" s="56"/>
      <c r="AU564" s="56"/>
      <c r="AV564" s="56"/>
      <c r="AW564" s="56"/>
      <c r="AX564" s="56"/>
      <c r="AY564" s="56"/>
      <c r="AZ564" s="56"/>
      <c r="BA564" s="56"/>
      <c r="BB564" s="56"/>
      <c r="BC564" s="56"/>
      <c r="BD564" s="56"/>
      <c r="BE564" s="56"/>
      <c r="BF564" s="56"/>
    </row>
    <row r="565" spans="1:58" x14ac:dyDescent="0.25">
      <c r="A565" s="56" t="s">
        <v>258</v>
      </c>
      <c r="B565" s="56">
        <v>43</v>
      </c>
      <c r="C565" s="56">
        <v>12</v>
      </c>
      <c r="D565" s="56">
        <v>16.5</v>
      </c>
      <c r="E565" s="56">
        <f t="shared" si="424"/>
        <v>33</v>
      </c>
      <c r="F565" s="452">
        <v>42472.5</v>
      </c>
      <c r="G565" s="143">
        <f t="shared" si="425"/>
        <v>8503.5</v>
      </c>
      <c r="H565" s="143">
        <f t="shared" si="400"/>
        <v>8511.75</v>
      </c>
      <c r="I565" s="41">
        <f t="shared" si="401"/>
        <v>42480.75</v>
      </c>
      <c r="J565" s="453">
        <f t="shared" si="402"/>
        <v>42480.75</v>
      </c>
      <c r="K565" s="56">
        <v>1060</v>
      </c>
      <c r="L565" s="56"/>
      <c r="M565" s="56"/>
      <c r="N565" s="56"/>
      <c r="O565" s="454">
        <v>1.7478303030303033</v>
      </c>
      <c r="P565" s="454">
        <v>9.6160106455343342E-2</v>
      </c>
      <c r="Q565" s="437">
        <f t="shared" si="410"/>
        <v>96160.106455343339</v>
      </c>
      <c r="R565" s="454">
        <v>9.8365481862080925E-2</v>
      </c>
      <c r="S565" s="437">
        <f t="shared" si="411"/>
        <v>98365.481862080924</v>
      </c>
      <c r="T565" s="454">
        <v>0.40379995324750673</v>
      </c>
      <c r="U565" s="437">
        <f t="shared" si="412"/>
        <v>403799.95324750675</v>
      </c>
      <c r="V565" s="58">
        <f t="shared" si="413"/>
        <v>23.102926671280272</v>
      </c>
      <c r="W565" s="454">
        <v>1.0052646017823572</v>
      </c>
      <c r="X565" s="437">
        <f t="shared" si="414"/>
        <v>1005264.6017823572</v>
      </c>
      <c r="Y565" s="454">
        <v>1.4076151104124898E-2</v>
      </c>
      <c r="Z565" s="437">
        <f t="shared" si="415"/>
        <v>14076.151104124898</v>
      </c>
      <c r="AA565" s="437">
        <f t="shared" si="416"/>
        <v>8013.3422046119449</v>
      </c>
      <c r="AB565" s="437">
        <f t="shared" si="417"/>
        <v>982.79781892270864</v>
      </c>
      <c r="AC565" s="437">
        <f t="shared" si="418"/>
        <v>14377.52410487642</v>
      </c>
      <c r="AD565" s="437">
        <f t="shared" si="419"/>
        <v>1005.43936458035</v>
      </c>
      <c r="AE565" s="429">
        <v>54.308484329662924</v>
      </c>
      <c r="AF565" s="429">
        <v>41.284211457420454</v>
      </c>
      <c r="AG565" s="174">
        <f t="shared" si="420"/>
        <v>13.02427287224247</v>
      </c>
      <c r="AH565" s="550">
        <f t="shared" si="421"/>
        <v>94.922014623031231</v>
      </c>
      <c r="AI565" s="550">
        <f t="shared" si="422"/>
        <v>72.157795821990305</v>
      </c>
      <c r="AJ565" s="550">
        <f t="shared" si="423"/>
        <v>22.764218801040926</v>
      </c>
      <c r="AK565" s="174"/>
      <c r="AL565" s="58"/>
      <c r="AM565" s="56"/>
      <c r="AN565" s="56"/>
      <c r="AO565" s="56"/>
      <c r="AP565" s="56"/>
      <c r="AQ565" s="56"/>
      <c r="AR565" s="56"/>
      <c r="AS565" s="56"/>
      <c r="AT565" s="56"/>
      <c r="AU565" s="56"/>
      <c r="AV565" s="56"/>
      <c r="AW565" s="56"/>
      <c r="AX565" s="56"/>
      <c r="AY565" s="56"/>
      <c r="AZ565" s="56"/>
      <c r="BA565" s="56"/>
      <c r="BB565" s="56"/>
      <c r="BC565" s="56"/>
      <c r="BD565" s="56"/>
      <c r="BE565" s="56"/>
      <c r="BF565" s="56"/>
    </row>
    <row r="566" spans="1:58" ht="13.8" thickBot="1" x14ac:dyDescent="0.3">
      <c r="A566" s="63" t="s">
        <v>259</v>
      </c>
      <c r="B566" s="63">
        <v>43</v>
      </c>
      <c r="C566" s="63">
        <v>13</v>
      </c>
      <c r="D566" s="63">
        <v>16.5</v>
      </c>
      <c r="E566" s="63">
        <f t="shared" si="424"/>
        <v>16.5</v>
      </c>
      <c r="F566" s="455">
        <v>42489</v>
      </c>
      <c r="G566" s="145">
        <f t="shared" si="425"/>
        <v>8520</v>
      </c>
      <c r="H566" s="145">
        <f t="shared" si="400"/>
        <v>8528.25</v>
      </c>
      <c r="I566" s="42">
        <f t="shared" si="401"/>
        <v>42497.25</v>
      </c>
      <c r="J566" s="34">
        <f t="shared" si="402"/>
        <v>42497.25</v>
      </c>
      <c r="K566" s="63">
        <v>1060</v>
      </c>
      <c r="L566" s="63"/>
      <c r="M566" s="63"/>
      <c r="N566" s="63"/>
      <c r="O566" s="456">
        <v>0.79287272727272684</v>
      </c>
      <c r="P566" s="456">
        <v>3.7094105839898826E-2</v>
      </c>
      <c r="Q566" s="438">
        <f t="shared" si="410"/>
        <v>37094.105839898824</v>
      </c>
      <c r="R566" s="456">
        <v>6.4446202213379586E-2</v>
      </c>
      <c r="S566" s="438">
        <f t="shared" si="411"/>
        <v>64446.202213379584</v>
      </c>
      <c r="T566" s="456">
        <v>0.14741027453591843</v>
      </c>
      <c r="U566" s="438">
        <f t="shared" si="412"/>
        <v>147410.27453591843</v>
      </c>
      <c r="V566" s="71">
        <f t="shared" si="413"/>
        <v>18.591921435230962</v>
      </c>
      <c r="W566" s="456">
        <v>0.48828098592368169</v>
      </c>
      <c r="X566" s="438">
        <f t="shared" si="414"/>
        <v>488280.9859236817</v>
      </c>
      <c r="Y566" s="456">
        <v>5.13089576610864E-3</v>
      </c>
      <c r="Z566" s="438">
        <f t="shared" si="415"/>
        <v>5130.8957661086397</v>
      </c>
      <c r="AA566" s="438">
        <f t="shared" si="416"/>
        <v>3091.1754866582355</v>
      </c>
      <c r="AB566" s="438">
        <f t="shared" si="417"/>
        <v>643.90054086216412</v>
      </c>
      <c r="AC566" s="438">
        <f t="shared" si="418"/>
        <v>5248.6256087987904</v>
      </c>
      <c r="AD566" s="438">
        <f t="shared" si="419"/>
        <v>366.49255472204572</v>
      </c>
      <c r="AE566" s="430">
        <v>53.078447331758689</v>
      </c>
      <c r="AF566" s="430">
        <v>40.073692006252386</v>
      </c>
      <c r="AG566" s="193">
        <f t="shared" si="420"/>
        <v>13.004755325506302</v>
      </c>
      <c r="AH566" s="551">
        <f t="shared" si="421"/>
        <v>42.084453295333304</v>
      </c>
      <c r="AI566" s="551">
        <f t="shared" si="422"/>
        <v>31.773337472884602</v>
      </c>
      <c r="AJ566" s="551">
        <f t="shared" si="423"/>
        <v>10.311115822448702</v>
      </c>
      <c r="AK566" s="193"/>
      <c r="AL566" s="71"/>
      <c r="AM566" s="63"/>
      <c r="AN566" s="63"/>
      <c r="AO566" s="63"/>
      <c r="AP566" s="63"/>
      <c r="AQ566" s="63"/>
      <c r="AR566" s="63"/>
      <c r="AS566" s="63"/>
      <c r="AT566" s="63"/>
      <c r="AU566" s="63"/>
      <c r="AV566" s="63"/>
      <c r="AW566" s="63"/>
      <c r="AX566" s="63"/>
      <c r="AY566" s="63"/>
      <c r="AZ566" s="63"/>
      <c r="BA566" s="63"/>
      <c r="BB566" s="63"/>
      <c r="BC566" s="63"/>
      <c r="BD566" s="63"/>
      <c r="BE566" s="63"/>
      <c r="BF566" s="63"/>
    </row>
    <row r="567" spans="1:58" x14ac:dyDescent="0.25">
      <c r="A567" s="56" t="s">
        <v>260</v>
      </c>
      <c r="B567" s="56">
        <v>44</v>
      </c>
      <c r="C567" s="56">
        <v>1</v>
      </c>
      <c r="D567" s="56">
        <v>14</v>
      </c>
      <c r="E567" s="56">
        <f>SUM(D567:D578)</f>
        <v>168</v>
      </c>
      <c r="F567" s="452">
        <v>42508</v>
      </c>
      <c r="G567" s="143">
        <f t="shared" si="425"/>
        <v>8539</v>
      </c>
      <c r="H567" s="143">
        <f t="shared" si="400"/>
        <v>8546</v>
      </c>
      <c r="I567" s="41">
        <f t="shared" si="401"/>
        <v>42515</v>
      </c>
      <c r="J567" s="453">
        <f t="shared" si="402"/>
        <v>42515</v>
      </c>
      <c r="K567" s="56">
        <v>1060</v>
      </c>
      <c r="L567" s="56"/>
      <c r="M567" s="56"/>
      <c r="N567" s="56"/>
      <c r="O567" s="454">
        <v>2.2872285714285732</v>
      </c>
      <c r="P567" s="454">
        <v>9.4594717831727224E-2</v>
      </c>
      <c r="Q567" s="437">
        <f t="shared" si="410"/>
        <v>94594.717831727219</v>
      </c>
      <c r="R567" s="454">
        <v>0.1917882119016035</v>
      </c>
      <c r="S567" s="437">
        <f t="shared" si="411"/>
        <v>191788.2119016035</v>
      </c>
      <c r="T567" s="454">
        <v>0.42661057937738966</v>
      </c>
      <c r="U567" s="437">
        <f t="shared" si="412"/>
        <v>426610.57937738969</v>
      </c>
      <c r="V567" s="58">
        <f t="shared" si="413"/>
        <v>18.651855993165313</v>
      </c>
      <c r="W567" s="454">
        <v>1.4323429855702621</v>
      </c>
      <c r="X567" s="437">
        <f t="shared" si="414"/>
        <v>1432342.9855702622</v>
      </c>
      <c r="Y567" s="454">
        <v>1.247352561394487E-2</v>
      </c>
      <c r="Z567" s="437">
        <f t="shared" si="415"/>
        <v>12473.52561394487</v>
      </c>
      <c r="AA567" s="437">
        <f t="shared" si="416"/>
        <v>7882.8931526439355</v>
      </c>
      <c r="AB567" s="437">
        <f t="shared" si="417"/>
        <v>1916.211182864577</v>
      </c>
      <c r="AC567" s="437">
        <f t="shared" si="418"/>
        <v>15189.709258421239</v>
      </c>
      <c r="AD567" s="437">
        <f t="shared" si="419"/>
        <v>890.96611528177641</v>
      </c>
      <c r="AE567" s="559">
        <v>117.36766190648466</v>
      </c>
      <c r="AF567" s="560">
        <v>108.3006013901487</v>
      </c>
      <c r="AG567" s="560">
        <f t="shared" si="420"/>
        <v>9.0670605163359568</v>
      </c>
      <c r="AH567" s="550">
        <f t="shared" si="421"/>
        <v>268.44666967428066</v>
      </c>
      <c r="AI567" s="550">
        <f t="shared" si="422"/>
        <v>247.70822980244515</v>
      </c>
      <c r="AJ567" s="550">
        <f t="shared" si="423"/>
        <v>20.73843987183551</v>
      </c>
      <c r="AK567" s="174"/>
      <c r="AL567" s="58"/>
      <c r="AM567" s="56"/>
      <c r="AN567" s="56"/>
      <c r="AO567" s="56"/>
      <c r="AP567" s="56"/>
      <c r="AQ567" s="56"/>
      <c r="AR567" s="56"/>
      <c r="AS567" s="56"/>
      <c r="AT567" s="56"/>
      <c r="AU567" s="56"/>
      <c r="AV567" s="56"/>
      <c r="AW567" s="56"/>
      <c r="AX567" s="56"/>
      <c r="AY567" s="56"/>
      <c r="AZ567" s="56"/>
      <c r="BA567" s="56"/>
      <c r="BB567" s="56"/>
      <c r="BC567" s="56"/>
      <c r="BD567" s="56"/>
      <c r="BE567" s="56"/>
      <c r="BF567" s="56"/>
    </row>
    <row r="568" spans="1:58" x14ac:dyDescent="0.25">
      <c r="A568" s="56" t="s">
        <v>261</v>
      </c>
      <c r="B568" s="56">
        <v>44</v>
      </c>
      <c r="C568" s="56">
        <v>2</v>
      </c>
      <c r="D568" s="56">
        <v>14</v>
      </c>
      <c r="E568" s="56">
        <f>E567-D568</f>
        <v>154</v>
      </c>
      <c r="F568" s="452">
        <v>42522</v>
      </c>
      <c r="G568" s="143">
        <f t="shared" si="425"/>
        <v>8553</v>
      </c>
      <c r="H568" s="143">
        <f t="shared" si="400"/>
        <v>8560</v>
      </c>
      <c r="I568" s="41">
        <f t="shared" si="401"/>
        <v>42529</v>
      </c>
      <c r="J568" s="453">
        <f t="shared" si="402"/>
        <v>42529</v>
      </c>
      <c r="K568" s="56">
        <v>1060</v>
      </c>
      <c r="L568" s="56"/>
      <c r="M568" s="56"/>
      <c r="N568" s="56"/>
      <c r="O568" s="454">
        <v>2.7500685714285731</v>
      </c>
      <c r="P568" s="454">
        <v>0.12984303202894959</v>
      </c>
      <c r="Q568" s="437">
        <f t="shared" si="410"/>
        <v>129843.03202894959</v>
      </c>
      <c r="R568" s="454">
        <v>0.20156855685534517</v>
      </c>
      <c r="S568" s="437">
        <f t="shared" si="411"/>
        <v>201568.55685534517</v>
      </c>
      <c r="T568" s="454">
        <v>0.54365604440424964</v>
      </c>
      <c r="U568" s="437">
        <f t="shared" si="412"/>
        <v>543656.04440424964</v>
      </c>
      <c r="V568" s="58">
        <f t="shared" si="413"/>
        <v>19.768817768854312</v>
      </c>
      <c r="W568" s="454">
        <v>1.6802363900966042</v>
      </c>
      <c r="X568" s="437">
        <f t="shared" si="414"/>
        <v>1680236.3900966041</v>
      </c>
      <c r="Y568" s="454">
        <v>1.6941768761099853E-2</v>
      </c>
      <c r="Z568" s="437">
        <f t="shared" si="415"/>
        <v>16941.768761099851</v>
      </c>
      <c r="AA568" s="437">
        <f t="shared" si="416"/>
        <v>10820.252669079133</v>
      </c>
      <c r="AB568" s="437">
        <f t="shared" si="417"/>
        <v>2013.9294220973829</v>
      </c>
      <c r="AC568" s="437">
        <f t="shared" si="418"/>
        <v>19357.178772115491</v>
      </c>
      <c r="AD568" s="437">
        <f t="shared" si="419"/>
        <v>1210.126340078561</v>
      </c>
      <c r="AE568" s="559">
        <v>133.19990780211901</v>
      </c>
      <c r="AF568" s="560">
        <v>111.12571637238587</v>
      </c>
      <c r="AG568" s="560">
        <f t="shared" si="420"/>
        <v>22.074191429733148</v>
      </c>
      <c r="AH568" s="550">
        <f t="shared" si="421"/>
        <v>366.30888016379106</v>
      </c>
      <c r="AI568" s="550">
        <f t="shared" si="422"/>
        <v>305.60334007318397</v>
      </c>
      <c r="AJ568" s="550">
        <f t="shared" si="423"/>
        <v>60.705540090607087</v>
      </c>
      <c r="AK568" s="174"/>
      <c r="AL568" s="58"/>
      <c r="AM568" s="56"/>
      <c r="AN568" s="56"/>
      <c r="AO568" s="56"/>
      <c r="AP568" s="56"/>
      <c r="AQ568" s="56"/>
      <c r="AR568" s="56"/>
      <c r="AS568" s="56"/>
      <c r="AT568" s="56"/>
      <c r="AU568" s="56"/>
      <c r="AV568" s="56"/>
      <c r="AW568" s="56"/>
      <c r="AX568" s="56"/>
      <c r="AY568" s="56"/>
      <c r="AZ568" s="56"/>
      <c r="BA568" s="56"/>
      <c r="BB568" s="56"/>
      <c r="BC568" s="56"/>
      <c r="BD568" s="56"/>
      <c r="BE568" s="56"/>
      <c r="BF568" s="56"/>
    </row>
    <row r="569" spans="1:58" x14ac:dyDescent="0.25">
      <c r="A569" s="56" t="s">
        <v>262</v>
      </c>
      <c r="B569" s="56">
        <v>44</v>
      </c>
      <c r="C569" s="56">
        <v>3</v>
      </c>
      <c r="D569" s="56">
        <v>14</v>
      </c>
      <c r="E569" s="56">
        <f>E568-D569</f>
        <v>140</v>
      </c>
      <c r="F569" s="452">
        <v>42536</v>
      </c>
      <c r="G569" s="143">
        <f t="shared" si="425"/>
        <v>8567</v>
      </c>
      <c r="H569" s="143">
        <f t="shared" si="400"/>
        <v>8574</v>
      </c>
      <c r="I569" s="41">
        <f t="shared" si="401"/>
        <v>42543</v>
      </c>
      <c r="J569" s="453">
        <f t="shared" si="402"/>
        <v>42543</v>
      </c>
      <c r="K569" s="56">
        <v>1060</v>
      </c>
      <c r="L569" s="56"/>
      <c r="M569" s="56"/>
      <c r="N569" s="56"/>
      <c r="O569" s="454">
        <v>2.8816571428571445</v>
      </c>
      <c r="P569" s="454">
        <v>0.13754559061284555</v>
      </c>
      <c r="Q569" s="437">
        <f t="shared" si="410"/>
        <v>137545.59061284555</v>
      </c>
      <c r="R569" s="454">
        <v>0.24173023689093706</v>
      </c>
      <c r="S569" s="437">
        <f t="shared" si="411"/>
        <v>241730.23689093706</v>
      </c>
      <c r="T569" s="454">
        <v>0.63802465968688271</v>
      </c>
      <c r="U569" s="437">
        <f t="shared" si="412"/>
        <v>638024.65968688275</v>
      </c>
      <c r="V569" s="58">
        <f t="shared" si="413"/>
        <v>22.140894216661923</v>
      </c>
      <c r="W569" s="454">
        <v>1.6580382697472111</v>
      </c>
      <c r="X569" s="437">
        <f t="shared" si="414"/>
        <v>1658038.2697472111</v>
      </c>
      <c r="Y569" s="454">
        <v>1.7963426502391439E-2</v>
      </c>
      <c r="Z569" s="437">
        <f t="shared" si="415"/>
        <v>17963.426502391438</v>
      </c>
      <c r="AA569" s="437">
        <f t="shared" si="416"/>
        <v>11462.132551070461</v>
      </c>
      <c r="AB569" s="437">
        <f t="shared" si="417"/>
        <v>2415.1963177203183</v>
      </c>
      <c r="AC569" s="437">
        <f t="shared" si="418"/>
        <v>22717.226315603522</v>
      </c>
      <c r="AD569" s="437">
        <f t="shared" si="419"/>
        <v>1283.1018930279599</v>
      </c>
      <c r="AE569" s="559">
        <v>101.62143113691725</v>
      </c>
      <c r="AF569" s="560">
        <v>84.469474385177335</v>
      </c>
      <c r="AG569" s="560">
        <f t="shared" si="420"/>
        <v>17.151956751739917</v>
      </c>
      <c r="AH569" s="550">
        <f t="shared" si="421"/>
        <v>292.83812290306304</v>
      </c>
      <c r="AI569" s="550">
        <f t="shared" si="422"/>
        <v>243.41206421543487</v>
      </c>
      <c r="AJ569" s="550">
        <f t="shared" si="423"/>
        <v>49.426058687628171</v>
      </c>
      <c r="AK569" s="174"/>
      <c r="AL569" s="58"/>
      <c r="AM569" s="56"/>
      <c r="AN569" s="56"/>
      <c r="AO569" s="56"/>
      <c r="AP569" s="56"/>
      <c r="AQ569" s="56"/>
      <c r="AR569" s="56"/>
      <c r="AS569" s="56"/>
      <c r="AT569" s="56"/>
      <c r="AU569" s="56"/>
      <c r="AV569" s="56"/>
      <c r="AW569" s="56"/>
      <c r="AX569" s="56"/>
      <c r="AY569" s="56"/>
      <c r="AZ569" s="56"/>
      <c r="BA569" s="56"/>
      <c r="BB569" s="56"/>
      <c r="BC569" s="56"/>
      <c r="BD569" s="56"/>
      <c r="BE569" s="56"/>
      <c r="BF569" s="56"/>
    </row>
    <row r="570" spans="1:58" x14ac:dyDescent="0.25">
      <c r="A570" s="56" t="s">
        <v>263</v>
      </c>
      <c r="B570" s="56">
        <v>44</v>
      </c>
      <c r="C570" s="56">
        <v>4</v>
      </c>
      <c r="D570" s="56">
        <v>14</v>
      </c>
      <c r="E570" s="56">
        <f t="shared" ref="E570:E577" si="426">E569-D570</f>
        <v>126</v>
      </c>
      <c r="F570" s="452">
        <v>42550</v>
      </c>
      <c r="G570" s="143">
        <f t="shared" si="425"/>
        <v>8581</v>
      </c>
      <c r="H570" s="143">
        <f t="shared" si="400"/>
        <v>8588</v>
      </c>
      <c r="I570" s="41">
        <f t="shared" si="401"/>
        <v>42557</v>
      </c>
      <c r="J570" s="453">
        <f t="shared" si="402"/>
        <v>42557</v>
      </c>
      <c r="K570" s="56">
        <v>1060</v>
      </c>
      <c r="L570" s="56"/>
      <c r="M570" s="56"/>
      <c r="N570" s="56"/>
      <c r="O570" s="454">
        <v>4.3776571428571414</v>
      </c>
      <c r="P570" s="454">
        <v>0.17651354129929303</v>
      </c>
      <c r="Q570" s="437">
        <f t="shared" si="410"/>
        <v>176513.54129929302</v>
      </c>
      <c r="R570" s="454">
        <v>0.22479113996479314</v>
      </c>
      <c r="S570" s="437">
        <f t="shared" si="411"/>
        <v>224791.13996479314</v>
      </c>
      <c r="T570" s="454">
        <v>0.98470723423948558</v>
      </c>
      <c r="U570" s="437">
        <f t="shared" si="412"/>
        <v>984707.23423948558</v>
      </c>
      <c r="V570" s="58">
        <f t="shared" si="413"/>
        <v>22.493932304547773</v>
      </c>
      <c r="W570" s="454">
        <v>2.7268749154046299</v>
      </c>
      <c r="X570" s="437">
        <f t="shared" si="414"/>
        <v>2726874.9154046299</v>
      </c>
      <c r="Y570" s="454">
        <v>2.3783144452000856E-2</v>
      </c>
      <c r="Z570" s="437">
        <f t="shared" si="415"/>
        <v>23783.144452000855</v>
      </c>
      <c r="AA570" s="437">
        <f t="shared" si="416"/>
        <v>14709.461774941085</v>
      </c>
      <c r="AB570" s="437">
        <f t="shared" si="417"/>
        <v>2245.9529286941101</v>
      </c>
      <c r="AC570" s="437">
        <f t="shared" si="418"/>
        <v>35061.05407557229</v>
      </c>
      <c r="AD570" s="437">
        <f t="shared" si="419"/>
        <v>1698.7960322857755</v>
      </c>
      <c r="AE570" s="559">
        <v>78.025331305462061</v>
      </c>
      <c r="AF570" s="560">
        <v>67.650578740477854</v>
      </c>
      <c r="AG570" s="560">
        <f t="shared" si="420"/>
        <v>10.374752564984206</v>
      </c>
      <c r="AH570" s="550">
        <f t="shared" si="421"/>
        <v>341.56814891315094</v>
      </c>
      <c r="AI570" s="550">
        <f t="shared" si="422"/>
        <v>296.15103924167238</v>
      </c>
      <c r="AJ570" s="550">
        <f t="shared" si="423"/>
        <v>45.417109671478556</v>
      </c>
      <c r="AK570" s="174"/>
      <c r="AL570" s="58"/>
      <c r="AM570" s="56"/>
      <c r="AN570" s="56"/>
      <c r="AO570" s="56"/>
      <c r="AP570" s="56"/>
      <c r="AQ570" s="56"/>
      <c r="AR570" s="56"/>
      <c r="AS570" s="56"/>
      <c r="AT570" s="56"/>
      <c r="AU570" s="56"/>
      <c r="AV570" s="56"/>
      <c r="AW570" s="56"/>
      <c r="AX570" s="56"/>
      <c r="AY570" s="56"/>
      <c r="AZ570" s="56"/>
      <c r="BA570" s="56"/>
      <c r="BB570" s="56"/>
      <c r="BC570" s="56"/>
      <c r="BD570" s="56"/>
      <c r="BE570" s="56"/>
      <c r="BF570" s="56"/>
    </row>
    <row r="571" spans="1:58" x14ac:dyDescent="0.25">
      <c r="A571" s="56" t="s">
        <v>264</v>
      </c>
      <c r="B571" s="56">
        <v>44</v>
      </c>
      <c r="C571" s="56">
        <v>5</v>
      </c>
      <c r="D571" s="56">
        <v>14</v>
      </c>
      <c r="E571" s="56">
        <f t="shared" si="426"/>
        <v>112</v>
      </c>
      <c r="F571" s="452">
        <v>42564</v>
      </c>
      <c r="G571" s="143">
        <f t="shared" si="425"/>
        <v>8595</v>
      </c>
      <c r="H571" s="143">
        <f t="shared" si="400"/>
        <v>8602</v>
      </c>
      <c r="I571" s="41">
        <f t="shared" si="401"/>
        <v>42571</v>
      </c>
      <c r="J571" s="453">
        <f t="shared" si="402"/>
        <v>42571</v>
      </c>
      <c r="K571" s="56">
        <v>1060</v>
      </c>
      <c r="L571" s="56"/>
      <c r="M571" s="56"/>
      <c r="N571" s="56"/>
      <c r="O571" s="454">
        <v>1.6118171428571435</v>
      </c>
      <c r="P571" s="454">
        <v>7.9133502196046576E-2</v>
      </c>
      <c r="Q571" s="437">
        <f t="shared" si="410"/>
        <v>79133.502196046582</v>
      </c>
      <c r="R571" s="454">
        <v>0.13841939803048628</v>
      </c>
      <c r="S571" s="437">
        <f t="shared" si="411"/>
        <v>138419.39803048628</v>
      </c>
      <c r="T571" s="454">
        <v>0.26697679198560814</v>
      </c>
      <c r="U571" s="437">
        <f t="shared" si="412"/>
        <v>266976.79198560811</v>
      </c>
      <c r="V571" s="58">
        <f t="shared" si="413"/>
        <v>16.563714635294115</v>
      </c>
      <c r="W571" s="454">
        <v>1.0085871973509328</v>
      </c>
      <c r="X571" s="437">
        <f t="shared" si="414"/>
        <v>1008587.1973509329</v>
      </c>
      <c r="Y571" s="454">
        <v>1.0725817346954228E-2</v>
      </c>
      <c r="Z571" s="437">
        <f t="shared" si="415"/>
        <v>10725.817346954227</v>
      </c>
      <c r="AA571" s="437">
        <f t="shared" si="416"/>
        <v>6594.458516337214</v>
      </c>
      <c r="AB571" s="437">
        <f t="shared" si="417"/>
        <v>1382.9880147559957</v>
      </c>
      <c r="AC571" s="437">
        <f t="shared" si="418"/>
        <v>9505.8586098025007</v>
      </c>
      <c r="AD571" s="437">
        <f t="shared" si="419"/>
        <v>766.12981049673056</v>
      </c>
      <c r="AE571" s="559">
        <v>149.31535745520159</v>
      </c>
      <c r="AF571" s="560">
        <v>122.77040501872131</v>
      </c>
      <c r="AG571" s="560">
        <f t="shared" si="420"/>
        <v>26.544952436480287</v>
      </c>
      <c r="AH571" s="550">
        <f t="shared" si="421"/>
        <v>240.66905283813611</v>
      </c>
      <c r="AI571" s="550">
        <f t="shared" si="422"/>
        <v>197.88344344468968</v>
      </c>
      <c r="AJ571" s="550">
        <f t="shared" si="423"/>
        <v>42.785609393446435</v>
      </c>
      <c r="AK571" s="174"/>
      <c r="AL571" s="58"/>
      <c r="AM571" s="56"/>
      <c r="AN571" s="56"/>
      <c r="AO571" s="56"/>
      <c r="AP571" s="56"/>
      <c r="AQ571" s="56"/>
      <c r="AR571" s="56"/>
      <c r="AS571" s="56"/>
      <c r="AT571" s="56"/>
      <c r="AU571" s="56"/>
      <c r="AV571" s="56"/>
      <c r="AW571" s="56"/>
      <c r="AX571" s="56"/>
      <c r="AY571" s="56"/>
      <c r="AZ571" s="56"/>
      <c r="BA571" s="56"/>
      <c r="BB571" s="56"/>
      <c r="BC571" s="56"/>
      <c r="BD571" s="56"/>
      <c r="BE571" s="56"/>
      <c r="BF571" s="56"/>
    </row>
    <row r="572" spans="1:58" x14ac:dyDescent="0.25">
      <c r="A572" s="56" t="s">
        <v>265</v>
      </c>
      <c r="B572" s="56">
        <v>44</v>
      </c>
      <c r="C572" s="56">
        <v>6</v>
      </c>
      <c r="D572" s="56">
        <v>14</v>
      </c>
      <c r="E572" s="56">
        <f t="shared" si="426"/>
        <v>98</v>
      </c>
      <c r="F572" s="452">
        <v>42578</v>
      </c>
      <c r="G572" s="143">
        <f t="shared" si="425"/>
        <v>8609</v>
      </c>
      <c r="H572" s="143">
        <f t="shared" si="400"/>
        <v>8616</v>
      </c>
      <c r="I572" s="41">
        <f t="shared" si="401"/>
        <v>42585</v>
      </c>
      <c r="J572" s="453">
        <f t="shared" si="402"/>
        <v>42585</v>
      </c>
      <c r="K572" s="56">
        <v>1060</v>
      </c>
      <c r="L572" s="56"/>
      <c r="M572" s="56"/>
      <c r="N572" s="56"/>
      <c r="O572" s="454">
        <v>2.4819771428571431</v>
      </c>
      <c r="P572" s="454">
        <v>0.14722225239420217</v>
      </c>
      <c r="Q572" s="437">
        <f t="shared" si="410"/>
        <v>147222.25239420217</v>
      </c>
      <c r="R572" s="454">
        <v>0.15789517977260503</v>
      </c>
      <c r="S572" s="437">
        <f t="shared" si="411"/>
        <v>157895.17977260504</v>
      </c>
      <c r="T572" s="454">
        <v>0.32151678500030245</v>
      </c>
      <c r="U572" s="437">
        <f t="shared" si="412"/>
        <v>321516.78500030248</v>
      </c>
      <c r="V572" s="58">
        <f t="shared" si="413"/>
        <v>12.954059062372608</v>
      </c>
      <c r="W572" s="454">
        <v>1.6345095470987303</v>
      </c>
      <c r="X572" s="437">
        <f t="shared" si="414"/>
        <v>1634509.5470987302</v>
      </c>
      <c r="Y572" s="454">
        <v>1.8587520033661306E-2</v>
      </c>
      <c r="Z572" s="437">
        <f t="shared" si="415"/>
        <v>18587.520033661305</v>
      </c>
      <c r="AA572" s="437">
        <f t="shared" si="416"/>
        <v>12268.52103285018</v>
      </c>
      <c r="AB572" s="437">
        <f t="shared" si="417"/>
        <v>1577.5761513220975</v>
      </c>
      <c r="AC572" s="437">
        <f t="shared" si="418"/>
        <v>11447.785690135566</v>
      </c>
      <c r="AD572" s="437">
        <f t="shared" si="419"/>
        <v>1327.6800024043789</v>
      </c>
      <c r="AE572" s="559">
        <v>125.00571407073319</v>
      </c>
      <c r="AF572" s="559">
        <v>35.132874710730803</v>
      </c>
      <c r="AG572" s="560">
        <f t="shared" si="420"/>
        <v>89.872839360002388</v>
      </c>
      <c r="AH572" s="550">
        <f t="shared" si="421"/>
        <v>310.26132505009537</v>
      </c>
      <c r="AI572" s="550">
        <f t="shared" si="422"/>
        <v>87.198991994897611</v>
      </c>
      <c r="AJ572" s="550">
        <f t="shared" si="423"/>
        <v>223.06233305519777</v>
      </c>
      <c r="AK572" s="174"/>
      <c r="AL572" s="174"/>
      <c r="AM572" s="58"/>
      <c r="AN572" s="56"/>
      <c r="AO572" s="56"/>
      <c r="AP572" s="56"/>
      <c r="AQ572" s="56"/>
      <c r="AR572" s="56"/>
      <c r="AS572" s="56"/>
      <c r="AT572" s="56"/>
      <c r="AU572" s="56"/>
      <c r="AV572" s="56"/>
      <c r="AW572" s="56"/>
      <c r="AX572" s="56"/>
      <c r="AY572" s="56"/>
      <c r="AZ572" s="56"/>
      <c r="BA572" s="56"/>
      <c r="BB572" s="56"/>
      <c r="BC572" s="56"/>
      <c r="BD572" s="56"/>
      <c r="BE572" s="56"/>
      <c r="BF572" s="56"/>
    </row>
    <row r="573" spans="1:58" x14ac:dyDescent="0.25">
      <c r="A573" s="56" t="s">
        <v>266</v>
      </c>
      <c r="B573" s="56">
        <v>44</v>
      </c>
      <c r="C573" s="56">
        <v>7</v>
      </c>
      <c r="D573" s="56">
        <v>14</v>
      </c>
      <c r="E573" s="56">
        <f t="shared" si="426"/>
        <v>84</v>
      </c>
      <c r="F573" s="452">
        <v>42592</v>
      </c>
      <c r="G573" s="143">
        <f t="shared" si="425"/>
        <v>8623</v>
      </c>
      <c r="H573" s="143">
        <f t="shared" si="400"/>
        <v>8630</v>
      </c>
      <c r="I573" s="41">
        <f t="shared" si="401"/>
        <v>42599</v>
      </c>
      <c r="J573" s="453">
        <f t="shared" si="402"/>
        <v>42599</v>
      </c>
      <c r="K573" s="56">
        <v>1060</v>
      </c>
      <c r="L573" s="56"/>
      <c r="M573" s="56"/>
      <c r="N573" s="56"/>
      <c r="O573" s="454">
        <v>1.9325599999999992</v>
      </c>
      <c r="P573" s="454">
        <v>0.1241602876401509</v>
      </c>
      <c r="Q573" s="437">
        <f t="shared" si="410"/>
        <v>124160.2876401509</v>
      </c>
      <c r="R573" s="454">
        <v>0.12430856346700903</v>
      </c>
      <c r="S573" s="437">
        <f t="shared" si="411"/>
        <v>124308.56346700902</v>
      </c>
      <c r="T573" s="454">
        <v>0.30211207675833385</v>
      </c>
      <c r="U573" s="437">
        <f t="shared" si="412"/>
        <v>302112.07675833383</v>
      </c>
      <c r="V573" s="58">
        <f t="shared" si="413"/>
        <v>15.632739824809267</v>
      </c>
      <c r="W573" s="454">
        <v>1.1957386406742792</v>
      </c>
      <c r="X573" s="437">
        <f t="shared" si="414"/>
        <v>1195738.6406742791</v>
      </c>
      <c r="Y573" s="454">
        <v>1.4992073893524567E-2</v>
      </c>
      <c r="Z573" s="437">
        <f t="shared" si="415"/>
        <v>14992.073893524566</v>
      </c>
      <c r="AA573" s="437">
        <f t="shared" si="416"/>
        <v>10346.690636679241</v>
      </c>
      <c r="AB573" s="437">
        <f t="shared" si="417"/>
        <v>1242.0026083955695</v>
      </c>
      <c r="AC573" s="437">
        <f t="shared" si="418"/>
        <v>10756.870155715009</v>
      </c>
      <c r="AD573" s="437">
        <f t="shared" si="419"/>
        <v>1070.8624209660406</v>
      </c>
      <c r="AE573" s="559">
        <v>147.47537801657722</v>
      </c>
      <c r="AF573" s="559">
        <v>86.036390204303203</v>
      </c>
      <c r="AG573" s="560">
        <f t="shared" si="420"/>
        <v>61.438987812274021</v>
      </c>
      <c r="AH573" s="550">
        <f t="shared" si="421"/>
        <v>285.00501653971634</v>
      </c>
      <c r="AI573" s="550">
        <f t="shared" si="422"/>
        <v>166.27048625322811</v>
      </c>
      <c r="AJ573" s="550">
        <f t="shared" si="423"/>
        <v>118.73453028648822</v>
      </c>
      <c r="AK573" s="174"/>
      <c r="AL573" s="174"/>
      <c r="AM573" s="58"/>
      <c r="AN573" s="56"/>
      <c r="AO573" s="56"/>
      <c r="AP573" s="56"/>
      <c r="AQ573" s="56"/>
      <c r="AR573" s="56"/>
      <c r="AS573" s="56"/>
      <c r="AT573" s="56"/>
      <c r="AU573" s="56"/>
      <c r="AV573" s="56"/>
      <c r="AW573" s="56"/>
      <c r="AX573" s="56"/>
      <c r="AY573" s="56"/>
      <c r="AZ573" s="56"/>
      <c r="BA573" s="56"/>
      <c r="BB573" s="56"/>
      <c r="BC573" s="56"/>
      <c r="BD573" s="56"/>
      <c r="BE573" s="56"/>
      <c r="BF573" s="56"/>
    </row>
    <row r="574" spans="1:58" x14ac:dyDescent="0.25">
      <c r="A574" s="56" t="s">
        <v>267</v>
      </c>
      <c r="B574" s="56">
        <v>44</v>
      </c>
      <c r="C574" s="56">
        <v>8</v>
      </c>
      <c r="D574" s="56">
        <v>14</v>
      </c>
      <c r="E574" s="56">
        <f t="shared" si="426"/>
        <v>70</v>
      </c>
      <c r="F574" s="452">
        <v>42606</v>
      </c>
      <c r="G574" s="143">
        <f t="shared" si="425"/>
        <v>8637</v>
      </c>
      <c r="H574" s="143">
        <f t="shared" si="400"/>
        <v>8644</v>
      </c>
      <c r="I574" s="41">
        <f t="shared" si="401"/>
        <v>42613</v>
      </c>
      <c r="J574" s="453">
        <f t="shared" si="402"/>
        <v>42613</v>
      </c>
      <c r="K574" s="56">
        <v>1060</v>
      </c>
      <c r="L574" s="56"/>
      <c r="M574" s="56"/>
      <c r="N574" s="56"/>
      <c r="O574" s="454">
        <v>1.825565714285712</v>
      </c>
      <c r="P574" s="454">
        <v>0.10067527844924848</v>
      </c>
      <c r="Q574" s="437">
        <f t="shared" si="410"/>
        <v>100675.27844924848</v>
      </c>
      <c r="R574" s="454">
        <v>8.6189318769565565E-2</v>
      </c>
      <c r="S574" s="437">
        <f t="shared" si="411"/>
        <v>86189.318769565565</v>
      </c>
      <c r="T574" s="454">
        <v>0.30937028487653551</v>
      </c>
      <c r="U574" s="437">
        <f t="shared" si="412"/>
        <v>309370.28487653553</v>
      </c>
      <c r="V574" s="58">
        <f t="shared" si="413"/>
        <v>16.946543334792121</v>
      </c>
      <c r="W574" s="454">
        <v>1.1783179145164899</v>
      </c>
      <c r="X574" s="437">
        <f t="shared" si="414"/>
        <v>1178317.91451649</v>
      </c>
      <c r="Y574" s="454">
        <v>1.2606594902963142E-2</v>
      </c>
      <c r="Z574" s="437">
        <f t="shared" si="415"/>
        <v>12606.594902963143</v>
      </c>
      <c r="AA574" s="437">
        <f t="shared" si="416"/>
        <v>8389.6065374373738</v>
      </c>
      <c r="AB574" s="437">
        <f t="shared" si="417"/>
        <v>861.14227163479018</v>
      </c>
      <c r="AC574" s="437">
        <f t="shared" si="418"/>
        <v>11015.302731891385</v>
      </c>
      <c r="AD574" s="437">
        <f t="shared" si="419"/>
        <v>900.47106449736737</v>
      </c>
      <c r="AE574" s="559">
        <v>187.84393162884083</v>
      </c>
      <c r="AF574" s="559">
        <v>188.00417418660223</v>
      </c>
      <c r="AG574" s="560">
        <f t="shared" si="420"/>
        <v>-0.16024255776139285</v>
      </c>
      <c r="AH574" s="550">
        <f t="shared" si="421"/>
        <v>342.92144121824128</v>
      </c>
      <c r="AI574" s="550">
        <f t="shared" si="422"/>
        <v>343.21397453765991</v>
      </c>
      <c r="AJ574" s="550">
        <f t="shared" si="423"/>
        <v>-0.29253331941862371</v>
      </c>
      <c r="AK574" s="174"/>
      <c r="AL574" s="174"/>
      <c r="AM574" s="58"/>
      <c r="AN574" s="56"/>
      <c r="AO574" s="56"/>
      <c r="AP574" s="56"/>
      <c r="AQ574" s="56"/>
      <c r="AR574" s="56"/>
      <c r="AS574" s="56"/>
      <c r="AT574" s="56"/>
      <c r="AU574" s="56"/>
      <c r="AV574" s="56"/>
      <c r="AW574" s="56"/>
      <c r="AX574" s="56"/>
      <c r="AY574" s="56"/>
      <c r="AZ574" s="56"/>
      <c r="BA574" s="56"/>
      <c r="BB574" s="56"/>
      <c r="BC574" s="56"/>
      <c r="BD574" s="56"/>
      <c r="BE574" s="56"/>
      <c r="BF574" s="56"/>
    </row>
    <row r="575" spans="1:58" x14ac:dyDescent="0.25">
      <c r="A575" s="56" t="s">
        <v>268</v>
      </c>
      <c r="B575" s="56">
        <v>44</v>
      </c>
      <c r="C575" s="56">
        <v>9</v>
      </c>
      <c r="D575" s="56">
        <v>14</v>
      </c>
      <c r="E575" s="56">
        <f t="shared" si="426"/>
        <v>56</v>
      </c>
      <c r="F575" s="452">
        <v>42620</v>
      </c>
      <c r="G575" s="143">
        <f t="shared" si="425"/>
        <v>8651</v>
      </c>
      <c r="H575" s="143">
        <f t="shared" si="400"/>
        <v>8658</v>
      </c>
      <c r="I575" s="41">
        <f t="shared" si="401"/>
        <v>42627</v>
      </c>
      <c r="J575" s="453">
        <f t="shared" si="402"/>
        <v>42627</v>
      </c>
      <c r="K575" s="56">
        <v>1060</v>
      </c>
      <c r="L575" s="56"/>
      <c r="M575" s="56"/>
      <c r="N575" s="56"/>
      <c r="O575" s="454">
        <v>2.0095200000000011</v>
      </c>
      <c r="P575" s="454">
        <v>9.4037167846291514E-2</v>
      </c>
      <c r="Q575" s="437">
        <f t="shared" si="410"/>
        <v>94037.167846291515</v>
      </c>
      <c r="R575" s="454">
        <v>0.10951764965274582</v>
      </c>
      <c r="S575" s="437">
        <f t="shared" si="411"/>
        <v>109517.64965274582</v>
      </c>
      <c r="T575" s="454">
        <v>0.29393659784795056</v>
      </c>
      <c r="U575" s="437">
        <f t="shared" si="412"/>
        <v>293936.59784795059</v>
      </c>
      <c r="V575" s="58">
        <f t="shared" si="413"/>
        <v>14.62720439945611</v>
      </c>
      <c r="W575" s="454">
        <v>1.370972832883576</v>
      </c>
      <c r="X575" s="437">
        <f t="shared" si="414"/>
        <v>1370972.8328835759</v>
      </c>
      <c r="Y575" s="454">
        <v>1.236375294706708E-2</v>
      </c>
      <c r="Z575" s="437">
        <f t="shared" si="415"/>
        <v>12363.75294706708</v>
      </c>
      <c r="AA575" s="437">
        <f t="shared" si="416"/>
        <v>7836.4306538576266</v>
      </c>
      <c r="AB575" s="437">
        <f t="shared" si="417"/>
        <v>1094.2223346516421</v>
      </c>
      <c r="AC575" s="437">
        <f t="shared" si="418"/>
        <v>10465.777637854073</v>
      </c>
      <c r="AD575" s="437">
        <f t="shared" si="419"/>
        <v>883.12521050479143</v>
      </c>
      <c r="AE575" s="559">
        <v>157.90516340296057</v>
      </c>
      <c r="AF575" s="559">
        <v>139.16203880813214</v>
      </c>
      <c r="AG575" s="560">
        <f t="shared" si="420"/>
        <v>18.74312459482843</v>
      </c>
      <c r="AH575" s="550">
        <f t="shared" si="421"/>
        <v>317.31358396151751</v>
      </c>
      <c r="AI575" s="550">
        <f t="shared" si="422"/>
        <v>279.64890022571785</v>
      </c>
      <c r="AJ575" s="550">
        <f t="shared" si="423"/>
        <v>37.664683735799656</v>
      </c>
      <c r="AK575" s="174"/>
      <c r="AL575" s="174"/>
      <c r="AM575" s="58"/>
      <c r="AN575" s="56"/>
      <c r="AO575" s="56"/>
      <c r="AP575" s="56"/>
      <c r="AQ575" s="56"/>
      <c r="AR575" s="56"/>
      <c r="AS575" s="56"/>
      <c r="AT575" s="56"/>
      <c r="AU575" s="56"/>
      <c r="AV575" s="56"/>
      <c r="AW575" s="56"/>
      <c r="AX575" s="56"/>
      <c r="AY575" s="56"/>
      <c r="AZ575" s="56"/>
      <c r="BA575" s="56"/>
      <c r="BB575" s="56"/>
      <c r="BC575" s="56"/>
      <c r="BD575" s="56"/>
      <c r="BE575" s="56"/>
      <c r="BF575" s="56"/>
    </row>
    <row r="576" spans="1:58" x14ac:dyDescent="0.25">
      <c r="A576" s="56" t="s">
        <v>269</v>
      </c>
      <c r="B576" s="56">
        <v>44</v>
      </c>
      <c r="C576" s="56">
        <v>10</v>
      </c>
      <c r="D576" s="56">
        <v>14</v>
      </c>
      <c r="E576" s="56">
        <f t="shared" si="426"/>
        <v>42</v>
      </c>
      <c r="F576" s="452">
        <v>42634</v>
      </c>
      <c r="G576" s="143">
        <f t="shared" si="425"/>
        <v>8665</v>
      </c>
      <c r="H576" s="143">
        <f t="shared" si="400"/>
        <v>8672</v>
      </c>
      <c r="I576" s="41">
        <f t="shared" si="401"/>
        <v>42641</v>
      </c>
      <c r="J576" s="453">
        <f t="shared" si="402"/>
        <v>42641</v>
      </c>
      <c r="K576" s="56">
        <v>1060</v>
      </c>
      <c r="L576" s="56"/>
      <c r="M576" s="56"/>
      <c r="N576" s="56"/>
      <c r="O576" s="454">
        <v>2.3124171428571407</v>
      </c>
      <c r="P576" s="454">
        <v>0.13925558679847483</v>
      </c>
      <c r="Q576" s="437">
        <f t="shared" si="410"/>
        <v>139255.58679847483</v>
      </c>
      <c r="R576" s="454">
        <v>0.1415964459488355</v>
      </c>
      <c r="S576" s="437">
        <f t="shared" si="411"/>
        <v>141596.44594883549</v>
      </c>
      <c r="T576" s="454">
        <v>0.31008021964832527</v>
      </c>
      <c r="U576" s="437">
        <f t="shared" si="412"/>
        <v>310080.21964832529</v>
      </c>
      <c r="V576" s="58">
        <f t="shared" si="413"/>
        <v>13.409354821907311</v>
      </c>
      <c r="W576" s="454">
        <v>1.5126015102637929</v>
      </c>
      <c r="X576" s="437">
        <f t="shared" si="414"/>
        <v>1512601.5102637929</v>
      </c>
      <c r="Y576" s="454">
        <v>1.6162616420722965E-2</v>
      </c>
      <c r="Z576" s="437">
        <f t="shared" si="415"/>
        <v>16162.616420722965</v>
      </c>
      <c r="AA576" s="437">
        <f t="shared" si="416"/>
        <v>11604.632233206235</v>
      </c>
      <c r="AB576" s="437">
        <f t="shared" si="417"/>
        <v>1414.7308142183567</v>
      </c>
      <c r="AC576" s="437">
        <f t="shared" si="418"/>
        <v>11040.58035813232</v>
      </c>
      <c r="AD576" s="437">
        <f t="shared" si="419"/>
        <v>1154.4726014802118</v>
      </c>
      <c r="AE576" s="559">
        <v>156.26760690285118</v>
      </c>
      <c r="AF576" s="559">
        <v>145.20997834771455</v>
      </c>
      <c r="AG576" s="560">
        <f t="shared" si="420"/>
        <v>11.057628555136631</v>
      </c>
      <c r="AH576" s="550">
        <f t="shared" si="421"/>
        <v>361.35589307541392</v>
      </c>
      <c r="AI576" s="550">
        <f t="shared" si="422"/>
        <v>335.78604324516937</v>
      </c>
      <c r="AJ576" s="550">
        <f t="shared" si="423"/>
        <v>25.56984983024455</v>
      </c>
      <c r="AK576" s="174"/>
      <c r="AL576" s="174"/>
      <c r="AM576" s="58"/>
      <c r="AN576" s="56"/>
      <c r="AO576" s="56"/>
      <c r="AP576" s="56"/>
      <c r="AQ576" s="56"/>
      <c r="AR576" s="56"/>
      <c r="AS576" s="56"/>
      <c r="AT576" s="56"/>
      <c r="AU576" s="56"/>
      <c r="AV576" s="56"/>
      <c r="AW576" s="56"/>
      <c r="AX576" s="56"/>
      <c r="AY576" s="56"/>
      <c r="AZ576" s="56"/>
      <c r="BA576" s="56"/>
      <c r="BB576" s="56"/>
      <c r="BC576" s="56"/>
      <c r="BD576" s="56"/>
      <c r="BE576" s="56"/>
      <c r="BF576" s="56"/>
    </row>
    <row r="577" spans="1:58" x14ac:dyDescent="0.25">
      <c r="A577" s="56" t="s">
        <v>270</v>
      </c>
      <c r="B577" s="56">
        <v>44</v>
      </c>
      <c r="C577" s="56">
        <v>11</v>
      </c>
      <c r="D577" s="56">
        <v>14</v>
      </c>
      <c r="E577" s="56">
        <f t="shared" si="426"/>
        <v>28</v>
      </c>
      <c r="F577" s="452">
        <v>42648</v>
      </c>
      <c r="G577" s="143">
        <f t="shared" si="425"/>
        <v>8679</v>
      </c>
      <c r="H577" s="143">
        <f t="shared" si="400"/>
        <v>8686</v>
      </c>
      <c r="I577" s="41">
        <f t="shared" si="401"/>
        <v>42655</v>
      </c>
      <c r="J577" s="453">
        <f t="shared" si="402"/>
        <v>42655</v>
      </c>
      <c r="K577" s="56">
        <v>1060</v>
      </c>
      <c r="L577" s="56"/>
      <c r="M577" s="56"/>
      <c r="N577" s="56"/>
      <c r="O577" s="454">
        <v>1.6347257142857115</v>
      </c>
      <c r="P577" s="454">
        <v>9.8331622215732856E-2</v>
      </c>
      <c r="Q577" s="437">
        <f t="shared" si="410"/>
        <v>98331.622215732859</v>
      </c>
      <c r="R577" s="454">
        <v>0.10986848617823707</v>
      </c>
      <c r="S577" s="437">
        <f t="shared" si="411"/>
        <v>109868.48617823707</v>
      </c>
      <c r="T577" s="454">
        <v>0.24728477703476026</v>
      </c>
      <c r="U577" s="437">
        <f t="shared" si="412"/>
        <v>247284.77703476025</v>
      </c>
      <c r="V577" s="58">
        <f t="shared" si="413"/>
        <v>15.126988880994668</v>
      </c>
      <c r="W577" s="454">
        <v>1.0317433955333821</v>
      </c>
      <c r="X577" s="437">
        <f t="shared" si="414"/>
        <v>1031743.3955333821</v>
      </c>
      <c r="Y577" s="454">
        <v>1.1354227525150253E-2</v>
      </c>
      <c r="Z577" s="437">
        <f t="shared" si="415"/>
        <v>11354.227525150252</v>
      </c>
      <c r="AA577" s="437">
        <f t="shared" si="416"/>
        <v>8194.301851311071</v>
      </c>
      <c r="AB577" s="437">
        <f t="shared" si="417"/>
        <v>1097.7276432774329</v>
      </c>
      <c r="AC577" s="437">
        <f t="shared" si="418"/>
        <v>8804.7133586640884</v>
      </c>
      <c r="AD577" s="437">
        <f t="shared" si="419"/>
        <v>811.01625179644668</v>
      </c>
      <c r="AE577" s="559">
        <v>165.25647728924184</v>
      </c>
      <c r="AF577" s="559">
        <v>145.37486022547267</v>
      </c>
      <c r="AG577" s="560">
        <f t="shared" si="420"/>
        <v>19.88161706376917</v>
      </c>
      <c r="AH577" s="550">
        <f t="shared" si="421"/>
        <v>270.14901287699632</v>
      </c>
      <c r="AI577" s="550">
        <f t="shared" si="422"/>
        <v>237.64802222127128</v>
      </c>
      <c r="AJ577" s="550">
        <f t="shared" si="423"/>
        <v>32.500990655725047</v>
      </c>
      <c r="AK577" s="174"/>
      <c r="AL577" s="174"/>
      <c r="AM577" s="58"/>
      <c r="AN577" s="56"/>
      <c r="AO577" s="56"/>
      <c r="AP577" s="56"/>
      <c r="AQ577" s="56"/>
      <c r="AR577" s="56"/>
      <c r="AS577" s="56"/>
      <c r="AT577" s="56"/>
      <c r="AU577" s="56"/>
      <c r="AV577" s="56"/>
      <c r="AW577" s="56"/>
      <c r="AX577" s="56"/>
      <c r="AY577" s="56"/>
      <c r="AZ577" s="56"/>
      <c r="BA577" s="56"/>
      <c r="BB577" s="56"/>
      <c r="BC577" s="56"/>
      <c r="BD577" s="56"/>
      <c r="BE577" s="56"/>
      <c r="BF577" s="56"/>
    </row>
    <row r="578" spans="1:58" x14ac:dyDescent="0.25">
      <c r="A578" s="433" t="s">
        <v>271</v>
      </c>
      <c r="B578" s="433">
        <v>44</v>
      </c>
      <c r="C578" s="433">
        <v>12</v>
      </c>
      <c r="D578" s="433">
        <v>14</v>
      </c>
      <c r="E578" s="56">
        <f>E577-D578</f>
        <v>14</v>
      </c>
      <c r="F578" s="452">
        <v>42662</v>
      </c>
      <c r="G578" s="143">
        <f t="shared" si="425"/>
        <v>8693</v>
      </c>
      <c r="H578" s="143">
        <f t="shared" si="400"/>
        <v>8700</v>
      </c>
      <c r="I578" s="41">
        <f t="shared" si="401"/>
        <v>42669</v>
      </c>
      <c r="J578" s="453">
        <f t="shared" si="402"/>
        <v>42669</v>
      </c>
      <c r="K578" s="56">
        <v>1060</v>
      </c>
      <c r="L578" s="56"/>
      <c r="M578" s="56"/>
      <c r="N578" s="56"/>
      <c r="O578" s="454">
        <v>0.63524571428571419</v>
      </c>
      <c r="P578" s="454">
        <v>3.3267749993540409E-2</v>
      </c>
      <c r="Q578" s="437">
        <f t="shared" si="410"/>
        <v>33267.749993540412</v>
      </c>
      <c r="R578" s="454">
        <v>4.2656454765738927E-2</v>
      </c>
      <c r="S578" s="437">
        <f t="shared" si="411"/>
        <v>42656.454765738927</v>
      </c>
      <c r="T578" s="454">
        <v>0.11971164589151562</v>
      </c>
      <c r="U578" s="437">
        <f t="shared" si="412"/>
        <v>119711.64589151561</v>
      </c>
      <c r="V578" s="58">
        <f t="shared" si="413"/>
        <v>18.844935620875823</v>
      </c>
      <c r="W578" s="454">
        <v>0.38970823864460857</v>
      </c>
      <c r="X578" s="437">
        <f t="shared" si="414"/>
        <v>389708.23864460859</v>
      </c>
      <c r="Y578" s="454">
        <v>4.1328568825827342E-3</v>
      </c>
      <c r="Z578" s="437">
        <f t="shared" si="415"/>
        <v>4132.8568825827342</v>
      </c>
      <c r="AA578" s="437">
        <f t="shared" si="416"/>
        <v>2772.3124994617006</v>
      </c>
      <c r="AB578" s="437">
        <f t="shared" si="417"/>
        <v>426.19290744209979</v>
      </c>
      <c r="AC578" s="437">
        <f t="shared" si="418"/>
        <v>4262.4003806774181</v>
      </c>
      <c r="AD578" s="437">
        <f t="shared" si="419"/>
        <v>295.2040630416239</v>
      </c>
      <c r="AE578" s="559">
        <v>346.11389072201086</v>
      </c>
      <c r="AF578" s="559">
        <v>325.39124257847533</v>
      </c>
      <c r="AG578" s="560">
        <f t="shared" si="420"/>
        <v>20.722648143535537</v>
      </c>
      <c r="AH578" s="550">
        <f t="shared" si="421"/>
        <v>219.86736573591142</v>
      </c>
      <c r="AI578" s="550">
        <f t="shared" si="422"/>
        <v>206.70339231407965</v>
      </c>
      <c r="AJ578" s="550">
        <f t="shared" si="423"/>
        <v>13.16397342183177</v>
      </c>
      <c r="AK578" s="174"/>
      <c r="AL578" s="174"/>
      <c r="AM578" s="58"/>
      <c r="AN578" s="56"/>
      <c r="AO578" s="56"/>
      <c r="AP578" s="56"/>
      <c r="AQ578" s="56"/>
      <c r="AR578" s="56"/>
      <c r="AS578" s="56"/>
      <c r="AT578" s="56"/>
      <c r="AU578" s="56"/>
      <c r="AV578" s="56"/>
      <c r="AW578" s="56"/>
      <c r="AX578" s="56"/>
      <c r="AY578" s="56"/>
      <c r="AZ578" s="56"/>
      <c r="BA578" s="56"/>
      <c r="BB578" s="56"/>
      <c r="BC578" s="56"/>
      <c r="BD578" s="56"/>
      <c r="BE578" s="56"/>
      <c r="BF578" s="56"/>
    </row>
    <row r="579" spans="1:58" ht="13.8" thickBot="1" x14ac:dyDescent="0.3">
      <c r="A579" s="445" t="s">
        <v>902</v>
      </c>
      <c r="B579" s="445"/>
      <c r="C579" s="445"/>
      <c r="D579" s="445"/>
      <c r="E579" s="63"/>
      <c r="F579" s="455"/>
      <c r="G579" s="145"/>
      <c r="H579" s="145"/>
      <c r="I579" s="42"/>
      <c r="J579" s="34"/>
      <c r="K579" s="63"/>
      <c r="L579" s="63"/>
      <c r="M579" s="63"/>
      <c r="N579" s="63"/>
      <c r="O579" s="456"/>
      <c r="P579" s="456"/>
      <c r="Q579" s="438"/>
      <c r="R579" s="456"/>
      <c r="S579" s="438"/>
      <c r="T579" s="456"/>
      <c r="U579" s="438"/>
      <c r="V579" s="71"/>
      <c r="W579" s="456"/>
      <c r="X579" s="438"/>
      <c r="Y579" s="456"/>
      <c r="Z579" s="438"/>
      <c r="AA579" s="438"/>
      <c r="AB579" s="438"/>
      <c r="AC579" s="438"/>
      <c r="AD579" s="438"/>
      <c r="AE579" s="513"/>
      <c r="AF579" s="513"/>
      <c r="AG579" s="548"/>
      <c r="AH579" s="551"/>
      <c r="AI579" s="551"/>
      <c r="AJ579" s="551"/>
      <c r="AK579" s="193"/>
      <c r="AL579" s="193"/>
      <c r="AM579" s="71"/>
      <c r="AN579" s="63"/>
      <c r="AO579" s="63"/>
      <c r="AP579" s="63"/>
      <c r="AQ579" s="63"/>
      <c r="AR579" s="63"/>
      <c r="AS579" s="63"/>
      <c r="AT579" s="63"/>
      <c r="AU579" s="63"/>
      <c r="AV579" s="63"/>
      <c r="AW579" s="63"/>
      <c r="AX579" s="63"/>
      <c r="AY579" s="63"/>
      <c r="AZ579" s="63"/>
      <c r="BA579" s="63"/>
      <c r="BB579" s="63"/>
      <c r="BC579" s="63"/>
      <c r="BD579" s="63"/>
      <c r="BE579" s="63"/>
      <c r="BF579" s="63"/>
    </row>
    <row r="580" spans="1:58" x14ac:dyDescent="0.25">
      <c r="A580" s="56" t="s">
        <v>273</v>
      </c>
      <c r="B580" s="56">
        <v>45</v>
      </c>
      <c r="C580" s="56">
        <v>1</v>
      </c>
      <c r="D580" s="56">
        <v>15</v>
      </c>
      <c r="E580" s="56">
        <f>SUM(D580:D592)</f>
        <v>195</v>
      </c>
      <c r="F580" s="452">
        <v>42670</v>
      </c>
      <c r="G580" s="143">
        <f t="shared" si="425"/>
        <v>8701</v>
      </c>
      <c r="H580" s="143">
        <f t="shared" si="400"/>
        <v>8708.5</v>
      </c>
      <c r="I580" s="41">
        <f t="shared" si="401"/>
        <v>42677.5</v>
      </c>
      <c r="J580" s="453">
        <f t="shared" si="402"/>
        <v>42677.5</v>
      </c>
      <c r="K580" s="56">
        <v>1060</v>
      </c>
      <c r="L580" s="56"/>
      <c r="M580" s="56"/>
      <c r="N580" s="56"/>
      <c r="O580" s="454">
        <v>1.8360906666666674</v>
      </c>
      <c r="P580" s="454">
        <v>9.5036223811458195E-2</v>
      </c>
      <c r="Q580" s="437">
        <f t="shared" si="410"/>
        <v>95036.2238114582</v>
      </c>
      <c r="R580" s="454">
        <v>0.16314959222832556</v>
      </c>
      <c r="S580" s="437">
        <f t="shared" si="411"/>
        <v>163149.59222832555</v>
      </c>
      <c r="T580" s="454">
        <v>0.19527057532547573</v>
      </c>
      <c r="U580" s="437">
        <f t="shared" si="412"/>
        <v>195270.57532547574</v>
      </c>
      <c r="V580" s="58">
        <f t="shared" si="413"/>
        <v>10.635127059383178</v>
      </c>
      <c r="W580" s="454">
        <v>1.2400799395842208</v>
      </c>
      <c r="X580" s="437">
        <f t="shared" si="414"/>
        <v>1240079.9395842208</v>
      </c>
      <c r="Y580" s="454">
        <v>1.1930348089533502E-2</v>
      </c>
      <c r="Z580" s="437">
        <f t="shared" si="415"/>
        <v>11930.348089533503</v>
      </c>
      <c r="AA580" s="437">
        <f t="shared" si="416"/>
        <v>7919.6853176215172</v>
      </c>
      <c r="AB580" s="437">
        <f t="shared" si="417"/>
        <v>1630.0744973215913</v>
      </c>
      <c r="AC580" s="437">
        <f t="shared" si="418"/>
        <v>6952.7184962160445</v>
      </c>
      <c r="AD580" s="437">
        <f t="shared" si="419"/>
        <v>852.16772068096452</v>
      </c>
      <c r="AE580" s="431">
        <v>55.101926896409978</v>
      </c>
      <c r="AF580" s="431">
        <v>34.375565138158713</v>
      </c>
      <c r="AG580" s="431">
        <f t="shared" si="420"/>
        <v>20.726361758251265</v>
      </c>
      <c r="AH580" s="550">
        <f t="shared" si="421"/>
        <v>101.17213368984737</v>
      </c>
      <c r="AI580" s="550">
        <f t="shared" si="422"/>
        <v>63.116654311565284</v>
      </c>
      <c r="AJ580" s="550">
        <f t="shared" si="423"/>
        <v>38.055479378282087</v>
      </c>
      <c r="AK580" s="174"/>
      <c r="AL580" s="174"/>
      <c r="AM580" s="58"/>
      <c r="AN580" s="56"/>
      <c r="AO580" s="56"/>
      <c r="AP580" s="56"/>
      <c r="AQ580" s="56"/>
      <c r="AR580" s="56"/>
      <c r="AS580" s="56"/>
      <c r="AT580" s="56"/>
      <c r="AU580" s="56"/>
      <c r="AV580" s="56"/>
      <c r="AW580" s="56"/>
      <c r="AX580" s="56"/>
      <c r="AY580" s="56"/>
      <c r="AZ580" s="56"/>
      <c r="BA580" s="56"/>
      <c r="BB580" s="56"/>
      <c r="BC580" s="56"/>
      <c r="BD580" s="56"/>
      <c r="BE580" s="56"/>
      <c r="BF580" s="56"/>
    </row>
    <row r="581" spans="1:58" x14ac:dyDescent="0.25">
      <c r="A581" s="56" t="s">
        <v>274</v>
      </c>
      <c r="B581" s="56">
        <v>45</v>
      </c>
      <c r="C581" s="56">
        <v>2</v>
      </c>
      <c r="D581" s="56">
        <v>15</v>
      </c>
      <c r="E581" s="56">
        <f>E580-D581</f>
        <v>180</v>
      </c>
      <c r="F581" s="452">
        <v>42685</v>
      </c>
      <c r="G581" s="143">
        <f t="shared" si="425"/>
        <v>8716</v>
      </c>
      <c r="H581" s="143">
        <f t="shared" si="400"/>
        <v>8723.5</v>
      </c>
      <c r="I581" s="41">
        <f t="shared" si="401"/>
        <v>42692.5</v>
      </c>
      <c r="J581" s="453">
        <f t="shared" si="402"/>
        <v>42692.5</v>
      </c>
      <c r="K581" s="56">
        <v>1060</v>
      </c>
      <c r="L581" s="56"/>
      <c r="M581" s="56"/>
      <c r="N581" s="56"/>
      <c r="O581" s="454">
        <v>2.3472800000000005</v>
      </c>
      <c r="P581" s="454">
        <v>0.13093865468063171</v>
      </c>
      <c r="Q581" s="437">
        <f t="shared" si="410"/>
        <v>130938.65468063171</v>
      </c>
      <c r="R581" s="454">
        <v>0.17054021388026469</v>
      </c>
      <c r="S581" s="437">
        <f t="shared" si="411"/>
        <v>170540.2138802647</v>
      </c>
      <c r="T581" s="454">
        <v>0.34322478834151049</v>
      </c>
      <c r="U581" s="437">
        <f t="shared" si="412"/>
        <v>343224.78834151052</v>
      </c>
      <c r="V581" s="58">
        <f t="shared" si="413"/>
        <v>14.622234600964113</v>
      </c>
      <c r="W581" s="454">
        <v>1.5061683610766459</v>
      </c>
      <c r="X581" s="437">
        <f t="shared" si="414"/>
        <v>1506168.3610766458</v>
      </c>
      <c r="Y581" s="454">
        <v>1.5924254156182295E-2</v>
      </c>
      <c r="Z581" s="437">
        <f t="shared" si="415"/>
        <v>15924.254156182295</v>
      </c>
      <c r="AA581" s="437">
        <f t="shared" si="416"/>
        <v>10911.554556719308</v>
      </c>
      <c r="AB581" s="437">
        <f t="shared" si="417"/>
        <v>1703.916323768321</v>
      </c>
      <c r="AC581" s="437">
        <f t="shared" si="418"/>
        <v>12220.711340069092</v>
      </c>
      <c r="AD581" s="437">
        <f t="shared" si="419"/>
        <v>1137.4467254415924</v>
      </c>
      <c r="AE581" s="431">
        <v>50.429931350494471</v>
      </c>
      <c r="AF581" s="431">
        <v>36.184374149361503</v>
      </c>
      <c r="AG581" s="431">
        <f t="shared" si="420"/>
        <v>14.245557201132968</v>
      </c>
      <c r="AH581" s="550">
        <f t="shared" si="421"/>
        <v>118.37316926038868</v>
      </c>
      <c r="AI581" s="550">
        <f t="shared" si="422"/>
        <v>84.934857753313281</v>
      </c>
      <c r="AJ581" s="550">
        <f t="shared" si="423"/>
        <v>33.438311507075397</v>
      </c>
      <c r="AK581" s="174"/>
      <c r="AL581" s="174"/>
      <c r="AM581" s="58"/>
      <c r="AN581" s="56"/>
      <c r="AO581" s="56"/>
      <c r="AP581" s="56"/>
      <c r="AQ581" s="56"/>
      <c r="AR581" s="56"/>
      <c r="AS581" s="56"/>
      <c r="AT581" s="56"/>
      <c r="AU581" s="56"/>
      <c r="AV581" s="56"/>
      <c r="AW581" s="56"/>
      <c r="AX581" s="56"/>
      <c r="AY581" s="56"/>
      <c r="AZ581" s="56"/>
      <c r="BA581" s="56"/>
      <c r="BB581" s="56"/>
      <c r="BC581" s="56"/>
      <c r="BD581" s="56"/>
      <c r="BE581" s="56"/>
      <c r="BF581" s="56"/>
    </row>
    <row r="582" spans="1:58" x14ac:dyDescent="0.25">
      <c r="A582" s="56" t="s">
        <v>275</v>
      </c>
      <c r="B582" s="56">
        <v>45</v>
      </c>
      <c r="C582" s="56">
        <v>3</v>
      </c>
      <c r="D582" s="56">
        <v>15</v>
      </c>
      <c r="E582" s="56">
        <f>E581-D582</f>
        <v>165</v>
      </c>
      <c r="F582" s="452">
        <v>42700</v>
      </c>
      <c r="G582" s="143">
        <f t="shared" si="425"/>
        <v>8731</v>
      </c>
      <c r="H582" s="143">
        <f t="shared" si="400"/>
        <v>8738.5</v>
      </c>
      <c r="I582" s="41">
        <f t="shared" si="401"/>
        <v>42707.5</v>
      </c>
      <c r="J582" s="453">
        <f t="shared" si="402"/>
        <v>42707.5</v>
      </c>
      <c r="K582" s="56">
        <v>1060</v>
      </c>
      <c r="L582" s="56"/>
      <c r="M582" s="56"/>
      <c r="N582" s="56"/>
      <c r="O582" s="454">
        <v>2.0023413333333338</v>
      </c>
      <c r="P582" s="454">
        <v>0.1025097341799155</v>
      </c>
      <c r="Q582" s="437">
        <f t="shared" si="410"/>
        <v>102509.73417991551</v>
      </c>
      <c r="R582" s="454">
        <v>0.2275929100662355</v>
      </c>
      <c r="S582" s="437">
        <f t="shared" si="411"/>
        <v>227592.91006623549</v>
      </c>
      <c r="T582" s="454">
        <v>0.24061337373225267</v>
      </c>
      <c r="U582" s="437">
        <f t="shared" si="412"/>
        <v>240613.37373225266</v>
      </c>
      <c r="V582" s="58">
        <f t="shared" si="413"/>
        <v>12.016601252080196</v>
      </c>
      <c r="W582" s="454">
        <v>1.2778607140850569</v>
      </c>
      <c r="X582" s="437">
        <f t="shared" si="414"/>
        <v>1277860.7140850569</v>
      </c>
      <c r="Y582" s="454">
        <v>1.4598262182907086E-2</v>
      </c>
      <c r="Z582" s="437">
        <f t="shared" si="415"/>
        <v>14598.262182907087</v>
      </c>
      <c r="AA582" s="437">
        <f t="shared" si="416"/>
        <v>8542.4778483262926</v>
      </c>
      <c r="AB582" s="437">
        <f t="shared" si="417"/>
        <v>2273.9462195588999</v>
      </c>
      <c r="AC582" s="437">
        <f t="shared" si="418"/>
        <v>8567.1742974934641</v>
      </c>
      <c r="AD582" s="437">
        <f t="shared" si="419"/>
        <v>1042.7330130647917</v>
      </c>
      <c r="AE582" s="431">
        <v>57.745092931809275</v>
      </c>
      <c r="AF582" s="431">
        <v>39.320637710656399</v>
      </c>
      <c r="AG582" s="431">
        <f t="shared" si="420"/>
        <v>18.424455221152876</v>
      </c>
      <c r="AH582" s="550">
        <f t="shared" si="421"/>
        <v>115.62538637453625</v>
      </c>
      <c r="AI582" s="550">
        <f t="shared" si="422"/>
        <v>78.733338141072693</v>
      </c>
      <c r="AJ582" s="550">
        <f t="shared" si="423"/>
        <v>36.892048233463555</v>
      </c>
      <c r="AK582" s="174"/>
      <c r="AL582" s="174"/>
      <c r="AM582" s="58"/>
      <c r="AN582" s="56"/>
      <c r="AO582" s="56"/>
      <c r="AP582" s="56"/>
      <c r="AQ582" s="56"/>
      <c r="AR582" s="56"/>
      <c r="AS582" s="56"/>
      <c r="AT582" s="56"/>
      <c r="AU582" s="56"/>
      <c r="AV582" s="56"/>
      <c r="AW582" s="56"/>
      <c r="AX582" s="56"/>
      <c r="AY582" s="56"/>
      <c r="AZ582" s="56"/>
      <c r="BA582" s="56"/>
      <c r="BB582" s="56"/>
      <c r="BC582" s="56"/>
      <c r="BD582" s="56"/>
      <c r="BE582" s="56"/>
      <c r="BF582" s="56"/>
    </row>
    <row r="583" spans="1:58" x14ac:dyDescent="0.25">
      <c r="A583" s="56" t="s">
        <v>276</v>
      </c>
      <c r="B583" s="56">
        <v>45</v>
      </c>
      <c r="C583" s="56">
        <v>4</v>
      </c>
      <c r="D583" s="56">
        <v>15</v>
      </c>
      <c r="E583" s="56">
        <f t="shared" ref="E583:E592" si="427">E582-D583</f>
        <v>150</v>
      </c>
      <c r="F583" s="452">
        <v>42715</v>
      </c>
      <c r="G583" s="143">
        <f t="shared" si="425"/>
        <v>8746</v>
      </c>
      <c r="H583" s="143">
        <f t="shared" si="400"/>
        <v>8753.5</v>
      </c>
      <c r="I583" s="41">
        <f t="shared" si="401"/>
        <v>42722.5</v>
      </c>
      <c r="J583" s="453">
        <f t="shared" si="402"/>
        <v>42722.5</v>
      </c>
      <c r="K583" s="56">
        <v>1060</v>
      </c>
      <c r="L583" s="56"/>
      <c r="M583" s="56"/>
      <c r="N583" s="56"/>
      <c r="O583" s="454">
        <v>2.1666613333333324</v>
      </c>
      <c r="P583" s="454">
        <v>0.10083712590296916</v>
      </c>
      <c r="Q583" s="437">
        <f t="shared" si="410"/>
        <v>100837.12590296916</v>
      </c>
      <c r="R583" s="454">
        <v>0.16409468184526599</v>
      </c>
      <c r="S583" s="437">
        <f t="shared" si="411"/>
        <v>164094.68184526599</v>
      </c>
      <c r="T583" s="454">
        <v>0.2401912519012096</v>
      </c>
      <c r="U583" s="437">
        <f t="shared" si="412"/>
        <v>240191.25190120959</v>
      </c>
      <c r="V583" s="58">
        <f t="shared" si="413"/>
        <v>11.085777375815526</v>
      </c>
      <c r="W583" s="454">
        <v>1.5102825848294339</v>
      </c>
      <c r="X583" s="437">
        <f t="shared" si="414"/>
        <v>1510282.5848294338</v>
      </c>
      <c r="Y583" s="454">
        <v>1.2525348345524838E-2</v>
      </c>
      <c r="Z583" s="437">
        <f t="shared" si="415"/>
        <v>12525.348345524839</v>
      </c>
      <c r="AA583" s="437">
        <f t="shared" si="416"/>
        <v>8403.0938252474298</v>
      </c>
      <c r="AB583" s="437">
        <f t="shared" si="417"/>
        <v>1639.5171594895851</v>
      </c>
      <c r="AC583" s="437">
        <f t="shared" si="418"/>
        <v>8552.1444126403167</v>
      </c>
      <c r="AD583" s="437">
        <f t="shared" si="419"/>
        <v>894.66773896605991</v>
      </c>
      <c r="AE583" s="431">
        <v>52.200142514229</v>
      </c>
      <c r="AF583" s="431">
        <v>39.622161662135447</v>
      </c>
      <c r="AG583" s="431">
        <f t="shared" si="420"/>
        <v>12.577980852093553</v>
      </c>
      <c r="AH583" s="550">
        <f t="shared" si="421"/>
        <v>113.10003038006938</v>
      </c>
      <c r="AI583" s="550">
        <f t="shared" si="422"/>
        <v>85.847805616431231</v>
      </c>
      <c r="AJ583" s="550">
        <f t="shared" si="423"/>
        <v>27.252224763638154</v>
      </c>
      <c r="AK583" s="174"/>
      <c r="AL583" s="174"/>
      <c r="AM583" s="58"/>
      <c r="AN583" s="56"/>
      <c r="AO583" s="56"/>
      <c r="AP583" s="56"/>
      <c r="AQ583" s="56"/>
      <c r="AR583" s="56"/>
      <c r="AS583" s="56"/>
      <c r="AT583" s="56"/>
      <c r="AU583" s="56"/>
      <c r="AV583" s="56"/>
      <c r="AW583" s="56"/>
      <c r="AX583" s="56"/>
      <c r="AY583" s="56"/>
      <c r="AZ583" s="56"/>
      <c r="BA583" s="56"/>
      <c r="BB583" s="56"/>
      <c r="BC583" s="56"/>
      <c r="BD583" s="56"/>
      <c r="BE583" s="56"/>
      <c r="BF583" s="56"/>
    </row>
    <row r="584" spans="1:58" x14ac:dyDescent="0.25">
      <c r="A584" s="56" t="s">
        <v>277</v>
      </c>
      <c r="B584" s="56">
        <v>45</v>
      </c>
      <c r="C584" s="56">
        <v>5</v>
      </c>
      <c r="D584" s="56">
        <v>15</v>
      </c>
      <c r="E584" s="56">
        <f t="shared" si="427"/>
        <v>135</v>
      </c>
      <c r="F584" s="452">
        <v>42730</v>
      </c>
      <c r="G584" s="143">
        <f t="shared" si="425"/>
        <v>8761</v>
      </c>
      <c r="H584" s="143">
        <f t="shared" si="400"/>
        <v>8768.5</v>
      </c>
      <c r="I584" s="41">
        <f t="shared" si="401"/>
        <v>42737.5</v>
      </c>
      <c r="J584" s="453">
        <f t="shared" si="402"/>
        <v>42737.5</v>
      </c>
      <c r="K584" s="56">
        <v>1060</v>
      </c>
      <c r="L584" s="56"/>
      <c r="M584" s="56"/>
      <c r="N584" s="56"/>
      <c r="O584" s="454">
        <v>1.8843359999999989</v>
      </c>
      <c r="P584" s="454">
        <v>7.463031487112208E-2</v>
      </c>
      <c r="Q584" s="437">
        <f t="shared" si="410"/>
        <v>74630.314871122086</v>
      </c>
      <c r="R584" s="454">
        <v>0.14848775509672366</v>
      </c>
      <c r="S584" s="437">
        <f t="shared" si="411"/>
        <v>148487.75509672365</v>
      </c>
      <c r="T584" s="454">
        <v>5.9170069549060102E-2</v>
      </c>
      <c r="U584" s="437">
        <f t="shared" si="412"/>
        <v>59170.069549060099</v>
      </c>
      <c r="V584" s="58">
        <f t="shared" si="413"/>
        <v>3.1401018474974811</v>
      </c>
      <c r="W584" s="454">
        <v>1.4901023881764102</v>
      </c>
      <c r="X584" s="437">
        <f t="shared" si="414"/>
        <v>1490102.3881764102</v>
      </c>
      <c r="Y584" s="454">
        <v>9.3121058752438975E-3</v>
      </c>
      <c r="Z584" s="437">
        <f t="shared" si="415"/>
        <v>9312.1058752438967</v>
      </c>
      <c r="AA584" s="437">
        <f t="shared" si="416"/>
        <v>6219.1929059268396</v>
      </c>
      <c r="AB584" s="437">
        <f t="shared" si="417"/>
        <v>1483.5838658362275</v>
      </c>
      <c r="AC584" s="437">
        <f t="shared" si="418"/>
        <v>2106.7835555379147</v>
      </c>
      <c r="AD584" s="437">
        <f t="shared" si="419"/>
        <v>665.15041966027843</v>
      </c>
      <c r="AE584" s="431">
        <v>55.99000204904975</v>
      </c>
      <c r="AF584" s="431">
        <v>43.667837931370592</v>
      </c>
      <c r="AG584" s="431">
        <f t="shared" si="420"/>
        <v>12.322164117679158</v>
      </c>
      <c r="AH584" s="550">
        <f t="shared" si="421"/>
        <v>105.50397650109815</v>
      </c>
      <c r="AI584" s="550">
        <f t="shared" si="422"/>
        <v>82.284879056247092</v>
      </c>
      <c r="AJ584" s="550">
        <f t="shared" si="423"/>
        <v>23.219097444851059</v>
      </c>
      <c r="AK584" s="174"/>
      <c r="AL584" s="174"/>
      <c r="AM584" s="58"/>
      <c r="AN584" s="56"/>
      <c r="AO584" s="56"/>
      <c r="AP584" s="56"/>
      <c r="AQ584" s="56"/>
      <c r="AR584" s="56"/>
      <c r="AS584" s="56"/>
      <c r="AT584" s="56"/>
      <c r="AU584" s="56"/>
      <c r="AV584" s="56"/>
      <c r="AW584" s="56"/>
      <c r="AX584" s="56"/>
      <c r="AY584" s="56"/>
      <c r="AZ584" s="56"/>
      <c r="BA584" s="56"/>
      <c r="BB584" s="56"/>
      <c r="BC584" s="56"/>
      <c r="BD584" s="56"/>
      <c r="BE584" s="56"/>
      <c r="BF584" s="56"/>
    </row>
    <row r="585" spans="1:58" x14ac:dyDescent="0.25">
      <c r="A585" s="56" t="s">
        <v>278</v>
      </c>
      <c r="B585" s="56">
        <v>45</v>
      </c>
      <c r="C585" s="56">
        <v>6</v>
      </c>
      <c r="D585" s="56">
        <v>15</v>
      </c>
      <c r="E585" s="56">
        <f t="shared" si="427"/>
        <v>120</v>
      </c>
      <c r="F585" s="452">
        <v>42745</v>
      </c>
      <c r="G585" s="143">
        <f t="shared" si="425"/>
        <v>8776</v>
      </c>
      <c r="H585" s="143">
        <f t="shared" si="400"/>
        <v>8783.5</v>
      </c>
      <c r="I585" s="41">
        <f t="shared" si="401"/>
        <v>42752.5</v>
      </c>
      <c r="J585" s="453">
        <f t="shared" si="402"/>
        <v>42752.5</v>
      </c>
      <c r="K585" s="56">
        <v>1060</v>
      </c>
      <c r="L585" s="56"/>
      <c r="M585" s="56"/>
      <c r="N585" s="56"/>
      <c r="O585" s="454">
        <v>1.5768160000000004</v>
      </c>
      <c r="P585" s="454">
        <v>6.2343077982776184E-2</v>
      </c>
      <c r="Q585" s="437">
        <f t="shared" si="410"/>
        <v>62343.077982776187</v>
      </c>
      <c r="R585" s="454">
        <v>0.20402929624081192</v>
      </c>
      <c r="S585" s="437">
        <f t="shared" si="411"/>
        <v>204029.29624081193</v>
      </c>
      <c r="T585" s="454">
        <v>0.165862655308396</v>
      </c>
      <c r="U585" s="437">
        <f t="shared" si="412"/>
        <v>165862.655308396</v>
      </c>
      <c r="V585" s="58">
        <f t="shared" si="413"/>
        <v>10.518833859397416</v>
      </c>
      <c r="W585" s="454">
        <v>1.051066353493852</v>
      </c>
      <c r="X585" s="437">
        <f t="shared" si="414"/>
        <v>1051066.3534938521</v>
      </c>
      <c r="Y585" s="454">
        <v>8.4518272896364592E-3</v>
      </c>
      <c r="Z585" s="437">
        <f t="shared" si="415"/>
        <v>8451.8272896364597</v>
      </c>
      <c r="AA585" s="437">
        <f t="shared" si="416"/>
        <v>5195.2564985646823</v>
      </c>
      <c r="AB585" s="437">
        <f t="shared" si="417"/>
        <v>2038.515376999376</v>
      </c>
      <c r="AC585" s="437">
        <f t="shared" si="418"/>
        <v>5905.6329888517566</v>
      </c>
      <c r="AD585" s="437">
        <f t="shared" si="419"/>
        <v>603.70194925974704</v>
      </c>
      <c r="AE585" s="431">
        <v>56.956138677467102</v>
      </c>
      <c r="AF585" s="431">
        <v>41.103070454214524</v>
      </c>
      <c r="AG585" s="431">
        <f t="shared" si="420"/>
        <v>15.853068223252578</v>
      </c>
      <c r="AH585" s="550">
        <f t="shared" si="421"/>
        <v>89.809350764848986</v>
      </c>
      <c r="AI585" s="550">
        <f t="shared" si="422"/>
        <v>64.811979141332742</v>
      </c>
      <c r="AJ585" s="550">
        <f t="shared" si="423"/>
        <v>24.997371623516244</v>
      </c>
      <c r="AK585" s="174"/>
      <c r="AL585" s="174"/>
      <c r="AM585" s="58"/>
      <c r="AN585" s="56"/>
      <c r="AO585" s="56"/>
      <c r="AP585" s="56"/>
      <c r="AQ585" s="56"/>
      <c r="AR585" s="56"/>
      <c r="AS585" s="56"/>
      <c r="AT585" s="56"/>
      <c r="AU585" s="56"/>
      <c r="AV585" s="56"/>
      <c r="AW585" s="56"/>
      <c r="AX585" s="56"/>
      <c r="AY585" s="56"/>
      <c r="AZ585" s="56"/>
      <c r="BA585" s="56"/>
      <c r="BB585" s="56"/>
      <c r="BC585" s="56"/>
      <c r="BD585" s="56"/>
      <c r="BE585" s="56"/>
      <c r="BF585" s="56"/>
    </row>
    <row r="586" spans="1:58" x14ac:dyDescent="0.25">
      <c r="A586" s="56" t="s">
        <v>279</v>
      </c>
      <c r="B586" s="56">
        <v>45</v>
      </c>
      <c r="C586" s="56">
        <v>7</v>
      </c>
      <c r="D586" s="56">
        <v>15</v>
      </c>
      <c r="E586" s="56">
        <f t="shared" si="427"/>
        <v>105</v>
      </c>
      <c r="F586" s="452">
        <v>42760</v>
      </c>
      <c r="G586" s="143">
        <f t="shared" si="425"/>
        <v>8791</v>
      </c>
      <c r="H586" s="143">
        <f t="shared" si="400"/>
        <v>8798.5</v>
      </c>
      <c r="I586" s="41">
        <f t="shared" si="401"/>
        <v>42767.5</v>
      </c>
      <c r="J586" s="453">
        <f t="shared" si="402"/>
        <v>42767.5</v>
      </c>
      <c r="K586" s="56">
        <v>1060</v>
      </c>
      <c r="L586" s="56"/>
      <c r="M586" s="56"/>
      <c r="N586" s="56"/>
      <c r="O586" s="454">
        <v>3.2954080000000006</v>
      </c>
      <c r="P586" s="454">
        <v>0.13727627508235751</v>
      </c>
      <c r="Q586" s="437">
        <f t="shared" si="410"/>
        <v>137276.27508235752</v>
      </c>
      <c r="R586" s="454">
        <v>0.51905750556653174</v>
      </c>
      <c r="S586" s="437">
        <f t="shared" si="411"/>
        <v>519057.50556653173</v>
      </c>
      <c r="T586" s="454">
        <v>0.35580452660323908</v>
      </c>
      <c r="U586" s="437">
        <f t="shared" si="412"/>
        <v>355804.52660323906</v>
      </c>
      <c r="V586" s="58">
        <f t="shared" si="413"/>
        <v>10.796979512195122</v>
      </c>
      <c r="W586" s="454">
        <v>2.0773552801243356</v>
      </c>
      <c r="X586" s="437">
        <f t="shared" si="414"/>
        <v>2077355.2801243355</v>
      </c>
      <c r="Y586" s="454">
        <v>1.8782147941942381E-2</v>
      </c>
      <c r="Z586" s="437">
        <f t="shared" si="415"/>
        <v>18782.147941942381</v>
      </c>
      <c r="AA586" s="437">
        <f t="shared" si="416"/>
        <v>11439.689590196458</v>
      </c>
      <c r="AB586" s="437">
        <f t="shared" si="417"/>
        <v>5186.0528176083626</v>
      </c>
      <c r="AC586" s="437">
        <f t="shared" si="418"/>
        <v>12668.619985517049</v>
      </c>
      <c r="AD586" s="437">
        <f t="shared" si="419"/>
        <v>1341.5819958530271</v>
      </c>
      <c r="AE586" s="431">
        <v>57.437242493438703</v>
      </c>
      <c r="AF586" s="431">
        <v>42.636481867691614</v>
      </c>
      <c r="AG586" s="431">
        <f t="shared" si="420"/>
        <v>14.800760625747088</v>
      </c>
      <c r="AH586" s="550">
        <f t="shared" si="421"/>
        <v>189.27914841081787</v>
      </c>
      <c r="AI586" s="550">
        <f t="shared" si="422"/>
        <v>140.50460343864592</v>
      </c>
      <c r="AJ586" s="550">
        <f t="shared" si="423"/>
        <v>48.774544972171952</v>
      </c>
      <c r="AK586" s="174"/>
      <c r="AL586" s="174"/>
      <c r="AM586" s="58"/>
      <c r="AN586" s="56"/>
      <c r="AO586" s="56"/>
      <c r="AP586" s="56"/>
      <c r="AQ586" s="56"/>
      <c r="AR586" s="56"/>
      <c r="AS586" s="56"/>
      <c r="AT586" s="56"/>
      <c r="AU586" s="56"/>
      <c r="AV586" s="56"/>
      <c r="AW586" s="56"/>
      <c r="AX586" s="56"/>
      <c r="AY586" s="56"/>
      <c r="AZ586" s="56"/>
      <c r="BA586" s="56"/>
      <c r="BB586" s="56"/>
      <c r="BC586" s="56"/>
      <c r="BD586" s="56"/>
      <c r="BE586" s="56"/>
      <c r="BF586" s="56"/>
    </row>
    <row r="587" spans="1:58" x14ac:dyDescent="0.25">
      <c r="A587" s="56" t="s">
        <v>280</v>
      </c>
      <c r="B587" s="56">
        <v>45</v>
      </c>
      <c r="C587" s="56">
        <v>8</v>
      </c>
      <c r="D587" s="56">
        <v>15</v>
      </c>
      <c r="E587" s="56">
        <f t="shared" si="427"/>
        <v>90</v>
      </c>
      <c r="F587" s="452">
        <v>42775</v>
      </c>
      <c r="G587" s="143">
        <f t="shared" si="425"/>
        <v>8806</v>
      </c>
      <c r="H587" s="143">
        <f t="shared" si="400"/>
        <v>8813.5</v>
      </c>
      <c r="I587" s="41">
        <f t="shared" si="401"/>
        <v>42782.5</v>
      </c>
      <c r="J587" s="453">
        <f t="shared" si="402"/>
        <v>42782.5</v>
      </c>
      <c r="K587" s="56">
        <v>1060</v>
      </c>
      <c r="L587" s="56"/>
      <c r="M587" s="56"/>
      <c r="N587" s="56"/>
      <c r="O587" s="454">
        <v>1.547333333333333</v>
      </c>
      <c r="P587" s="454">
        <v>6.7295523441492089E-2</v>
      </c>
      <c r="Q587" s="437">
        <f t="shared" si="410"/>
        <v>67295.523441492085</v>
      </c>
      <c r="R587" s="454">
        <v>0.18374002426838998</v>
      </c>
      <c r="S587" s="437">
        <f t="shared" si="411"/>
        <v>183740.02426838997</v>
      </c>
      <c r="T587" s="454">
        <v>0.15724232673123509</v>
      </c>
      <c r="U587" s="437">
        <f t="shared" si="412"/>
        <v>157242.32673123508</v>
      </c>
      <c r="V587" s="58">
        <f t="shared" si="413"/>
        <v>10.162149508696798</v>
      </c>
      <c r="W587" s="454">
        <v>1.0381121737299777</v>
      </c>
      <c r="X587" s="437">
        <f t="shared" si="414"/>
        <v>1038112.1737299777</v>
      </c>
      <c r="Y587" s="454">
        <v>9.3436252115587752E-3</v>
      </c>
      <c r="Z587" s="437">
        <f t="shared" si="415"/>
        <v>9343.6252115587758</v>
      </c>
      <c r="AA587" s="437">
        <f t="shared" si="416"/>
        <v>5607.9602867910071</v>
      </c>
      <c r="AB587" s="437">
        <f t="shared" si="417"/>
        <v>1835.79942558479</v>
      </c>
      <c r="AC587" s="437">
        <f t="shared" si="418"/>
        <v>5598.7013487826489</v>
      </c>
      <c r="AD587" s="437">
        <f t="shared" si="419"/>
        <v>667.40180082562676</v>
      </c>
      <c r="AE587" s="431">
        <v>60.241738846491337</v>
      </c>
      <c r="AF587" s="431">
        <v>46.224934383687803</v>
      </c>
      <c r="AG587" s="431">
        <f t="shared" si="420"/>
        <v>14.016804462803535</v>
      </c>
      <c r="AH587" s="550">
        <f t="shared" si="421"/>
        <v>93.214050575137577</v>
      </c>
      <c r="AI587" s="550">
        <f t="shared" si="422"/>
        <v>71.525381803026249</v>
      </c>
      <c r="AJ587" s="550">
        <f t="shared" si="423"/>
        <v>21.688668772111328</v>
      </c>
      <c r="AK587" s="174"/>
      <c r="AL587" s="174"/>
      <c r="AM587" s="58"/>
      <c r="AN587" s="56"/>
      <c r="AO587" s="56"/>
      <c r="AP587" s="56"/>
      <c r="AQ587" s="56"/>
      <c r="AR587" s="56"/>
      <c r="AS587" s="56"/>
      <c r="AT587" s="56"/>
      <c r="AU587" s="56"/>
      <c r="AV587" s="56"/>
      <c r="AW587" s="56"/>
      <c r="AX587" s="56"/>
      <c r="AY587" s="56"/>
      <c r="AZ587" s="56"/>
      <c r="BA587" s="56"/>
      <c r="BB587" s="56"/>
      <c r="BC587" s="56"/>
      <c r="BD587" s="56"/>
      <c r="BE587" s="56"/>
      <c r="BF587" s="56"/>
    </row>
    <row r="588" spans="1:58" x14ac:dyDescent="0.25">
      <c r="A588" s="56" t="s">
        <v>281</v>
      </c>
      <c r="B588" s="56">
        <v>45</v>
      </c>
      <c r="C588" s="56">
        <v>9</v>
      </c>
      <c r="D588" s="56">
        <v>15</v>
      </c>
      <c r="E588" s="56">
        <f t="shared" si="427"/>
        <v>75</v>
      </c>
      <c r="F588" s="452">
        <v>42790</v>
      </c>
      <c r="G588" s="143">
        <f t="shared" si="425"/>
        <v>8821</v>
      </c>
      <c r="H588" s="143">
        <f t="shared" si="400"/>
        <v>8828.5</v>
      </c>
      <c r="I588" s="41">
        <f t="shared" si="401"/>
        <v>42797.5</v>
      </c>
      <c r="J588" s="453">
        <f t="shared" si="402"/>
        <v>42797.5</v>
      </c>
      <c r="K588" s="56">
        <v>1060</v>
      </c>
      <c r="L588" s="56"/>
      <c r="M588" s="56"/>
      <c r="N588" s="56"/>
      <c r="O588" s="454">
        <v>1.2248960000000002</v>
      </c>
      <c r="P588" s="454">
        <v>6.8559976341630705E-2</v>
      </c>
      <c r="Q588" s="437">
        <f t="shared" si="410"/>
        <v>68559.976341630711</v>
      </c>
      <c r="R588" s="454">
        <v>0.14821315176910774</v>
      </c>
      <c r="S588" s="437">
        <f t="shared" si="411"/>
        <v>148213.15176910773</v>
      </c>
      <c r="T588" s="454">
        <v>0.14131427378473171</v>
      </c>
      <c r="U588" s="437">
        <f t="shared" si="412"/>
        <v>141314.27378473172</v>
      </c>
      <c r="V588" s="58">
        <f t="shared" si="413"/>
        <v>11.536838538515244</v>
      </c>
      <c r="W588" s="454">
        <v>0.763968633592084</v>
      </c>
      <c r="X588" s="437">
        <f t="shared" si="414"/>
        <v>763968.63359208405</v>
      </c>
      <c r="Y588" s="454">
        <v>1.1022364734449253E-2</v>
      </c>
      <c r="Z588" s="437">
        <f t="shared" si="415"/>
        <v>11022.364734449253</v>
      </c>
      <c r="AA588" s="437">
        <f t="shared" si="416"/>
        <v>5713.3313618025586</v>
      </c>
      <c r="AB588" s="437">
        <f t="shared" si="417"/>
        <v>1480.8402250148645</v>
      </c>
      <c r="AC588" s="437">
        <f t="shared" si="418"/>
        <v>5031.5740786075276</v>
      </c>
      <c r="AD588" s="437">
        <f t="shared" si="419"/>
        <v>787.31176674637527</v>
      </c>
      <c r="AE588" s="431">
        <v>63.044061300993519</v>
      </c>
      <c r="AF588" s="431">
        <v>43.016121448065462</v>
      </c>
      <c r="AG588" s="431">
        <f t="shared" si="420"/>
        <v>20.027939852928057</v>
      </c>
      <c r="AH588" s="550">
        <f t="shared" si="421"/>
        <v>77.222418511341772</v>
      </c>
      <c r="AI588" s="550">
        <f t="shared" si="422"/>
        <v>52.690275097249604</v>
      </c>
      <c r="AJ588" s="550">
        <f t="shared" si="423"/>
        <v>24.532143414092168</v>
      </c>
      <c r="AK588" s="174"/>
      <c r="AL588" s="174"/>
      <c r="AM588" s="58"/>
      <c r="AN588" s="56"/>
      <c r="AO588" s="56"/>
      <c r="AP588" s="56"/>
      <c r="AQ588" s="56"/>
      <c r="AR588" s="56"/>
      <c r="AS588" s="56"/>
      <c r="AT588" s="56"/>
      <c r="AU588" s="56"/>
      <c r="AV588" s="56"/>
      <c r="AW588" s="56"/>
      <c r="AX588" s="56"/>
      <c r="AY588" s="56"/>
      <c r="AZ588" s="56"/>
      <c r="BA588" s="56"/>
      <c r="BB588" s="56"/>
      <c r="BC588" s="56"/>
      <c r="BD588" s="56"/>
      <c r="BE588" s="56"/>
      <c r="BF588" s="56"/>
    </row>
    <row r="589" spans="1:58" x14ac:dyDescent="0.25">
      <c r="A589" s="56" t="s">
        <v>282</v>
      </c>
      <c r="B589" s="56">
        <v>45</v>
      </c>
      <c r="C589" s="56">
        <v>10</v>
      </c>
      <c r="D589" s="56">
        <v>15</v>
      </c>
      <c r="E589" s="56">
        <f t="shared" si="427"/>
        <v>60</v>
      </c>
      <c r="F589" s="452">
        <v>42805</v>
      </c>
      <c r="G589" s="143">
        <f t="shared" si="425"/>
        <v>8836</v>
      </c>
      <c r="H589" s="143">
        <f t="shared" si="400"/>
        <v>8843.5</v>
      </c>
      <c r="I589" s="41">
        <f t="shared" si="401"/>
        <v>42812.5</v>
      </c>
      <c r="J589" s="453">
        <f t="shared" si="402"/>
        <v>42812.5</v>
      </c>
      <c r="K589" s="56">
        <v>1060</v>
      </c>
      <c r="L589" s="56"/>
      <c r="M589" s="56"/>
      <c r="N589" s="56"/>
      <c r="O589" s="454">
        <v>2.6585333333333332</v>
      </c>
      <c r="P589" s="454">
        <v>0.17925238440092017</v>
      </c>
      <c r="Q589" s="437">
        <f t="shared" si="410"/>
        <v>179252.38440092019</v>
      </c>
      <c r="R589" s="454">
        <v>0.20170634250916492</v>
      </c>
      <c r="S589" s="437">
        <f t="shared" si="411"/>
        <v>201706.34250916491</v>
      </c>
      <c r="T589" s="454">
        <v>0.62902827907374959</v>
      </c>
      <c r="U589" s="437">
        <f t="shared" si="412"/>
        <v>629028.27907374955</v>
      </c>
      <c r="V589" s="58">
        <f t="shared" si="413"/>
        <v>23.660725678585294</v>
      </c>
      <c r="W589" s="454">
        <v>1.3796677507481185</v>
      </c>
      <c r="X589" s="437">
        <f t="shared" si="414"/>
        <v>1379667.7507481186</v>
      </c>
      <c r="Y589" s="454">
        <v>2.4925341283825432E-2</v>
      </c>
      <c r="Z589" s="437">
        <f t="shared" si="415"/>
        <v>24925.341283825433</v>
      </c>
      <c r="AA589" s="437">
        <f t="shared" si="416"/>
        <v>14937.698700076682</v>
      </c>
      <c r="AB589" s="437">
        <f t="shared" si="417"/>
        <v>2015.3060781914664</v>
      </c>
      <c r="AC589" s="437">
        <f t="shared" si="418"/>
        <v>22396.905131607044</v>
      </c>
      <c r="AD589" s="437">
        <f t="shared" si="419"/>
        <v>1780.3815202732453</v>
      </c>
      <c r="AE589" s="579">
        <v>58.732588421309529</v>
      </c>
      <c r="AF589" s="579">
        <v>45.819146229771718</v>
      </c>
      <c r="AG589" s="580">
        <f t="shared" si="420"/>
        <v>12.913442191537811</v>
      </c>
      <c r="AH589" s="550">
        <f t="shared" si="421"/>
        <v>156.14254407099875</v>
      </c>
      <c r="AI589" s="550">
        <f t="shared" si="422"/>
        <v>121.81172755672243</v>
      </c>
      <c r="AJ589" s="550">
        <f t="shared" si="423"/>
        <v>34.330816514276322</v>
      </c>
      <c r="AK589" s="174"/>
      <c r="AL589" s="174"/>
      <c r="AM589" s="58"/>
      <c r="AN589" s="56"/>
      <c r="AO589" s="56"/>
      <c r="AP589" s="56"/>
      <c r="AQ589" s="56"/>
      <c r="AR589" s="56"/>
      <c r="AS589" s="56"/>
      <c r="AT589" s="56"/>
      <c r="AU589" s="56"/>
      <c r="AV589" s="56"/>
      <c r="AW589" s="56"/>
      <c r="AX589" s="56"/>
      <c r="AY589" s="56"/>
      <c r="AZ589" s="56"/>
      <c r="BA589" s="56"/>
      <c r="BB589" s="56"/>
      <c r="BC589" s="56"/>
      <c r="BD589" s="56"/>
      <c r="BE589" s="56"/>
      <c r="BF589" s="56"/>
    </row>
    <row r="590" spans="1:58" x14ac:dyDescent="0.25">
      <c r="A590" s="56" t="s">
        <v>283</v>
      </c>
      <c r="B590" s="56">
        <v>45</v>
      </c>
      <c r="C590" s="56">
        <v>11</v>
      </c>
      <c r="D590" s="56">
        <v>15</v>
      </c>
      <c r="E590" s="56">
        <f t="shared" si="427"/>
        <v>45</v>
      </c>
      <c r="F590" s="452">
        <v>42820</v>
      </c>
      <c r="G590" s="143">
        <f t="shared" si="425"/>
        <v>8851</v>
      </c>
      <c r="H590" s="143">
        <f t="shared" si="400"/>
        <v>8858.5</v>
      </c>
      <c r="I590" s="41">
        <f t="shared" si="401"/>
        <v>42827.5</v>
      </c>
      <c r="J590" s="453">
        <f t="shared" si="402"/>
        <v>42827.5</v>
      </c>
      <c r="K590" s="56">
        <v>1060</v>
      </c>
      <c r="L590" s="56"/>
      <c r="M590" s="56"/>
      <c r="N590" s="56"/>
      <c r="O590" s="454">
        <v>1.0091626666666664</v>
      </c>
      <c r="P590" s="454">
        <v>3.3383255137040047E-2</v>
      </c>
      <c r="Q590" s="437">
        <f t="shared" si="410"/>
        <v>33383.255137040047</v>
      </c>
      <c r="R590" s="454">
        <v>8.0716020743120911E-2</v>
      </c>
      <c r="S590" s="437">
        <f t="shared" si="411"/>
        <v>80716.020743120913</v>
      </c>
      <c r="T590" s="454">
        <v>0.13905822110349486</v>
      </c>
      <c r="U590" s="437">
        <f t="shared" si="412"/>
        <v>139058.22110349487</v>
      </c>
      <c r="V590" s="58">
        <f t="shared" si="413"/>
        <v>13.779564553533646</v>
      </c>
      <c r="W590" s="454">
        <v>0.70593028697745053</v>
      </c>
      <c r="X590" s="437">
        <f t="shared" si="414"/>
        <v>705930.28697745048</v>
      </c>
      <c r="Y590" s="454">
        <v>4.6549111307103326E-3</v>
      </c>
      <c r="Z590" s="437">
        <f t="shared" si="415"/>
        <v>4654.9111307103331</v>
      </c>
      <c r="AA590" s="437">
        <f t="shared" si="416"/>
        <v>2781.9379280866706</v>
      </c>
      <c r="AB590" s="437">
        <f t="shared" si="417"/>
        <v>806.45697694731109</v>
      </c>
      <c r="AC590" s="437">
        <f t="shared" si="418"/>
        <v>4951.2460559183519</v>
      </c>
      <c r="AD590" s="437">
        <f t="shared" si="419"/>
        <v>332.49365219359521</v>
      </c>
      <c r="AE590" s="431">
        <v>62.699916438159939</v>
      </c>
      <c r="AF590" s="431">
        <v>41.984709274486931</v>
      </c>
      <c r="AG590" s="431">
        <f t="shared" si="420"/>
        <v>20.715207163673007</v>
      </c>
      <c r="AH590" s="550">
        <f t="shared" si="421"/>
        <v>63.27441487251064</v>
      </c>
      <c r="AI590" s="550">
        <f t="shared" si="422"/>
        <v>42.369401170665952</v>
      </c>
      <c r="AJ590" s="550">
        <f t="shared" si="423"/>
        <v>20.905013701844688</v>
      </c>
      <c r="AK590" s="174"/>
      <c r="AL590" s="174"/>
      <c r="AM590" s="58"/>
      <c r="AN590" s="56"/>
      <c r="AO590" s="56"/>
      <c r="AP590" s="56"/>
      <c r="AQ590" s="56"/>
      <c r="AR590" s="56"/>
      <c r="AS590" s="56"/>
      <c r="AT590" s="56"/>
      <c r="AU590" s="56"/>
      <c r="AV590" s="56"/>
      <c r="AW590" s="56"/>
      <c r="AX590" s="56"/>
      <c r="AY590" s="56"/>
      <c r="AZ590" s="56"/>
      <c r="BA590" s="56"/>
      <c r="BB590" s="56"/>
      <c r="BC590" s="56"/>
      <c r="BD590" s="56"/>
      <c r="BE590" s="56"/>
      <c r="BF590" s="56"/>
    </row>
    <row r="591" spans="1:58" x14ac:dyDescent="0.25">
      <c r="A591" s="56" t="s">
        <v>284</v>
      </c>
      <c r="B591" s="56">
        <v>45</v>
      </c>
      <c r="C591" s="56">
        <v>12</v>
      </c>
      <c r="D591" s="56">
        <v>15</v>
      </c>
      <c r="E591" s="56">
        <f t="shared" si="427"/>
        <v>30</v>
      </c>
      <c r="F591" s="452">
        <v>42835</v>
      </c>
      <c r="G591" s="143">
        <f t="shared" si="425"/>
        <v>8866</v>
      </c>
      <c r="H591" s="143">
        <f t="shared" si="400"/>
        <v>8873.5</v>
      </c>
      <c r="I591" s="41">
        <f t="shared" si="401"/>
        <v>42842.5</v>
      </c>
      <c r="J591" s="453">
        <f t="shared" si="402"/>
        <v>42842.5</v>
      </c>
      <c r="K591" s="56">
        <v>1060</v>
      </c>
      <c r="L591" s="56"/>
      <c r="M591" s="56"/>
      <c r="N591" s="56"/>
      <c r="O591" s="454">
        <v>1.8863413333333332</v>
      </c>
      <c r="P591" s="454">
        <v>0.13315429113525895</v>
      </c>
      <c r="Q591" s="437">
        <f t="shared" si="410"/>
        <v>133154.29113525894</v>
      </c>
      <c r="R591" s="454">
        <v>0.1094974521406923</v>
      </c>
      <c r="S591" s="437">
        <f t="shared" si="411"/>
        <v>109497.4521406923</v>
      </c>
      <c r="T591" s="454">
        <v>0.55635511661996273</v>
      </c>
      <c r="U591" s="437">
        <f t="shared" si="412"/>
        <v>556355.11661996273</v>
      </c>
      <c r="V591" s="58">
        <f t="shared" si="413"/>
        <v>29.493872969259154</v>
      </c>
      <c r="W591" s="454">
        <v>0.88760303673453067</v>
      </c>
      <c r="X591" s="437">
        <f t="shared" si="414"/>
        <v>887603.0367345307</v>
      </c>
      <c r="Y591" s="454">
        <v>2.1105913108287178E-2</v>
      </c>
      <c r="Z591" s="437">
        <f t="shared" si="415"/>
        <v>21105.913108287179</v>
      </c>
      <c r="AA591" s="437">
        <f t="shared" si="416"/>
        <v>11096.190927938245</v>
      </c>
      <c r="AB591" s="437">
        <f t="shared" si="417"/>
        <v>1094.0205354999671</v>
      </c>
      <c r="AC591" s="437">
        <f t="shared" si="418"/>
        <v>19809.336370011672</v>
      </c>
      <c r="AD591" s="437">
        <f t="shared" si="419"/>
        <v>1507.5652220205127</v>
      </c>
      <c r="AE591" s="429">
        <v>71.93025605782104</v>
      </c>
      <c r="AF591" s="429">
        <v>35.170273910800802</v>
      </c>
      <c r="AG591" s="431">
        <f t="shared" si="420"/>
        <v>36.759982147020239</v>
      </c>
      <c r="AH591" s="550">
        <f t="shared" si="421"/>
        <v>135.68501511911822</v>
      </c>
      <c r="AI591" s="550">
        <f t="shared" si="422"/>
        <v>66.343141382598532</v>
      </c>
      <c r="AJ591" s="550">
        <f t="shared" si="423"/>
        <v>69.341873736519688</v>
      </c>
      <c r="AK591" s="174"/>
      <c r="AL591" s="174"/>
      <c r="AM591" s="58"/>
      <c r="AN591" s="56"/>
      <c r="AO591" s="56"/>
      <c r="AP591" s="56"/>
      <c r="AQ591" s="56"/>
      <c r="AR591" s="56"/>
      <c r="AS591" s="56"/>
      <c r="AT591" s="56"/>
      <c r="AU591" s="56"/>
      <c r="AV591" s="56"/>
      <c r="AW591" s="56"/>
      <c r="AX591" s="56"/>
      <c r="AY591" s="56"/>
      <c r="AZ591" s="56"/>
      <c r="BA591" s="56"/>
      <c r="BB591" s="56"/>
      <c r="BC591" s="56"/>
      <c r="BD591" s="56"/>
      <c r="BE591" s="56"/>
      <c r="BF591" s="56"/>
    </row>
    <row r="592" spans="1:58" ht="13.8" thickBot="1" x14ac:dyDescent="0.3">
      <c r="A592" s="63" t="s">
        <v>285</v>
      </c>
      <c r="B592" s="63">
        <v>45</v>
      </c>
      <c r="C592" s="63">
        <v>13</v>
      </c>
      <c r="D592" s="63">
        <v>15</v>
      </c>
      <c r="E592" s="63">
        <f t="shared" si="427"/>
        <v>15</v>
      </c>
      <c r="F592" s="455">
        <v>42850</v>
      </c>
      <c r="G592" s="145">
        <f t="shared" si="425"/>
        <v>8881</v>
      </c>
      <c r="H592" s="145">
        <f t="shared" si="400"/>
        <v>8888.5</v>
      </c>
      <c r="I592" s="42">
        <f t="shared" si="401"/>
        <v>42857.5</v>
      </c>
      <c r="J592" s="34">
        <f t="shared" si="402"/>
        <v>42857.5</v>
      </c>
      <c r="K592" s="63">
        <v>1060</v>
      </c>
      <c r="L592" s="63"/>
      <c r="M592" s="63"/>
      <c r="N592" s="63"/>
      <c r="O592" s="456">
        <v>0.37277866666666643</v>
      </c>
      <c r="P592" s="456">
        <v>3.2877609518924288E-2</v>
      </c>
      <c r="Q592" s="438">
        <f t="shared" si="410"/>
        <v>32877.609518924284</v>
      </c>
      <c r="R592" s="456">
        <v>3.1471587427719487E-2</v>
      </c>
      <c r="S592" s="438">
        <f t="shared" si="411"/>
        <v>31471.587427719485</v>
      </c>
      <c r="T592" s="456">
        <v>7.3235105352216404E-2</v>
      </c>
      <c r="U592" s="438">
        <f t="shared" si="412"/>
        <v>73235.1053522164</v>
      </c>
      <c r="V592" s="71">
        <f t="shared" si="413"/>
        <v>19.645734024179617</v>
      </c>
      <c r="W592" s="456">
        <v>0.18587795008941982</v>
      </c>
      <c r="X592" s="438">
        <f t="shared" si="414"/>
        <v>185877.95008941981</v>
      </c>
      <c r="Y592" s="456">
        <v>5.4391554956563382E-3</v>
      </c>
      <c r="Z592" s="438">
        <f t="shared" si="415"/>
        <v>5439.1554956563386</v>
      </c>
      <c r="AA592" s="438">
        <f t="shared" si="416"/>
        <v>2739.8007932436904</v>
      </c>
      <c r="AB592" s="438">
        <f t="shared" si="417"/>
        <v>314.44168113124846</v>
      </c>
      <c r="AC592" s="438">
        <f t="shared" si="418"/>
        <v>2607.5770540747508</v>
      </c>
      <c r="AD592" s="438">
        <f t="shared" si="419"/>
        <v>388.5111068325956</v>
      </c>
      <c r="AE592" s="446">
        <v>70.793243056802083</v>
      </c>
      <c r="AF592" s="446">
        <v>39.678804857828617</v>
      </c>
      <c r="AG592" s="446">
        <f t="shared" si="420"/>
        <v>31.114438198973467</v>
      </c>
      <c r="AH592" s="551">
        <f t="shared" si="421"/>
        <v>26.39021075572392</v>
      </c>
      <c r="AI592" s="551">
        <f t="shared" si="422"/>
        <v>14.791411969828198</v>
      </c>
      <c r="AJ592" s="551">
        <f t="shared" si="423"/>
        <v>11.598798785895722</v>
      </c>
      <c r="AK592" s="193"/>
      <c r="AL592" s="193"/>
      <c r="AM592" s="71"/>
      <c r="AN592" s="63"/>
      <c r="AO592" s="63"/>
      <c r="AP592" s="63"/>
      <c r="AQ592" s="63"/>
      <c r="AR592" s="63"/>
      <c r="AS592" s="63"/>
      <c r="AT592" s="63"/>
      <c r="AU592" s="63"/>
      <c r="AV592" s="63"/>
      <c r="AW592" s="63"/>
      <c r="AX592" s="63"/>
      <c r="AY592" s="63"/>
      <c r="AZ592" s="63"/>
      <c r="BA592" s="63"/>
      <c r="BB592" s="63"/>
      <c r="BC592" s="63"/>
      <c r="BD592" s="63"/>
      <c r="BE592" s="63"/>
      <c r="BF592" s="63"/>
    </row>
    <row r="593" spans="1:58" x14ac:dyDescent="0.25">
      <c r="A593" s="56" t="s">
        <v>286</v>
      </c>
      <c r="B593" s="56">
        <v>46</v>
      </c>
      <c r="C593" s="56">
        <v>1</v>
      </c>
      <c r="D593" s="56">
        <v>13</v>
      </c>
      <c r="E593" s="56">
        <f>SUM(D593:D605)</f>
        <v>167</v>
      </c>
      <c r="F593" s="452">
        <v>42866</v>
      </c>
      <c r="G593" s="143">
        <f t="shared" si="425"/>
        <v>8897</v>
      </c>
      <c r="H593" s="143">
        <f t="shared" ref="H593:H656" si="428">G593+(D593/2)</f>
        <v>8903.5</v>
      </c>
      <c r="I593" s="41">
        <f t="shared" ref="I593:I656" si="429">F593+(D593/2)</f>
        <v>42872.5</v>
      </c>
      <c r="J593" s="453">
        <f t="shared" ref="J593:J656" si="430">I593</f>
        <v>42872.5</v>
      </c>
      <c r="K593" s="56">
        <v>1060</v>
      </c>
      <c r="L593" s="56"/>
      <c r="M593" s="56"/>
      <c r="N593" s="56"/>
      <c r="O593" s="454">
        <v>3.6537846153846134</v>
      </c>
      <c r="P593" s="454">
        <v>0.17827179146900515</v>
      </c>
      <c r="Q593" s="437">
        <f t="shared" si="410"/>
        <v>178271.79146900514</v>
      </c>
      <c r="R593" s="454">
        <v>0.17750534941674481</v>
      </c>
      <c r="S593" s="437">
        <f t="shared" si="411"/>
        <v>177505.34941674481</v>
      </c>
      <c r="T593" s="454">
        <v>1.4081572664376067</v>
      </c>
      <c r="U593" s="437">
        <f t="shared" si="412"/>
        <v>1408157.2664376067</v>
      </c>
      <c r="V593" s="58">
        <f t="shared" si="413"/>
        <v>38.539690065704043</v>
      </c>
      <c r="W593" s="454">
        <v>1.6224425208577489</v>
      </c>
      <c r="X593" s="437">
        <f t="shared" si="414"/>
        <v>1622442.5208577488</v>
      </c>
      <c r="Y593" s="454">
        <v>2.4543873231931586E-2</v>
      </c>
      <c r="Z593" s="437">
        <f t="shared" si="415"/>
        <v>24543.873231931586</v>
      </c>
      <c r="AA593" s="437">
        <f t="shared" si="416"/>
        <v>14855.982622417096</v>
      </c>
      <c r="AB593" s="437">
        <f t="shared" si="417"/>
        <v>1773.5069960668779</v>
      </c>
      <c r="AC593" s="437">
        <f t="shared" si="418"/>
        <v>50138.230276748029</v>
      </c>
      <c r="AD593" s="437">
        <f t="shared" si="419"/>
        <v>1753.1338022808275</v>
      </c>
      <c r="AE593" s="431">
        <v>42.425581468131817</v>
      </c>
      <c r="AF593" s="431">
        <v>27.602731426688603</v>
      </c>
      <c r="AG593" s="431">
        <f t="shared" si="420"/>
        <v>14.822850041443214</v>
      </c>
      <c r="AH593" s="550">
        <f t="shared" si="421"/>
        <v>155.01393686700661</v>
      </c>
      <c r="AI593" s="550">
        <f t="shared" si="422"/>
        <v>100.85443542942819</v>
      </c>
      <c r="AJ593" s="550">
        <f t="shared" si="423"/>
        <v>54.159501437578413</v>
      </c>
      <c r="AK593" s="174"/>
      <c r="AL593" s="174"/>
      <c r="AM593" s="58"/>
      <c r="AN593" s="56"/>
      <c r="AO593" s="56"/>
      <c r="AP593" s="56"/>
      <c r="AQ593" s="56"/>
      <c r="AR593" s="56"/>
      <c r="AS593" s="56"/>
      <c r="AT593" s="56"/>
      <c r="AU593" s="56"/>
      <c r="AV593" s="56"/>
      <c r="AW593" s="56"/>
      <c r="AX593" s="56"/>
      <c r="AY593" s="56"/>
      <c r="AZ593" s="56"/>
      <c r="BA593" s="56"/>
      <c r="BB593" s="56"/>
      <c r="BC593" s="56"/>
      <c r="BD593" s="56"/>
      <c r="BE593" s="56"/>
      <c r="BF593" s="56"/>
    </row>
    <row r="594" spans="1:58" x14ac:dyDescent="0.25">
      <c r="A594" s="56" t="s">
        <v>287</v>
      </c>
      <c r="B594" s="56">
        <v>46</v>
      </c>
      <c r="C594" s="56">
        <v>2</v>
      </c>
      <c r="D594" s="56">
        <v>13</v>
      </c>
      <c r="E594" s="56">
        <f>E593-D594</f>
        <v>154</v>
      </c>
      <c r="F594" s="452">
        <v>42879</v>
      </c>
      <c r="G594" s="143">
        <f t="shared" si="425"/>
        <v>8910</v>
      </c>
      <c r="H594" s="143">
        <f t="shared" si="428"/>
        <v>8916.5</v>
      </c>
      <c r="I594" s="41">
        <f t="shared" si="429"/>
        <v>42885.5</v>
      </c>
      <c r="J594" s="453">
        <f t="shared" si="430"/>
        <v>42885.5</v>
      </c>
      <c r="K594" s="56">
        <v>1060</v>
      </c>
      <c r="L594" s="56"/>
      <c r="M594" s="56"/>
      <c r="N594" s="56"/>
      <c r="O594" s="454">
        <v>4.3912000000000022</v>
      </c>
      <c r="P594" s="454">
        <v>0.24832269255808792</v>
      </c>
      <c r="Q594" s="437">
        <f t="shared" si="410"/>
        <v>248322.69255808793</v>
      </c>
      <c r="R594" s="454">
        <v>0.24740107273924919</v>
      </c>
      <c r="S594" s="437">
        <f t="shared" si="411"/>
        <v>247401.07273924918</v>
      </c>
      <c r="T594" s="454">
        <v>1.5291473696927007</v>
      </c>
      <c r="U594" s="437">
        <f t="shared" si="412"/>
        <v>1529147.3696927007</v>
      </c>
      <c r="V594" s="58">
        <f t="shared" si="413"/>
        <v>34.822995301801328</v>
      </c>
      <c r="W594" s="454">
        <v>1.9938448261728323</v>
      </c>
      <c r="X594" s="437">
        <f t="shared" si="414"/>
        <v>1993844.8261728324</v>
      </c>
      <c r="Y594" s="454">
        <v>3.5800491684638648E-2</v>
      </c>
      <c r="Z594" s="437">
        <f t="shared" si="415"/>
        <v>35800.491684638648</v>
      </c>
      <c r="AA594" s="437">
        <f t="shared" si="416"/>
        <v>20693.557713173992</v>
      </c>
      <c r="AB594" s="437">
        <f t="shared" si="417"/>
        <v>2471.8552695974031</v>
      </c>
      <c r="AC594" s="437">
        <f t="shared" si="418"/>
        <v>54446.150849822894</v>
      </c>
      <c r="AD594" s="437">
        <f t="shared" si="419"/>
        <v>2557.177977474189</v>
      </c>
      <c r="AE594" s="431">
        <v>44.719668803347346</v>
      </c>
      <c r="AF594" s="431">
        <v>27.12401428948338</v>
      </c>
      <c r="AG594" s="431">
        <f t="shared" si="420"/>
        <v>17.595654513863966</v>
      </c>
      <c r="AH594" s="550">
        <f t="shared" si="421"/>
        <v>196.37300964925896</v>
      </c>
      <c r="AI594" s="550">
        <f t="shared" si="422"/>
        <v>119.10697154797948</v>
      </c>
      <c r="AJ594" s="550">
        <f t="shared" si="423"/>
        <v>77.266038101279477</v>
      </c>
      <c r="AK594" s="174"/>
      <c r="AL594" s="174"/>
      <c r="AM594" s="58"/>
      <c r="AN594" s="56"/>
      <c r="AO594" s="56"/>
      <c r="AP594" s="56"/>
      <c r="AQ594" s="56"/>
      <c r="AR594" s="56"/>
      <c r="AS594" s="56"/>
      <c r="AT594" s="56"/>
      <c r="AU594" s="56"/>
      <c r="AV594" s="56"/>
      <c r="AW594" s="56"/>
      <c r="AX594" s="56"/>
      <c r="AY594" s="56"/>
      <c r="AZ594" s="56"/>
      <c r="BA594" s="56"/>
      <c r="BB594" s="56"/>
      <c r="BC594" s="56"/>
      <c r="BD594" s="56"/>
      <c r="BE594" s="56"/>
      <c r="BF594" s="56"/>
    </row>
    <row r="595" spans="1:58" x14ac:dyDescent="0.25">
      <c r="A595" s="56" t="s">
        <v>288</v>
      </c>
      <c r="B595" s="56">
        <v>46</v>
      </c>
      <c r="C595" s="56">
        <v>3</v>
      </c>
      <c r="D595" s="56">
        <v>13</v>
      </c>
      <c r="E595" s="56">
        <f>E594-D595</f>
        <v>141</v>
      </c>
      <c r="F595" s="452">
        <v>42892</v>
      </c>
      <c r="G595" s="143">
        <f t="shared" si="425"/>
        <v>8923</v>
      </c>
      <c r="H595" s="143">
        <f t="shared" si="428"/>
        <v>8929.5</v>
      </c>
      <c r="I595" s="41">
        <f t="shared" si="429"/>
        <v>42898.5</v>
      </c>
      <c r="J595" s="453">
        <f t="shared" si="430"/>
        <v>42898.5</v>
      </c>
      <c r="K595" s="56">
        <v>1060</v>
      </c>
      <c r="L595" s="56"/>
      <c r="M595" s="56"/>
      <c r="N595" s="56"/>
      <c r="O595" s="454">
        <v>2.8042461538461541</v>
      </c>
      <c r="P595" s="454">
        <v>0.13062858629323698</v>
      </c>
      <c r="Q595" s="437">
        <f t="shared" si="410"/>
        <v>130628.58629323698</v>
      </c>
      <c r="R595" s="454">
        <v>0.17576765502306105</v>
      </c>
      <c r="S595" s="437">
        <f t="shared" si="411"/>
        <v>175767.65502306106</v>
      </c>
      <c r="T595" s="454">
        <v>0.59364134454804063</v>
      </c>
      <c r="U595" s="437">
        <f t="shared" si="412"/>
        <v>593641.34454804065</v>
      </c>
      <c r="V595" s="58">
        <f t="shared" si="413"/>
        <v>21.16937358490566</v>
      </c>
      <c r="W595" s="454">
        <v>1.7082656885419598</v>
      </c>
      <c r="X595" s="437">
        <f t="shared" si="414"/>
        <v>1708265.6885419597</v>
      </c>
      <c r="Y595" s="454">
        <v>1.7497403291597574E-2</v>
      </c>
      <c r="Z595" s="437">
        <f t="shared" si="415"/>
        <v>17497.403291597573</v>
      </c>
      <c r="AA595" s="437">
        <f t="shared" si="416"/>
        <v>10885.715524436415</v>
      </c>
      <c r="AB595" s="437">
        <f t="shared" si="417"/>
        <v>1756.1451916235148</v>
      </c>
      <c r="AC595" s="437">
        <f t="shared" si="418"/>
        <v>21136.933454915903</v>
      </c>
      <c r="AD595" s="437">
        <f t="shared" si="419"/>
        <v>1249.8145208283981</v>
      </c>
      <c r="AE595" s="431">
        <v>46.140780344039158</v>
      </c>
      <c r="AF595" s="431">
        <v>34.180995823838934</v>
      </c>
      <c r="AG595" s="431">
        <f t="shared" si="420"/>
        <v>11.959784520200223</v>
      </c>
      <c r="AH595" s="550">
        <f t="shared" si="421"/>
        <v>129.39010581523203</v>
      </c>
      <c r="AI595" s="550">
        <f t="shared" si="422"/>
        <v>95.851926073631788</v>
      </c>
      <c r="AJ595" s="550">
        <f t="shared" si="423"/>
        <v>33.538179741600246</v>
      </c>
      <c r="AK595" s="174"/>
      <c r="AL595" s="174"/>
      <c r="AM595" s="58"/>
      <c r="AN595" s="56"/>
      <c r="AO595" s="56"/>
      <c r="AP595" s="56"/>
      <c r="AQ595" s="56"/>
      <c r="AR595" s="56"/>
      <c r="AS595" s="56"/>
      <c r="AT595" s="56"/>
      <c r="AU595" s="56"/>
      <c r="AV595" s="56"/>
      <c r="AW595" s="56"/>
      <c r="AX595" s="56"/>
      <c r="AY595" s="56"/>
      <c r="AZ595" s="56"/>
      <c r="BA595" s="56"/>
      <c r="BB595" s="56"/>
      <c r="BC595" s="56"/>
      <c r="BD595" s="56"/>
      <c r="BE595" s="56"/>
      <c r="BF595" s="56"/>
    </row>
    <row r="596" spans="1:58" x14ac:dyDescent="0.25">
      <c r="A596" s="56" t="s">
        <v>289</v>
      </c>
      <c r="B596" s="56">
        <v>46</v>
      </c>
      <c r="C596" s="56">
        <v>4</v>
      </c>
      <c r="D596" s="56">
        <v>13</v>
      </c>
      <c r="E596" s="56">
        <f t="shared" ref="E596:E605" si="431">E595-D596</f>
        <v>128</v>
      </c>
      <c r="F596" s="452">
        <v>42905</v>
      </c>
      <c r="G596" s="143">
        <f t="shared" si="425"/>
        <v>8936</v>
      </c>
      <c r="H596" s="143">
        <f t="shared" si="428"/>
        <v>8942.5</v>
      </c>
      <c r="I596" s="41">
        <f t="shared" si="429"/>
        <v>42911.5</v>
      </c>
      <c r="J596" s="453">
        <f t="shared" si="430"/>
        <v>42911.5</v>
      </c>
      <c r="K596" s="56">
        <v>1060</v>
      </c>
      <c r="L596" s="56"/>
      <c r="M596" s="56"/>
      <c r="N596" s="56"/>
      <c r="O596" s="454">
        <v>2.5499076923076931</v>
      </c>
      <c r="P596" s="454">
        <v>0.12567612089739089</v>
      </c>
      <c r="Q596" s="437">
        <f t="shared" si="410"/>
        <v>125676.12089739088</v>
      </c>
      <c r="R596" s="454">
        <v>0.1588443485751099</v>
      </c>
      <c r="S596" s="437">
        <f t="shared" si="411"/>
        <v>158844.34857510991</v>
      </c>
      <c r="T596" s="454">
        <v>0.61073300026341537</v>
      </c>
      <c r="U596" s="437">
        <f t="shared" si="412"/>
        <v>610733.00026341539</v>
      </c>
      <c r="V596" s="58">
        <f t="shared" si="413"/>
        <v>23.951180746887964</v>
      </c>
      <c r="W596" s="454">
        <v>1.4661400412256906</v>
      </c>
      <c r="X596" s="437">
        <f t="shared" si="414"/>
        <v>1466140.0412256906</v>
      </c>
      <c r="Y596" s="454">
        <v>1.7344280949312899E-2</v>
      </c>
      <c r="Z596" s="437">
        <f t="shared" si="415"/>
        <v>17344.280949312899</v>
      </c>
      <c r="AA596" s="437">
        <f t="shared" si="416"/>
        <v>10473.010074782575</v>
      </c>
      <c r="AB596" s="437">
        <f t="shared" si="417"/>
        <v>1587.059569806228</v>
      </c>
      <c r="AC596" s="437">
        <f t="shared" si="418"/>
        <v>21745.491455142881</v>
      </c>
      <c r="AD596" s="437">
        <f t="shared" si="419"/>
        <v>1238.877210665207</v>
      </c>
      <c r="AE596" s="431">
        <v>45.652271087352567</v>
      </c>
      <c r="AF596" s="431">
        <v>31.942250706316639</v>
      </c>
      <c r="AG596" s="431">
        <f t="shared" si="420"/>
        <v>13.710020381035928</v>
      </c>
      <c r="AH596" s="550">
        <f t="shared" si="421"/>
        <v>116.4090772169564</v>
      </c>
      <c r="AI596" s="550">
        <f t="shared" si="422"/>
        <v>81.44979078565764</v>
      </c>
      <c r="AJ596" s="550">
        <f t="shared" si="423"/>
        <v>34.959286431298764</v>
      </c>
      <c r="AK596" s="174"/>
      <c r="AL596" s="174"/>
      <c r="AM596" s="58"/>
      <c r="AN596" s="56"/>
      <c r="AO596" s="56"/>
      <c r="AP596" s="56"/>
      <c r="AQ596" s="56"/>
      <c r="AR596" s="56"/>
      <c r="AS596" s="56"/>
      <c r="AT596" s="56"/>
      <c r="AU596" s="56"/>
      <c r="AV596" s="56"/>
      <c r="AW596" s="56"/>
      <c r="AX596" s="56"/>
      <c r="AY596" s="56"/>
      <c r="AZ596" s="56"/>
      <c r="BA596" s="56"/>
      <c r="BB596" s="56"/>
      <c r="BC596" s="56"/>
      <c r="BD596" s="56"/>
      <c r="BE596" s="56"/>
      <c r="BF596" s="56"/>
    </row>
    <row r="597" spans="1:58" x14ac:dyDescent="0.25">
      <c r="A597" s="56" t="s">
        <v>290</v>
      </c>
      <c r="B597" s="56">
        <v>46</v>
      </c>
      <c r="C597" s="56">
        <v>5</v>
      </c>
      <c r="D597" s="56">
        <v>13</v>
      </c>
      <c r="E597" s="56">
        <f t="shared" si="431"/>
        <v>115</v>
      </c>
      <c r="F597" s="452">
        <v>42918</v>
      </c>
      <c r="G597" s="143">
        <f t="shared" si="425"/>
        <v>8949</v>
      </c>
      <c r="H597" s="143">
        <f t="shared" si="428"/>
        <v>8955.5</v>
      </c>
      <c r="I597" s="41">
        <f t="shared" si="429"/>
        <v>42924.5</v>
      </c>
      <c r="J597" s="453">
        <f t="shared" si="430"/>
        <v>42924.5</v>
      </c>
      <c r="K597" s="56">
        <v>1060</v>
      </c>
      <c r="L597" s="56"/>
      <c r="M597" s="56"/>
      <c r="N597" s="56"/>
      <c r="O597" s="454">
        <v>2.3451692307692298</v>
      </c>
      <c r="P597" s="454">
        <v>0.12020198208009146</v>
      </c>
      <c r="Q597" s="437">
        <f t="shared" si="410"/>
        <v>120201.98208009146</v>
      </c>
      <c r="R597" s="454">
        <v>0.12498528026974431</v>
      </c>
      <c r="S597" s="437">
        <f t="shared" si="411"/>
        <v>124985.28026974431</v>
      </c>
      <c r="T597" s="454">
        <v>0.58063929798586345</v>
      </c>
      <c r="U597" s="437">
        <f t="shared" si="412"/>
        <v>580639.29798586341</v>
      </c>
      <c r="V597" s="58">
        <f t="shared" si="413"/>
        <v>24.758950883702759</v>
      </c>
      <c r="W597" s="454">
        <v>1.3390396973133931</v>
      </c>
      <c r="X597" s="437">
        <f t="shared" si="414"/>
        <v>1339039.6973133932</v>
      </c>
      <c r="Y597" s="454">
        <v>1.68836828016816E-2</v>
      </c>
      <c r="Z597" s="437">
        <f t="shared" si="415"/>
        <v>16883.6828016816</v>
      </c>
      <c r="AA597" s="437">
        <f t="shared" si="416"/>
        <v>10016.83184000762</v>
      </c>
      <c r="AB597" s="437">
        <f t="shared" si="417"/>
        <v>1248.7638805935658</v>
      </c>
      <c r="AC597" s="437">
        <f t="shared" si="418"/>
        <v>20673.988285266896</v>
      </c>
      <c r="AD597" s="437">
        <f t="shared" si="419"/>
        <v>1205.977342977257</v>
      </c>
      <c r="AE597" s="431">
        <v>46.295917938742832</v>
      </c>
      <c r="AF597" s="431">
        <v>31.721881113176867</v>
      </c>
      <c r="AG597" s="431">
        <f t="shared" si="420"/>
        <v>14.574036825565965</v>
      </c>
      <c r="AH597" s="550">
        <f t="shared" si="421"/>
        <v>108.57176226015692</v>
      </c>
      <c r="AI597" s="550">
        <f t="shared" si="422"/>
        <v>74.393179528741953</v>
      </c>
      <c r="AJ597" s="550">
        <f t="shared" si="423"/>
        <v>34.178582731414963</v>
      </c>
      <c r="AK597" s="174"/>
      <c r="AL597" s="174"/>
      <c r="AM597" s="58"/>
      <c r="AN597" s="56"/>
      <c r="AO597" s="56"/>
      <c r="AP597" s="56"/>
      <c r="AQ597" s="56"/>
      <c r="AR597" s="56"/>
      <c r="AS597" s="56"/>
      <c r="AT597" s="56"/>
      <c r="AU597" s="56"/>
      <c r="AV597" s="56"/>
      <c r="AW597" s="56"/>
      <c r="AX597" s="56"/>
      <c r="AY597" s="56"/>
      <c r="AZ597" s="56"/>
      <c r="BA597" s="56"/>
      <c r="BB597" s="56"/>
      <c r="BC597" s="56"/>
      <c r="BD597" s="56"/>
      <c r="BE597" s="56"/>
      <c r="BF597" s="56"/>
    </row>
    <row r="598" spans="1:58" x14ac:dyDescent="0.25">
      <c r="A598" s="56" t="s">
        <v>291</v>
      </c>
      <c r="B598" s="56">
        <v>46</v>
      </c>
      <c r="C598" s="56">
        <v>6</v>
      </c>
      <c r="D598" s="56">
        <v>13</v>
      </c>
      <c r="E598" s="56">
        <f t="shared" si="431"/>
        <v>102</v>
      </c>
      <c r="F598" s="452">
        <v>42931</v>
      </c>
      <c r="G598" s="143">
        <f t="shared" si="425"/>
        <v>8962</v>
      </c>
      <c r="H598" s="143">
        <f t="shared" si="428"/>
        <v>8968.5</v>
      </c>
      <c r="I598" s="41">
        <f t="shared" si="429"/>
        <v>42937.5</v>
      </c>
      <c r="J598" s="453">
        <f t="shared" si="430"/>
        <v>42937.5</v>
      </c>
      <c r="K598" s="56">
        <v>1060</v>
      </c>
      <c r="L598" s="56"/>
      <c r="M598" s="56"/>
      <c r="N598" s="56"/>
      <c r="O598" s="454">
        <v>1.0608000000000004</v>
      </c>
      <c r="P598" s="454">
        <v>8.6949393825172597E-2</v>
      </c>
      <c r="Q598" s="437">
        <f t="shared" si="410"/>
        <v>86949.393825172592</v>
      </c>
      <c r="R598" s="454">
        <v>5.8767468797317306E-2</v>
      </c>
      <c r="S598" s="437">
        <f t="shared" si="411"/>
        <v>58767.468797317306</v>
      </c>
      <c r="T598" s="454">
        <v>0.23969368442292996</v>
      </c>
      <c r="U598" s="437">
        <f t="shared" si="412"/>
        <v>239693.68442292995</v>
      </c>
      <c r="V598" s="58">
        <f t="shared" si="413"/>
        <v>22.59555848632446</v>
      </c>
      <c r="W598" s="454">
        <v>0.54496536221682168</v>
      </c>
      <c r="X598" s="437">
        <f t="shared" si="414"/>
        <v>544965.36221682164</v>
      </c>
      <c r="Y598" s="454">
        <v>1.3740935573214924E-2</v>
      </c>
      <c r="Z598" s="437">
        <f t="shared" si="415"/>
        <v>13740.935573214925</v>
      </c>
      <c r="AA598" s="437">
        <f t="shared" si="416"/>
        <v>7245.7828187643827</v>
      </c>
      <c r="AB598" s="437">
        <f t="shared" si="417"/>
        <v>587.16268211436932</v>
      </c>
      <c r="AC598" s="437">
        <f t="shared" si="418"/>
        <v>8534.428243147886</v>
      </c>
      <c r="AD598" s="437">
        <f t="shared" si="419"/>
        <v>981.49539808678037</v>
      </c>
      <c r="AE598" s="580">
        <v>73.641548981767073</v>
      </c>
      <c r="AF598" s="580">
        <v>37.042220409244337</v>
      </c>
      <c r="AG598" s="580">
        <f t="shared" si="420"/>
        <v>36.599328572522737</v>
      </c>
      <c r="AH598" s="550">
        <f t="shared" si="421"/>
        <v>78.118955159858544</v>
      </c>
      <c r="AI598" s="550">
        <f t="shared" si="422"/>
        <v>39.294387410126404</v>
      </c>
      <c r="AJ598" s="550">
        <f t="shared" si="423"/>
        <v>38.82456774973214</v>
      </c>
      <c r="AK598" s="174"/>
      <c r="AL598" s="174"/>
      <c r="AM598" s="58"/>
      <c r="AN598" s="56"/>
      <c r="AO598" s="56"/>
      <c r="AP598" s="56"/>
      <c r="AQ598" s="56"/>
      <c r="AR598" s="56"/>
      <c r="AS598" s="56"/>
      <c r="AT598" s="56"/>
      <c r="AU598" s="56"/>
      <c r="AV598" s="56"/>
      <c r="AW598" s="56"/>
      <c r="AX598" s="56"/>
      <c r="AY598" s="56"/>
      <c r="AZ598" s="56"/>
      <c r="BA598" s="56"/>
      <c r="BB598" s="56"/>
      <c r="BC598" s="56"/>
      <c r="BD598" s="56"/>
      <c r="BE598" s="56"/>
      <c r="BF598" s="56"/>
    </row>
    <row r="599" spans="1:58" x14ac:dyDescent="0.25">
      <c r="A599" s="56" t="s">
        <v>292</v>
      </c>
      <c r="B599" s="56">
        <v>46</v>
      </c>
      <c r="C599" s="56">
        <v>7</v>
      </c>
      <c r="D599" s="56">
        <v>13</v>
      </c>
      <c r="E599" s="56">
        <f t="shared" si="431"/>
        <v>89</v>
      </c>
      <c r="F599" s="452">
        <v>42944</v>
      </c>
      <c r="G599" s="143">
        <f t="shared" si="425"/>
        <v>8975</v>
      </c>
      <c r="H599" s="143">
        <f t="shared" si="428"/>
        <v>8981.5</v>
      </c>
      <c r="I599" s="41">
        <f t="shared" si="429"/>
        <v>42950.5</v>
      </c>
      <c r="J599" s="453">
        <f t="shared" si="430"/>
        <v>42950.5</v>
      </c>
      <c r="K599" s="56">
        <v>1060</v>
      </c>
      <c r="L599" s="56"/>
      <c r="M599" s="56"/>
      <c r="N599" s="56"/>
      <c r="O599" s="454">
        <v>1.4674461538461543</v>
      </c>
      <c r="P599" s="454">
        <v>8.3458639387818015E-2</v>
      </c>
      <c r="Q599" s="437">
        <f t="shared" si="410"/>
        <v>83458.63938781801</v>
      </c>
      <c r="R599" s="454">
        <v>9.9196382351063844E-2</v>
      </c>
      <c r="S599" s="437">
        <f t="shared" si="411"/>
        <v>99196.382351063847</v>
      </c>
      <c r="T599" s="454">
        <v>0.35577548388993974</v>
      </c>
      <c r="U599" s="437">
        <f t="shared" si="412"/>
        <v>355775.48388993973</v>
      </c>
      <c r="V599" s="58">
        <f t="shared" si="413"/>
        <v>24.244534149171848</v>
      </c>
      <c r="W599" s="454">
        <v>0.80382768913560587</v>
      </c>
      <c r="X599" s="437">
        <f t="shared" si="414"/>
        <v>803827.68913560582</v>
      </c>
      <c r="Y599" s="454">
        <v>1.1787771798488222E-2</v>
      </c>
      <c r="Z599" s="437">
        <f t="shared" si="415"/>
        <v>11787.771798488222</v>
      </c>
      <c r="AA599" s="437">
        <f t="shared" si="416"/>
        <v>6954.8866156515014</v>
      </c>
      <c r="AB599" s="437">
        <f t="shared" si="417"/>
        <v>991.09958467280376</v>
      </c>
      <c r="AC599" s="437">
        <f t="shared" si="418"/>
        <v>12667.585903399966</v>
      </c>
      <c r="AD599" s="437">
        <f t="shared" si="419"/>
        <v>841.98369989201592</v>
      </c>
      <c r="AE599" s="431">
        <v>54.515443297904582</v>
      </c>
      <c r="AF599" s="431">
        <v>35.968557543065444</v>
      </c>
      <c r="AG599" s="431">
        <f t="shared" si="420"/>
        <v>18.546885754839138</v>
      </c>
      <c r="AH599" s="550">
        <f t="shared" si="421"/>
        <v>79.998477592728193</v>
      </c>
      <c r="AI599" s="550">
        <f t="shared" si="422"/>
        <v>52.781921425965464</v>
      </c>
      <c r="AJ599" s="550">
        <f t="shared" si="423"/>
        <v>27.216556166762729</v>
      </c>
      <c r="AK599" s="174"/>
      <c r="AL599" s="174"/>
      <c r="AM599" s="58"/>
      <c r="AN599" s="56"/>
      <c r="AO599" s="56"/>
      <c r="AP599" s="56"/>
      <c r="AQ599" s="56"/>
      <c r="AR599" s="56"/>
      <c r="AS599" s="56"/>
      <c r="AT599" s="56"/>
      <c r="AU599" s="56"/>
      <c r="AV599" s="56"/>
      <c r="AW599" s="56"/>
      <c r="AX599" s="56"/>
      <c r="AY599" s="56"/>
      <c r="AZ599" s="56"/>
      <c r="BA599" s="56"/>
      <c r="BB599" s="56"/>
      <c r="BC599" s="56"/>
      <c r="BD599" s="56"/>
      <c r="BE599" s="56"/>
      <c r="BF599" s="56"/>
    </row>
    <row r="600" spans="1:58" x14ac:dyDescent="0.25">
      <c r="A600" s="56" t="s">
        <v>293</v>
      </c>
      <c r="B600" s="56">
        <v>46</v>
      </c>
      <c r="C600" s="56">
        <v>8</v>
      </c>
      <c r="D600" s="56">
        <v>13</v>
      </c>
      <c r="E600" s="56">
        <f t="shared" si="431"/>
        <v>76</v>
      </c>
      <c r="F600" s="452">
        <v>42957</v>
      </c>
      <c r="G600" s="143">
        <f t="shared" si="425"/>
        <v>8988</v>
      </c>
      <c r="H600" s="143">
        <f t="shared" si="428"/>
        <v>8994.5</v>
      </c>
      <c r="I600" s="41">
        <f t="shared" si="429"/>
        <v>42963.5</v>
      </c>
      <c r="J600" s="453">
        <f t="shared" si="430"/>
        <v>42963.5</v>
      </c>
      <c r="K600" s="56">
        <v>1060</v>
      </c>
      <c r="L600" s="56"/>
      <c r="M600" s="56"/>
      <c r="N600" s="56"/>
      <c r="O600" s="454">
        <v>1.0857230769230772</v>
      </c>
      <c r="P600" s="454">
        <v>8.7429197998367611E-2</v>
      </c>
      <c r="Q600" s="437">
        <f t="shared" si="410"/>
        <v>87429.197998367614</v>
      </c>
      <c r="R600" s="454">
        <v>6.8265777696473115E-2</v>
      </c>
      <c r="S600" s="437">
        <f t="shared" si="411"/>
        <v>68265.777696473117</v>
      </c>
      <c r="T600" s="454">
        <v>0.21453202357752008</v>
      </c>
      <c r="U600" s="437">
        <f t="shared" si="412"/>
        <v>214532.02357752007</v>
      </c>
      <c r="V600" s="58">
        <f t="shared" si="413"/>
        <v>19.759368492516579</v>
      </c>
      <c r="W600" s="454">
        <v>0.58435228065316502</v>
      </c>
      <c r="X600" s="437">
        <f t="shared" si="414"/>
        <v>584352.28065316507</v>
      </c>
      <c r="Y600" s="454">
        <v>1.3665484103410118E-2</v>
      </c>
      <c r="Z600" s="437">
        <f t="shared" si="415"/>
        <v>13665.484103410117</v>
      </c>
      <c r="AA600" s="437">
        <f t="shared" si="416"/>
        <v>7285.7664998639675</v>
      </c>
      <c r="AB600" s="437">
        <f t="shared" si="417"/>
        <v>682.06301801302379</v>
      </c>
      <c r="AC600" s="437">
        <f t="shared" si="418"/>
        <v>7638.5331782421563</v>
      </c>
      <c r="AD600" s="437">
        <f t="shared" si="419"/>
        <v>976.106007386437</v>
      </c>
      <c r="AE600" s="431">
        <v>73.75145678725012</v>
      </c>
      <c r="AF600" s="431">
        <v>36.59879788424265</v>
      </c>
      <c r="AG600" s="431">
        <f t="shared" si="420"/>
        <v>37.15265890300747</v>
      </c>
      <c r="AH600" s="550">
        <f t="shared" si="421"/>
        <v>80.073658590612567</v>
      </c>
      <c r="AI600" s="550">
        <f t="shared" si="422"/>
        <v>39.736159450565737</v>
      </c>
      <c r="AJ600" s="550">
        <f t="shared" si="423"/>
        <v>40.33749914004683</v>
      </c>
      <c r="AK600" s="174"/>
      <c r="AL600" s="174"/>
      <c r="AM600" s="58"/>
      <c r="AN600" s="56"/>
      <c r="AO600" s="56"/>
      <c r="AP600" s="56"/>
      <c r="AQ600" s="56"/>
      <c r="AR600" s="56"/>
      <c r="AS600" s="56"/>
      <c r="AT600" s="56"/>
      <c r="AU600" s="56"/>
      <c r="AV600" s="56"/>
      <c r="AW600" s="56"/>
      <c r="AX600" s="56"/>
      <c r="AY600" s="56"/>
      <c r="AZ600" s="56"/>
      <c r="BA600" s="56"/>
      <c r="BB600" s="56"/>
      <c r="BC600" s="56"/>
      <c r="BD600" s="56"/>
      <c r="BE600" s="56"/>
      <c r="BF600" s="56"/>
    </row>
    <row r="601" spans="1:58" x14ac:dyDescent="0.25">
      <c r="A601" s="56" t="s">
        <v>294</v>
      </c>
      <c r="B601" s="56">
        <v>46</v>
      </c>
      <c r="C601" s="56">
        <v>9</v>
      </c>
      <c r="D601" s="56">
        <v>13</v>
      </c>
      <c r="E601" s="56">
        <f t="shared" si="431"/>
        <v>63</v>
      </c>
      <c r="F601" s="452">
        <v>42970</v>
      </c>
      <c r="G601" s="143">
        <f t="shared" si="425"/>
        <v>9001</v>
      </c>
      <c r="H601" s="143">
        <f t="shared" si="428"/>
        <v>9007.5</v>
      </c>
      <c r="I601" s="41">
        <f t="shared" si="429"/>
        <v>42976.5</v>
      </c>
      <c r="J601" s="453">
        <f t="shared" si="430"/>
        <v>42976.5</v>
      </c>
      <c r="K601" s="56">
        <v>1060</v>
      </c>
      <c r="L601" s="56"/>
      <c r="M601" s="56"/>
      <c r="N601" s="56"/>
      <c r="O601" s="454">
        <v>1.1584615384615387</v>
      </c>
      <c r="P601" s="454">
        <v>7.2426704620892679E-2</v>
      </c>
      <c r="Q601" s="437">
        <f t="shared" si="410"/>
        <v>72426.704620892677</v>
      </c>
      <c r="R601" s="454">
        <v>0.10827780669504582</v>
      </c>
      <c r="S601" s="437">
        <f t="shared" si="411"/>
        <v>108277.80669504582</v>
      </c>
      <c r="T601" s="454">
        <v>0.21949802566931531</v>
      </c>
      <c r="U601" s="437">
        <f t="shared" si="412"/>
        <v>219498.02566931531</v>
      </c>
      <c r="V601" s="58">
        <f t="shared" si="413"/>
        <v>18.947372733739034</v>
      </c>
      <c r="W601" s="454">
        <v>0.64961894454494584</v>
      </c>
      <c r="X601" s="437">
        <f t="shared" si="414"/>
        <v>649618.94454494584</v>
      </c>
      <c r="Y601" s="454">
        <v>9.9032871764076248E-3</v>
      </c>
      <c r="Z601" s="437">
        <f t="shared" si="415"/>
        <v>9903.2871764076244</v>
      </c>
      <c r="AA601" s="437">
        <f t="shared" si="416"/>
        <v>6035.5587184077231</v>
      </c>
      <c r="AB601" s="437">
        <f t="shared" si="417"/>
        <v>1081.8347070858792</v>
      </c>
      <c r="AC601" s="437">
        <f t="shared" si="418"/>
        <v>7815.3504715712843</v>
      </c>
      <c r="AD601" s="437">
        <f t="shared" si="419"/>
        <v>707.37765545768752</v>
      </c>
      <c r="AE601" s="431">
        <v>56.236304284713974</v>
      </c>
      <c r="AF601" s="431">
        <v>37.353412273608477</v>
      </c>
      <c r="AG601" s="431">
        <f t="shared" si="420"/>
        <v>18.882892011105497</v>
      </c>
      <c r="AH601" s="550">
        <f t="shared" si="421"/>
        <v>65.147595579060962</v>
      </c>
      <c r="AI601" s="550">
        <f t="shared" si="422"/>
        <v>43.272491449272593</v>
      </c>
      <c r="AJ601" s="550">
        <f t="shared" si="423"/>
        <v>21.875104129788369</v>
      </c>
      <c r="AK601" s="174"/>
      <c r="AL601" s="174"/>
      <c r="AM601" s="58"/>
      <c r="AN601" s="56"/>
      <c r="AO601" s="56"/>
      <c r="AP601" s="56"/>
      <c r="AQ601" s="56"/>
      <c r="AR601" s="56"/>
      <c r="AS601" s="56"/>
      <c r="AT601" s="56"/>
      <c r="AU601" s="56"/>
      <c r="AV601" s="56"/>
      <c r="AW601" s="56"/>
      <c r="AX601" s="56"/>
      <c r="AY601" s="56"/>
      <c r="AZ601" s="56"/>
      <c r="BA601" s="56"/>
      <c r="BB601" s="56"/>
      <c r="BC601" s="56"/>
      <c r="BD601" s="56"/>
      <c r="BE601" s="56"/>
      <c r="BF601" s="56"/>
    </row>
    <row r="602" spans="1:58" x14ac:dyDescent="0.25">
      <c r="A602" s="56" t="s">
        <v>295</v>
      </c>
      <c r="B602" s="56">
        <v>46</v>
      </c>
      <c r="C602" s="56">
        <v>10</v>
      </c>
      <c r="D602" s="56">
        <v>13</v>
      </c>
      <c r="E602" s="56">
        <f t="shared" si="431"/>
        <v>50</v>
      </c>
      <c r="F602" s="452">
        <v>42983</v>
      </c>
      <c r="G602" s="143">
        <f t="shared" si="425"/>
        <v>9014</v>
      </c>
      <c r="H602" s="143">
        <f t="shared" si="428"/>
        <v>9020.5</v>
      </c>
      <c r="I602" s="41">
        <f t="shared" si="429"/>
        <v>42989.5</v>
      </c>
      <c r="J602" s="453">
        <f t="shared" si="430"/>
        <v>42989.5</v>
      </c>
      <c r="K602" s="56">
        <v>1060</v>
      </c>
      <c r="L602" s="56"/>
      <c r="M602" s="56"/>
      <c r="N602" s="56"/>
      <c r="O602" s="454">
        <v>0.8299076923076919</v>
      </c>
      <c r="P602" s="454">
        <v>9.3616865380959424E-2</v>
      </c>
      <c r="Q602" s="437">
        <f t="shared" si="410"/>
        <v>93616.865380959425</v>
      </c>
      <c r="R602" s="454">
        <v>4.8603027122496367E-2</v>
      </c>
      <c r="S602" s="437">
        <f t="shared" si="411"/>
        <v>48603.027122496365</v>
      </c>
      <c r="T602" s="454">
        <v>0.13852951814260722</v>
      </c>
      <c r="U602" s="437">
        <f t="shared" si="412"/>
        <v>138529.51814260721</v>
      </c>
      <c r="V602" s="58">
        <f t="shared" si="413"/>
        <v>16.692159793989088</v>
      </c>
      <c r="W602" s="454">
        <v>0.40873298359018978</v>
      </c>
      <c r="X602" s="437">
        <f t="shared" si="414"/>
        <v>408732.98359018977</v>
      </c>
      <c r="Y602" s="454">
        <v>1.6581986065337936E-2</v>
      </c>
      <c r="Z602" s="437">
        <f t="shared" si="415"/>
        <v>16581.986065337936</v>
      </c>
      <c r="AA602" s="437">
        <f t="shared" si="416"/>
        <v>7801.4054484132857</v>
      </c>
      <c r="AB602" s="437">
        <f t="shared" si="417"/>
        <v>485.6068220761133</v>
      </c>
      <c r="AC602" s="437">
        <f t="shared" si="418"/>
        <v>4932.4212900823286</v>
      </c>
      <c r="AD602" s="437">
        <f t="shared" si="419"/>
        <v>1184.427576095567</v>
      </c>
      <c r="AE602" s="580">
        <v>97.681756166229164</v>
      </c>
      <c r="AF602" s="580">
        <v>38.402146322639886</v>
      </c>
      <c r="AG602" s="580">
        <f t="shared" si="420"/>
        <v>59.279609843589277</v>
      </c>
      <c r="AH602" s="550">
        <f t="shared" si="421"/>
        <v>81.066840840477894</v>
      </c>
      <c r="AI602" s="550">
        <f t="shared" si="422"/>
        <v>31.870236634284385</v>
      </c>
      <c r="AJ602" s="550">
        <f t="shared" si="423"/>
        <v>49.196604206193513</v>
      </c>
      <c r="AK602" s="174"/>
      <c r="AL602" s="174"/>
      <c r="AM602" s="58"/>
      <c r="AN602" s="56"/>
      <c r="AO602" s="56"/>
      <c r="AP602" s="56"/>
      <c r="AQ602" s="56"/>
      <c r="AR602" s="56"/>
      <c r="AS602" s="56"/>
      <c r="AT602" s="56"/>
      <c r="AU602" s="56"/>
      <c r="AV602" s="56"/>
      <c r="AW602" s="56"/>
      <c r="AX602" s="56"/>
      <c r="AY602" s="56"/>
      <c r="AZ602" s="56"/>
      <c r="BA602" s="56"/>
      <c r="BB602" s="56"/>
      <c r="BC602" s="56"/>
      <c r="BD602" s="56"/>
      <c r="BE602" s="56"/>
      <c r="BF602" s="56"/>
    </row>
    <row r="603" spans="1:58" x14ac:dyDescent="0.25">
      <c r="A603" s="56" t="s">
        <v>296</v>
      </c>
      <c r="B603" s="56">
        <v>46</v>
      </c>
      <c r="C603" s="56">
        <v>11</v>
      </c>
      <c r="D603" s="56">
        <v>13</v>
      </c>
      <c r="E603" s="56">
        <f t="shared" si="431"/>
        <v>37</v>
      </c>
      <c r="F603" s="452">
        <v>42996</v>
      </c>
      <c r="G603" s="143">
        <f t="shared" si="425"/>
        <v>9027</v>
      </c>
      <c r="H603" s="143">
        <f t="shared" si="428"/>
        <v>9033.5</v>
      </c>
      <c r="I603" s="41">
        <f t="shared" si="429"/>
        <v>43002.5</v>
      </c>
      <c r="J603" s="453">
        <f t="shared" si="430"/>
        <v>43002.5</v>
      </c>
      <c r="K603" s="56">
        <v>1060</v>
      </c>
      <c r="L603" s="56"/>
      <c r="M603" s="56"/>
      <c r="N603" s="56"/>
      <c r="O603" s="454">
        <v>1.1840615384615392</v>
      </c>
      <c r="P603" s="454">
        <v>6.7910735194290806E-2</v>
      </c>
      <c r="Q603" s="437">
        <f t="shared" si="410"/>
        <v>67910.735194290799</v>
      </c>
      <c r="R603" s="454">
        <v>7.3810760162957442E-2</v>
      </c>
      <c r="S603" s="437">
        <f t="shared" si="411"/>
        <v>73810.760162957449</v>
      </c>
      <c r="T603" s="454">
        <v>0.26100625901239971</v>
      </c>
      <c r="U603" s="437">
        <f t="shared" si="412"/>
        <v>261006.25901239971</v>
      </c>
      <c r="V603" s="58">
        <f t="shared" si="413"/>
        <v>22.04330184996358</v>
      </c>
      <c r="W603" s="454">
        <v>0.6794676813004551</v>
      </c>
      <c r="X603" s="437">
        <f t="shared" si="414"/>
        <v>679467.68130045512</v>
      </c>
      <c r="Y603" s="454">
        <v>9.7633472709833559E-3</v>
      </c>
      <c r="Z603" s="437">
        <f t="shared" si="415"/>
        <v>9763.3472709833568</v>
      </c>
      <c r="AA603" s="437">
        <f t="shared" si="416"/>
        <v>5659.2279328575678</v>
      </c>
      <c r="AB603" s="437">
        <f t="shared" si="417"/>
        <v>737.46453255718461</v>
      </c>
      <c r="AC603" s="437">
        <f t="shared" si="418"/>
        <v>9293.2744303074433</v>
      </c>
      <c r="AD603" s="437">
        <f t="shared" si="419"/>
        <v>697.38194792738261</v>
      </c>
      <c r="AE603" s="431">
        <v>53.439626336396827</v>
      </c>
      <c r="AF603" s="431">
        <v>34.507438005143072</v>
      </c>
      <c r="AG603" s="431">
        <f t="shared" si="420"/>
        <v>18.932188331253755</v>
      </c>
      <c r="AH603" s="550">
        <f t="shared" si="421"/>
        <v>63.275806174683815</v>
      </c>
      <c r="AI603" s="550">
        <f t="shared" si="422"/>
        <v>40.858930132735892</v>
      </c>
      <c r="AJ603" s="550">
        <f t="shared" si="423"/>
        <v>22.416876041947923</v>
      </c>
      <c r="AK603" s="174"/>
      <c r="AL603" s="174"/>
      <c r="AM603" s="58"/>
      <c r="AN603" s="56"/>
      <c r="AO603" s="56"/>
      <c r="AP603" s="56"/>
      <c r="AQ603" s="56"/>
      <c r="AR603" s="56"/>
      <c r="AS603" s="56"/>
      <c r="AT603" s="56"/>
      <c r="AU603" s="56"/>
      <c r="AV603" s="56"/>
      <c r="AW603" s="56"/>
      <c r="AX603" s="56"/>
      <c r="AY603" s="56"/>
      <c r="AZ603" s="56"/>
      <c r="BA603" s="56"/>
      <c r="BB603" s="56"/>
      <c r="BC603" s="56"/>
      <c r="BD603" s="56"/>
      <c r="BE603" s="56"/>
      <c r="BF603" s="56"/>
    </row>
    <row r="604" spans="1:58" x14ac:dyDescent="0.25">
      <c r="A604" s="56" t="s">
        <v>297</v>
      </c>
      <c r="B604" s="56">
        <v>46</v>
      </c>
      <c r="C604" s="56">
        <v>12</v>
      </c>
      <c r="D604" s="56">
        <v>13</v>
      </c>
      <c r="E604" s="56">
        <f t="shared" si="431"/>
        <v>24</v>
      </c>
      <c r="F604" s="452">
        <v>43009</v>
      </c>
      <c r="G604" s="143">
        <f t="shared" si="425"/>
        <v>9040</v>
      </c>
      <c r="H604" s="143">
        <f t="shared" si="428"/>
        <v>9046.5</v>
      </c>
      <c r="I604" s="41">
        <f t="shared" si="429"/>
        <v>43015.5</v>
      </c>
      <c r="J604" s="453">
        <f t="shared" si="430"/>
        <v>43015.5</v>
      </c>
      <c r="K604" s="56">
        <v>1060</v>
      </c>
      <c r="L604" s="56"/>
      <c r="M604" s="56"/>
      <c r="N604" s="56"/>
      <c r="O604" s="454">
        <v>1.4742153846153845</v>
      </c>
      <c r="P604" s="454">
        <v>0.10061537253143861</v>
      </c>
      <c r="Q604" s="437">
        <f t="shared" si="410"/>
        <v>100615.37253143861</v>
      </c>
      <c r="R604" s="454">
        <v>9.0662158994670505E-2</v>
      </c>
      <c r="S604" s="437">
        <f t="shared" si="411"/>
        <v>90662.158994670506</v>
      </c>
      <c r="T604" s="454">
        <v>0.23892936752175895</v>
      </c>
      <c r="U604" s="437">
        <f t="shared" si="412"/>
        <v>238929.36752175895</v>
      </c>
      <c r="V604" s="58">
        <f t="shared" si="413"/>
        <v>16.207222500536748</v>
      </c>
      <c r="W604" s="454">
        <v>0.89308542677035851</v>
      </c>
      <c r="X604" s="437">
        <f t="shared" si="414"/>
        <v>893085.42677035846</v>
      </c>
      <c r="Y604" s="454">
        <v>1.3630848533838108E-2</v>
      </c>
      <c r="Z604" s="437">
        <f t="shared" si="415"/>
        <v>13630.848533838109</v>
      </c>
      <c r="AA604" s="437">
        <f t="shared" si="416"/>
        <v>8384.6143776198842</v>
      </c>
      <c r="AB604" s="437">
        <f t="shared" si="417"/>
        <v>905.83170470020661</v>
      </c>
      <c r="AC604" s="437">
        <f t="shared" si="418"/>
        <v>8507.2143106499425</v>
      </c>
      <c r="AD604" s="437">
        <f t="shared" si="419"/>
        <v>973.63203813129348</v>
      </c>
      <c r="AE604" s="431">
        <v>58.638407602242687</v>
      </c>
      <c r="AF604" s="431">
        <v>40.409509043566516</v>
      </c>
      <c r="AG604" s="431">
        <f t="shared" si="420"/>
        <v>18.228898558676171</v>
      </c>
      <c r="AH604" s="550">
        <f t="shared" si="421"/>
        <v>86.445642616573892</v>
      </c>
      <c r="AI604" s="550">
        <f t="shared" si="422"/>
        <v>59.572319916780266</v>
      </c>
      <c r="AJ604" s="550">
        <f t="shared" si="423"/>
        <v>26.873322699793626</v>
      </c>
      <c r="AK604" s="174"/>
      <c r="AL604" s="174"/>
      <c r="AM604" s="58"/>
      <c r="AN604" s="56"/>
      <c r="AO604" s="56"/>
      <c r="AP604" s="56"/>
      <c r="AQ604" s="56"/>
      <c r="AR604" s="56"/>
      <c r="AS604" s="56"/>
      <c r="AT604" s="56"/>
      <c r="AU604" s="56"/>
      <c r="AV604" s="56"/>
      <c r="AW604" s="56"/>
      <c r="AX604" s="56"/>
      <c r="AY604" s="56"/>
      <c r="AZ604" s="56"/>
      <c r="BA604" s="56"/>
      <c r="BB604" s="56"/>
      <c r="BC604" s="56"/>
      <c r="BD604" s="56"/>
      <c r="BE604" s="56"/>
      <c r="BF604" s="56"/>
    </row>
    <row r="605" spans="1:58" ht="13.8" thickBot="1" x14ac:dyDescent="0.3">
      <c r="A605" s="63" t="s">
        <v>298</v>
      </c>
      <c r="B605" s="63">
        <v>46</v>
      </c>
      <c r="C605" s="63">
        <v>13</v>
      </c>
      <c r="D605" s="63">
        <v>11</v>
      </c>
      <c r="E605" s="63">
        <f t="shared" si="431"/>
        <v>13</v>
      </c>
      <c r="F605" s="455">
        <v>43022</v>
      </c>
      <c r="G605" s="145">
        <f t="shared" si="425"/>
        <v>9053</v>
      </c>
      <c r="H605" s="145">
        <f t="shared" si="428"/>
        <v>9058.5</v>
      </c>
      <c r="I605" s="42">
        <f t="shared" si="429"/>
        <v>43027.5</v>
      </c>
      <c r="J605" s="34">
        <f t="shared" si="430"/>
        <v>43027.5</v>
      </c>
      <c r="K605" s="63">
        <v>1060</v>
      </c>
      <c r="L605" s="63"/>
      <c r="M605" s="63"/>
      <c r="N605" s="63"/>
      <c r="O605" s="456">
        <v>4.0012363636363633</v>
      </c>
      <c r="P605" s="456">
        <v>0.25888599005551344</v>
      </c>
      <c r="Q605" s="438">
        <f t="shared" si="410"/>
        <v>258885.99005551345</v>
      </c>
      <c r="R605" s="456">
        <v>0.25048587824401741</v>
      </c>
      <c r="S605" s="438">
        <f t="shared" si="411"/>
        <v>250485.87824401743</v>
      </c>
      <c r="T605" s="456">
        <v>0.55365020412789245</v>
      </c>
      <c r="U605" s="438">
        <f t="shared" si="412"/>
        <v>553650.2041278925</v>
      </c>
      <c r="V605" s="71">
        <f t="shared" si="413"/>
        <v>13.836978219020523</v>
      </c>
      <c r="W605" s="456">
        <v>2.5498853061256699</v>
      </c>
      <c r="X605" s="438">
        <f t="shared" si="414"/>
        <v>2549885.3061256697</v>
      </c>
      <c r="Y605" s="456">
        <v>3.4558414414516084E-2</v>
      </c>
      <c r="Z605" s="438">
        <f t="shared" si="415"/>
        <v>34558.414414516083</v>
      </c>
      <c r="AA605" s="438">
        <f t="shared" si="416"/>
        <v>21573.83250462612</v>
      </c>
      <c r="AB605" s="438">
        <f t="shared" si="417"/>
        <v>2502.676448577015</v>
      </c>
      <c r="AC605" s="438">
        <f t="shared" si="418"/>
        <v>19713.026441683163</v>
      </c>
      <c r="AD605" s="438">
        <f t="shared" si="419"/>
        <v>2468.4581724654345</v>
      </c>
      <c r="AE605" s="446">
        <v>57.729519858472436</v>
      </c>
      <c r="AF605" s="446">
        <v>42.5473075052439</v>
      </c>
      <c r="AG605" s="446">
        <f t="shared" si="420"/>
        <v>15.182212353228536</v>
      </c>
      <c r="AH605" s="551">
        <f t="shared" si="421"/>
        <v>230.98945411298746</v>
      </c>
      <c r="AI605" s="551">
        <f t="shared" si="422"/>
        <v>170.24183396480024</v>
      </c>
      <c r="AJ605" s="551">
        <f t="shared" si="423"/>
        <v>60.747620148187224</v>
      </c>
      <c r="AK605" s="193"/>
      <c r="AL605" s="193"/>
      <c r="AM605" s="71"/>
      <c r="AN605" s="63"/>
      <c r="AO605" s="63"/>
      <c r="AP605" s="63"/>
      <c r="AQ605" s="63"/>
      <c r="AR605" s="63"/>
      <c r="AS605" s="63"/>
      <c r="AT605" s="63"/>
      <c r="AU605" s="63"/>
      <c r="AV605" s="63"/>
      <c r="AW605" s="63"/>
      <c r="AX605" s="63"/>
      <c r="AY605" s="63"/>
      <c r="AZ605" s="63"/>
      <c r="BA605" s="63"/>
      <c r="BB605" s="63"/>
      <c r="BC605" s="63"/>
      <c r="BD605" s="63"/>
      <c r="BE605" s="63"/>
      <c r="BF605" s="63"/>
    </row>
    <row r="606" spans="1:58" x14ac:dyDescent="0.25">
      <c r="A606" s="56" t="s">
        <v>299</v>
      </c>
      <c r="B606" s="56">
        <v>47</v>
      </c>
      <c r="C606" s="56">
        <v>1</v>
      </c>
      <c r="D606" s="56">
        <v>14</v>
      </c>
      <c r="E606" s="56">
        <f>SUM(D606:D618)</f>
        <v>182</v>
      </c>
      <c r="F606" s="452">
        <v>43043</v>
      </c>
      <c r="G606" s="143">
        <f t="shared" si="425"/>
        <v>9074</v>
      </c>
      <c r="H606" s="143">
        <f t="shared" si="428"/>
        <v>9081</v>
      </c>
      <c r="I606" s="41">
        <f t="shared" si="429"/>
        <v>43050</v>
      </c>
      <c r="J606" s="453">
        <f t="shared" si="430"/>
        <v>43050</v>
      </c>
      <c r="K606" s="56">
        <v>1060</v>
      </c>
      <c r="L606" s="56"/>
      <c r="M606" s="56"/>
      <c r="N606" s="56"/>
      <c r="O606" s="454">
        <v>1.6154342857142854</v>
      </c>
      <c r="P606" s="454">
        <v>8.3316190661058193E-2</v>
      </c>
      <c r="Q606" s="437">
        <f t="shared" si="410"/>
        <v>83316.190661058194</v>
      </c>
      <c r="R606" s="454">
        <v>8.5728632512245842E-2</v>
      </c>
      <c r="S606" s="437">
        <f t="shared" si="411"/>
        <v>85728.632512245837</v>
      </c>
      <c r="T606" s="454">
        <v>0.25297986397209365</v>
      </c>
      <c r="U606" s="437">
        <f t="shared" si="412"/>
        <v>252979.86397209365</v>
      </c>
      <c r="V606" s="58">
        <f t="shared" si="413"/>
        <v>15.660176722090263</v>
      </c>
      <c r="W606" s="454">
        <v>1.0684353125773003</v>
      </c>
      <c r="X606" s="437">
        <f t="shared" si="414"/>
        <v>1068435.3125773002</v>
      </c>
      <c r="Y606" s="454">
        <v>1.0157828028169655E-2</v>
      </c>
      <c r="Z606" s="437">
        <f t="shared" si="415"/>
        <v>10157.828028169655</v>
      </c>
      <c r="AA606" s="437">
        <f t="shared" si="416"/>
        <v>6943.0158884215161</v>
      </c>
      <c r="AB606" s="437">
        <f t="shared" si="417"/>
        <v>856.53942274582414</v>
      </c>
      <c r="AC606" s="437">
        <f t="shared" si="418"/>
        <v>9007.4901273644282</v>
      </c>
      <c r="AD606" s="437">
        <f t="shared" si="419"/>
        <v>725.5591448692611</v>
      </c>
      <c r="AE606" s="559">
        <v>99.377548438032647</v>
      </c>
      <c r="AF606" s="559">
        <v>81.784944403000353</v>
      </c>
      <c r="AG606" s="559">
        <f t="shared" si="420"/>
        <v>17.592604035032295</v>
      </c>
      <c r="AH606" s="550">
        <f t="shared" si="421"/>
        <v>160.53789897703007</v>
      </c>
      <c r="AI606" s="550">
        <f t="shared" si="422"/>
        <v>132.11820324384342</v>
      </c>
      <c r="AJ606" s="550">
        <f t="shared" si="423"/>
        <v>28.419695733186643</v>
      </c>
      <c r="AK606" s="174"/>
      <c r="AL606" s="174"/>
      <c r="AM606" s="58"/>
      <c r="AN606" s="56"/>
      <c r="AO606" s="56"/>
      <c r="AP606" s="56"/>
      <c r="AQ606" s="56"/>
      <c r="AR606" s="56"/>
      <c r="AS606" s="56"/>
      <c r="AT606" s="56"/>
      <c r="AU606" s="56"/>
      <c r="AV606" s="56"/>
      <c r="AW606" s="56"/>
      <c r="AX606" s="56"/>
      <c r="AY606" s="56"/>
      <c r="AZ606" s="56"/>
      <c r="BA606" s="56"/>
      <c r="BB606" s="56"/>
      <c r="BC606" s="56"/>
      <c r="BD606" s="56"/>
      <c r="BE606" s="56"/>
      <c r="BF606" s="56"/>
    </row>
    <row r="607" spans="1:58" x14ac:dyDescent="0.25">
      <c r="A607" s="56" t="s">
        <v>300</v>
      </c>
      <c r="B607" s="56">
        <v>47</v>
      </c>
      <c r="C607" s="56">
        <v>2</v>
      </c>
      <c r="D607" s="56">
        <v>14</v>
      </c>
      <c r="E607" s="56">
        <f>E606-D607</f>
        <v>168</v>
      </c>
      <c r="F607" s="452">
        <v>43057</v>
      </c>
      <c r="G607" s="143">
        <f t="shared" si="425"/>
        <v>9088</v>
      </c>
      <c r="H607" s="143">
        <f t="shared" si="428"/>
        <v>9095</v>
      </c>
      <c r="I607" s="41">
        <f t="shared" si="429"/>
        <v>43064</v>
      </c>
      <c r="J607" s="453">
        <f t="shared" si="430"/>
        <v>43064</v>
      </c>
      <c r="K607" s="56">
        <v>1060</v>
      </c>
      <c r="L607" s="56"/>
      <c r="M607" s="56"/>
      <c r="N607" s="56"/>
      <c r="O607" s="454">
        <v>1.7676114285714288</v>
      </c>
      <c r="P607" s="454">
        <v>8.1422187399571577E-2</v>
      </c>
      <c r="Q607" s="437">
        <f t="shared" si="410"/>
        <v>81422.187399571572</v>
      </c>
      <c r="R607" s="454">
        <v>0.12449957019270759</v>
      </c>
      <c r="S607" s="437">
        <f t="shared" si="411"/>
        <v>124499.57019270759</v>
      </c>
      <c r="T607" s="454">
        <v>0.31664480596678807</v>
      </c>
      <c r="U607" s="437">
        <f t="shared" si="412"/>
        <v>316644.80596678809</v>
      </c>
      <c r="V607" s="58">
        <f t="shared" si="413"/>
        <v>17.913711172522696</v>
      </c>
      <c r="W607" s="454">
        <v>1.1229115839130042</v>
      </c>
      <c r="X607" s="437">
        <f t="shared" si="414"/>
        <v>1122911.5839130043</v>
      </c>
      <c r="Y607" s="454">
        <v>9.9678215617123485E-3</v>
      </c>
      <c r="Z607" s="437">
        <f t="shared" si="415"/>
        <v>9967.8215617123478</v>
      </c>
      <c r="AA607" s="437">
        <f t="shared" si="416"/>
        <v>6785.1822832976313</v>
      </c>
      <c r="AB607" s="437">
        <f t="shared" si="417"/>
        <v>1243.911011525026</v>
      </c>
      <c r="AC607" s="437">
        <f t="shared" si="418"/>
        <v>11274.316140598818</v>
      </c>
      <c r="AD607" s="437">
        <f t="shared" si="419"/>
        <v>711.98725440802491</v>
      </c>
      <c r="AE607" s="559">
        <v>187.00303124383078</v>
      </c>
      <c r="AF607" s="559">
        <v>158.37805535241498</v>
      </c>
      <c r="AG607" s="559">
        <f t="shared" si="420"/>
        <v>28.624975891415801</v>
      </c>
      <c r="AH607" s="550">
        <f t="shared" si="421"/>
        <v>330.54869520409528</v>
      </c>
      <c r="AI607" s="550">
        <f t="shared" si="422"/>
        <v>279.95086067584708</v>
      </c>
      <c r="AJ607" s="550">
        <f t="shared" si="423"/>
        <v>50.5978345282482</v>
      </c>
      <c r="AK607" s="174"/>
      <c r="AL607" s="174"/>
      <c r="AM607" s="58"/>
      <c r="AN607" s="56"/>
      <c r="AO607" s="56"/>
      <c r="AP607" s="56"/>
      <c r="AQ607" s="56"/>
      <c r="AR607" s="56"/>
      <c r="AS607" s="56"/>
      <c r="AT607" s="56"/>
      <c r="AU607" s="56"/>
      <c r="AV607" s="56"/>
      <c r="AW607" s="56"/>
      <c r="AX607" s="56"/>
      <c r="AY607" s="56"/>
      <c r="AZ607" s="56"/>
      <c r="BA607" s="56"/>
      <c r="BB607" s="56"/>
      <c r="BC607" s="56"/>
      <c r="BD607" s="56"/>
      <c r="BE607" s="56"/>
      <c r="BF607" s="56"/>
    </row>
    <row r="608" spans="1:58" x14ac:dyDescent="0.25">
      <c r="A608" s="56" t="s">
        <v>301</v>
      </c>
      <c r="B608" s="56">
        <v>47</v>
      </c>
      <c r="C608" s="56">
        <v>3</v>
      </c>
      <c r="D608" s="56">
        <v>14</v>
      </c>
      <c r="E608" s="56">
        <f>E607-D608</f>
        <v>154</v>
      </c>
      <c r="F608" s="452">
        <v>43071</v>
      </c>
      <c r="G608" s="143">
        <f t="shared" si="425"/>
        <v>9102</v>
      </c>
      <c r="H608" s="143">
        <f t="shared" si="428"/>
        <v>9109</v>
      </c>
      <c r="I608" s="41">
        <f t="shared" si="429"/>
        <v>43078</v>
      </c>
      <c r="J608" s="453">
        <f t="shared" si="430"/>
        <v>43078</v>
      </c>
      <c r="K608" s="56">
        <v>1060</v>
      </c>
      <c r="L608" s="56"/>
      <c r="M608" s="56"/>
      <c r="N608" s="56"/>
      <c r="O608" s="454">
        <v>2.5979485714285722</v>
      </c>
      <c r="P608" s="454">
        <v>0.11779744268340102</v>
      </c>
      <c r="Q608" s="437">
        <f t="shared" si="410"/>
        <v>117797.44268340102</v>
      </c>
      <c r="R608" s="454">
        <v>0.23030618796194363</v>
      </c>
      <c r="S608" s="437">
        <f t="shared" si="411"/>
        <v>230306.18796194362</v>
      </c>
      <c r="T608" s="454">
        <v>0.30425068738865169</v>
      </c>
      <c r="U608" s="437">
        <f t="shared" si="412"/>
        <v>304250.68738865171</v>
      </c>
      <c r="V608" s="58">
        <f t="shared" si="413"/>
        <v>11.711189772372933</v>
      </c>
      <c r="W608" s="454">
        <v>1.7688980893694743</v>
      </c>
      <c r="X608" s="437">
        <f t="shared" si="414"/>
        <v>1768898.0893694744</v>
      </c>
      <c r="Y608" s="454">
        <v>1.2856859931856654E-2</v>
      </c>
      <c r="Z608" s="437">
        <f t="shared" si="415"/>
        <v>12856.859931856654</v>
      </c>
      <c r="AA608" s="437">
        <f t="shared" si="416"/>
        <v>9816.453556950084</v>
      </c>
      <c r="AB608" s="437">
        <f t="shared" si="417"/>
        <v>2301.0553593460863</v>
      </c>
      <c r="AC608" s="437">
        <f t="shared" si="418"/>
        <v>10833.016588227081</v>
      </c>
      <c r="AD608" s="437">
        <f t="shared" si="419"/>
        <v>918.34713798976099</v>
      </c>
      <c r="AE608" s="559">
        <v>215.27987642623435</v>
      </c>
      <c r="AF608" s="559">
        <v>189.14253293888183</v>
      </c>
      <c r="AG608" s="559">
        <f t="shared" si="420"/>
        <v>26.137343487352524</v>
      </c>
      <c r="AH608" s="550">
        <f t="shared" si="421"/>
        <v>559.28604741885511</v>
      </c>
      <c r="AI608" s="550">
        <f t="shared" si="422"/>
        <v>491.3825732449497</v>
      </c>
      <c r="AJ608" s="550">
        <f t="shared" si="423"/>
        <v>67.903474173905408</v>
      </c>
      <c r="AK608" s="174"/>
      <c r="AL608" s="174"/>
      <c r="AM608" s="58"/>
      <c r="AN608" s="56"/>
      <c r="AO608" s="56"/>
      <c r="AP608" s="56"/>
      <c r="AQ608" s="56"/>
      <c r="AR608" s="56"/>
      <c r="AS608" s="56"/>
      <c r="AT608" s="56"/>
      <c r="AU608" s="56"/>
      <c r="AV608" s="56"/>
      <c r="AW608" s="56"/>
      <c r="AX608" s="56"/>
      <c r="AY608" s="56"/>
      <c r="AZ608" s="56"/>
      <c r="BA608" s="56"/>
      <c r="BB608" s="56"/>
      <c r="BC608" s="56"/>
      <c r="BD608" s="56"/>
      <c r="BE608" s="56"/>
      <c r="BF608" s="56"/>
    </row>
    <row r="609" spans="1:58" x14ac:dyDescent="0.25">
      <c r="A609" s="56" t="s">
        <v>302</v>
      </c>
      <c r="B609" s="56">
        <v>47</v>
      </c>
      <c r="C609" s="56">
        <v>4</v>
      </c>
      <c r="D609" s="56">
        <v>14</v>
      </c>
      <c r="E609" s="56">
        <f t="shared" ref="E609:E618" si="432">E608-D609</f>
        <v>140</v>
      </c>
      <c r="F609" s="452">
        <v>43085</v>
      </c>
      <c r="G609" s="143">
        <f t="shared" si="425"/>
        <v>9116</v>
      </c>
      <c r="H609" s="143">
        <f t="shared" si="428"/>
        <v>9123</v>
      </c>
      <c r="I609" s="41">
        <f t="shared" si="429"/>
        <v>43092</v>
      </c>
      <c r="J609" s="453">
        <f t="shared" si="430"/>
        <v>43092</v>
      </c>
      <c r="K609" s="56">
        <v>1060</v>
      </c>
      <c r="L609" s="56"/>
      <c r="M609" s="56"/>
      <c r="N609" s="56"/>
      <c r="O609" s="454">
        <v>1.9657428571428579</v>
      </c>
      <c r="P609" s="454">
        <v>8.6982298267329117E-2</v>
      </c>
      <c r="Q609" s="437">
        <f t="shared" si="410"/>
        <v>86982.298267329112</v>
      </c>
      <c r="R609" s="454">
        <v>0.16386667163196617</v>
      </c>
      <c r="S609" s="437">
        <f t="shared" si="411"/>
        <v>163866.67163196616</v>
      </c>
      <c r="T609" s="454">
        <v>0.19181898628908528</v>
      </c>
      <c r="U609" s="437">
        <f t="shared" si="412"/>
        <v>191818.98628908527</v>
      </c>
      <c r="V609" s="58">
        <f t="shared" si="413"/>
        <v>9.7580914813999531</v>
      </c>
      <c r="W609" s="454">
        <v>1.3926014535534836</v>
      </c>
      <c r="X609" s="437">
        <f t="shared" si="414"/>
        <v>1392601.4535534836</v>
      </c>
      <c r="Y609" s="454">
        <v>9.4899930535992764E-3</v>
      </c>
      <c r="Z609" s="437">
        <f t="shared" si="415"/>
        <v>9489.9930535992771</v>
      </c>
      <c r="AA609" s="437">
        <f t="shared" si="416"/>
        <v>7248.524855610759</v>
      </c>
      <c r="AB609" s="437">
        <f t="shared" si="417"/>
        <v>1637.2390438734039</v>
      </c>
      <c r="AC609" s="437">
        <f t="shared" si="418"/>
        <v>6829.822730201894</v>
      </c>
      <c r="AD609" s="437">
        <f t="shared" si="419"/>
        <v>677.85664668566255</v>
      </c>
      <c r="AE609" s="561">
        <v>343.55475223806428</v>
      </c>
      <c r="AF609" s="561">
        <v>314.56642310185333</v>
      </c>
      <c r="AG609" s="559">
        <f t="shared" si="420"/>
        <v>28.98832913621095</v>
      </c>
      <c r="AH609" s="550">
        <f t="shared" si="421"/>
        <v>675.34030024945912</v>
      </c>
      <c r="AI609" s="550">
        <f t="shared" si="422"/>
        <v>618.3566993094463</v>
      </c>
      <c r="AJ609" s="550">
        <f t="shared" si="423"/>
        <v>56.983600940012821</v>
      </c>
      <c r="AK609" s="174"/>
      <c r="AL609" s="174"/>
      <c r="AM609" s="58"/>
      <c r="AN609" s="56"/>
      <c r="AO609" s="56"/>
      <c r="AP609" s="56"/>
      <c r="AQ609" s="56"/>
      <c r="AR609" s="56"/>
      <c r="AS609" s="56"/>
      <c r="AT609" s="56"/>
      <c r="AU609" s="56"/>
      <c r="AV609" s="56"/>
      <c r="AW609" s="56"/>
      <c r="AX609" s="56"/>
      <c r="AY609" s="56"/>
      <c r="AZ609" s="56"/>
      <c r="BA609" s="56"/>
      <c r="BB609" s="56"/>
      <c r="BC609" s="56"/>
      <c r="BD609" s="56"/>
      <c r="BE609" s="56"/>
      <c r="BF609" s="56"/>
    </row>
    <row r="610" spans="1:58" x14ac:dyDescent="0.25">
      <c r="A610" s="56" t="s">
        <v>303</v>
      </c>
      <c r="B610" s="56">
        <v>47</v>
      </c>
      <c r="C610" s="56">
        <v>5</v>
      </c>
      <c r="D610" s="56">
        <v>14</v>
      </c>
      <c r="E610" s="56">
        <f t="shared" si="432"/>
        <v>126</v>
      </c>
      <c r="F610" s="452">
        <v>43099</v>
      </c>
      <c r="G610" s="143">
        <f t="shared" si="425"/>
        <v>9130</v>
      </c>
      <c r="H610" s="143">
        <f t="shared" si="428"/>
        <v>9137</v>
      </c>
      <c r="I610" s="41">
        <f t="shared" si="429"/>
        <v>43106</v>
      </c>
      <c r="J610" s="453">
        <f t="shared" si="430"/>
        <v>43106</v>
      </c>
      <c r="K610" s="56">
        <v>1060</v>
      </c>
      <c r="L610" s="56"/>
      <c r="M610" s="56"/>
      <c r="N610" s="56"/>
      <c r="O610" s="454">
        <v>1.8065714285714287</v>
      </c>
      <c r="P610" s="454">
        <v>7.7831904330767698E-2</v>
      </c>
      <c r="Q610" s="437">
        <f t="shared" si="410"/>
        <v>77831.904330767691</v>
      </c>
      <c r="R610" s="454">
        <v>0.18988592742717947</v>
      </c>
      <c r="S610" s="437">
        <f t="shared" si="411"/>
        <v>189885.92742717947</v>
      </c>
      <c r="T610" s="454">
        <v>0.17040667672567614</v>
      </c>
      <c r="U610" s="437">
        <f t="shared" si="412"/>
        <v>170406.67672567614</v>
      </c>
      <c r="V610" s="58">
        <f t="shared" si="413"/>
        <v>9.4326011156075662</v>
      </c>
      <c r="W610" s="454">
        <v>1.2516990635916536</v>
      </c>
      <c r="X610" s="437">
        <f t="shared" si="414"/>
        <v>1251699.0635916537</v>
      </c>
      <c r="Y610" s="454">
        <v>1.0671838097473203E-2</v>
      </c>
      <c r="Z610" s="437">
        <f t="shared" si="415"/>
        <v>10671.838097473203</v>
      </c>
      <c r="AA610" s="437">
        <f t="shared" si="416"/>
        <v>6485.9920275639752</v>
      </c>
      <c r="AB610" s="437">
        <f t="shared" si="417"/>
        <v>1897.2049115888892</v>
      </c>
      <c r="AC610" s="437">
        <f t="shared" si="418"/>
        <v>6067.4254232851881</v>
      </c>
      <c r="AD610" s="437">
        <f t="shared" si="419"/>
        <v>762.27414981951449</v>
      </c>
      <c r="AE610" s="559">
        <v>231.24026330434515</v>
      </c>
      <c r="AF610" s="559">
        <v>230.53496716012293</v>
      </c>
      <c r="AG610" s="559">
        <f t="shared" si="420"/>
        <v>0.70529614422221698</v>
      </c>
      <c r="AH610" s="550">
        <f t="shared" si="421"/>
        <v>417.75205282096414</v>
      </c>
      <c r="AI610" s="550">
        <f t="shared" si="422"/>
        <v>416.47788495813069</v>
      </c>
      <c r="AJ610" s="550">
        <f t="shared" si="423"/>
        <v>1.2741678628334512</v>
      </c>
      <c r="AK610" s="174"/>
      <c r="AL610" s="174"/>
      <c r="AM610" s="58"/>
      <c r="AN610" s="56"/>
      <c r="AO610" s="56"/>
      <c r="AP610" s="56"/>
      <c r="AQ610" s="56"/>
      <c r="AR610" s="56"/>
      <c r="AS610" s="56"/>
      <c r="AT610" s="56"/>
      <c r="AU610" s="56"/>
      <c r="AV610" s="56"/>
      <c r="AW610" s="56"/>
      <c r="AX610" s="56"/>
      <c r="AY610" s="56"/>
      <c r="AZ610" s="56"/>
      <c r="BA610" s="56"/>
      <c r="BB610" s="56"/>
      <c r="BC610" s="56"/>
      <c r="BD610" s="56"/>
      <c r="BE610" s="56"/>
      <c r="BF610" s="56"/>
    </row>
    <row r="611" spans="1:58" x14ac:dyDescent="0.25">
      <c r="A611" s="56" t="s">
        <v>304</v>
      </c>
      <c r="B611" s="56">
        <v>47</v>
      </c>
      <c r="C611" s="56">
        <v>6</v>
      </c>
      <c r="D611" s="56">
        <v>14</v>
      </c>
      <c r="E611" s="56">
        <f t="shared" si="432"/>
        <v>112</v>
      </c>
      <c r="F611" s="452">
        <v>43113</v>
      </c>
      <c r="G611" s="143">
        <f t="shared" si="425"/>
        <v>9144</v>
      </c>
      <c r="H611" s="143">
        <f t="shared" si="428"/>
        <v>9151</v>
      </c>
      <c r="I611" s="41">
        <f t="shared" si="429"/>
        <v>43120</v>
      </c>
      <c r="J611" s="453">
        <f t="shared" si="430"/>
        <v>43120</v>
      </c>
      <c r="K611" s="56">
        <v>1060</v>
      </c>
      <c r="L611" s="56"/>
      <c r="M611" s="56"/>
      <c r="N611" s="56"/>
      <c r="O611" s="454">
        <v>1.6123485714285712</v>
      </c>
      <c r="P611" s="454">
        <v>6.6383459592686433E-2</v>
      </c>
      <c r="Q611" s="437">
        <f t="shared" si="410"/>
        <v>66383.459592686428</v>
      </c>
      <c r="R611" s="454">
        <v>0.1352776698321253</v>
      </c>
      <c r="S611" s="437">
        <f t="shared" si="411"/>
        <v>135277.66983212531</v>
      </c>
      <c r="T611" s="454">
        <v>0.14125674556028447</v>
      </c>
      <c r="U611" s="437">
        <f t="shared" si="412"/>
        <v>141256.74556028447</v>
      </c>
      <c r="V611" s="58">
        <f t="shared" si="413"/>
        <v>8.7609309837467926</v>
      </c>
      <c r="W611" s="454">
        <v>1.1698555070544456</v>
      </c>
      <c r="X611" s="437">
        <f t="shared" si="414"/>
        <v>1169855.5070544456</v>
      </c>
      <c r="Y611" s="454">
        <v>8.1817307154619327E-3</v>
      </c>
      <c r="Z611" s="437">
        <f t="shared" si="415"/>
        <v>8181.730715461933</v>
      </c>
      <c r="AA611" s="437">
        <f t="shared" si="416"/>
        <v>5531.9549660572029</v>
      </c>
      <c r="AB611" s="437">
        <f t="shared" si="417"/>
        <v>1351.5981047738901</v>
      </c>
      <c r="AC611" s="437">
        <f t="shared" si="418"/>
        <v>5029.5257538688811</v>
      </c>
      <c r="AD611" s="437">
        <f t="shared" si="419"/>
        <v>584.40933681870945</v>
      </c>
      <c r="AE611" s="561">
        <v>292.11809285852792</v>
      </c>
      <c r="AF611" s="561">
        <v>305.47129497242838</v>
      </c>
      <c r="AG611" s="559">
        <f t="shared" si="420"/>
        <v>-13.353202113900466</v>
      </c>
      <c r="AH611" s="550">
        <f t="shared" si="421"/>
        <v>470.99618970888622</v>
      </c>
      <c r="AI611" s="550">
        <f t="shared" si="422"/>
        <v>492.5262060612306</v>
      </c>
      <c r="AJ611" s="550">
        <f t="shared" si="423"/>
        <v>-21.530016352344376</v>
      </c>
      <c r="AK611" s="174"/>
      <c r="AL611" s="174"/>
      <c r="AM611" s="58"/>
      <c r="AN611" s="56"/>
      <c r="AO611" s="56"/>
      <c r="AP611" s="56"/>
      <c r="AQ611" s="56"/>
      <c r="AR611" s="56"/>
      <c r="AS611" s="56"/>
      <c r="AT611" s="56"/>
      <c r="AU611" s="56"/>
      <c r="AV611" s="56"/>
      <c r="AW611" s="56"/>
      <c r="AX611" s="56"/>
      <c r="AY611" s="56"/>
      <c r="AZ611" s="56"/>
      <c r="BA611" s="56"/>
      <c r="BB611" s="56"/>
      <c r="BC611" s="56"/>
      <c r="BD611" s="56"/>
      <c r="BE611" s="56"/>
      <c r="BF611" s="56"/>
    </row>
    <row r="612" spans="1:58" x14ac:dyDescent="0.25">
      <c r="A612" s="56" t="s">
        <v>305</v>
      </c>
      <c r="B612" s="56">
        <v>47</v>
      </c>
      <c r="C612" s="56">
        <v>7</v>
      </c>
      <c r="D612" s="56">
        <v>14</v>
      </c>
      <c r="E612" s="56">
        <f t="shared" si="432"/>
        <v>98</v>
      </c>
      <c r="F612" s="452">
        <v>43127</v>
      </c>
      <c r="G612" s="143">
        <f t="shared" si="425"/>
        <v>9158</v>
      </c>
      <c r="H612" s="143">
        <f t="shared" si="428"/>
        <v>9165</v>
      </c>
      <c r="I612" s="41">
        <f t="shared" si="429"/>
        <v>43134</v>
      </c>
      <c r="J612" s="453">
        <f t="shared" si="430"/>
        <v>43134</v>
      </c>
      <c r="K612" s="56">
        <v>1060</v>
      </c>
      <c r="L612" s="56"/>
      <c r="M612" s="56"/>
      <c r="N612" s="56"/>
      <c r="O612" s="454">
        <v>2.0550514285714292</v>
      </c>
      <c r="P612" s="454">
        <v>7.1177550265984144E-2</v>
      </c>
      <c r="Q612" s="437">
        <f t="shared" si="410"/>
        <v>71177.550265984144</v>
      </c>
      <c r="R612" s="454">
        <v>0.18744401441699654</v>
      </c>
      <c r="S612" s="437">
        <f t="shared" si="411"/>
        <v>187444.01441699654</v>
      </c>
      <c r="T612" s="454">
        <v>0.28499144765597673</v>
      </c>
      <c r="U612" s="437">
        <f t="shared" si="412"/>
        <v>284991.44765597675</v>
      </c>
      <c r="V612" s="58">
        <f t="shared" si="413"/>
        <v>13.867849908461356</v>
      </c>
      <c r="W612" s="454">
        <v>1.4046720908334958</v>
      </c>
      <c r="X612" s="437">
        <f t="shared" si="414"/>
        <v>1404672.0908334958</v>
      </c>
      <c r="Y612" s="454">
        <v>9.4513422705949073E-3</v>
      </c>
      <c r="Z612" s="437">
        <f t="shared" si="415"/>
        <v>9451.3422705949069</v>
      </c>
      <c r="AA612" s="437">
        <f t="shared" si="416"/>
        <v>5931.462522165345</v>
      </c>
      <c r="AB612" s="437">
        <f t="shared" si="417"/>
        <v>1872.8070564167701</v>
      </c>
      <c r="AC612" s="437">
        <f t="shared" si="418"/>
        <v>10147.280541773396</v>
      </c>
      <c r="AD612" s="437">
        <f t="shared" si="419"/>
        <v>675.0958764710648</v>
      </c>
      <c r="AE612" s="559">
        <v>260.87414238470956</v>
      </c>
      <c r="AF612" s="559">
        <v>222.55885274010515</v>
      </c>
      <c r="AG612" s="559">
        <f t="shared" si="420"/>
        <v>38.315289644604405</v>
      </c>
      <c r="AH612" s="550">
        <f t="shared" si="421"/>
        <v>536.10977898504382</v>
      </c>
      <c r="AI612" s="550">
        <f t="shared" si="422"/>
        <v>457.36988826477142</v>
      </c>
      <c r="AJ612" s="550">
        <f t="shared" si="423"/>
        <v>78.739890720272399</v>
      </c>
      <c r="AK612" s="174"/>
      <c r="AL612" s="174"/>
      <c r="AM612" s="58"/>
      <c r="AN612" s="56"/>
      <c r="AO612" s="56"/>
      <c r="AP612" s="56"/>
      <c r="AQ612" s="56"/>
      <c r="AR612" s="56"/>
      <c r="AS612" s="56"/>
      <c r="AT612" s="56"/>
      <c r="AU612" s="56"/>
      <c r="AV612" s="56"/>
      <c r="AW612" s="56"/>
      <c r="AX612" s="56"/>
      <c r="AY612" s="56"/>
      <c r="AZ612" s="56"/>
      <c r="BA612" s="56"/>
      <c r="BB612" s="56"/>
      <c r="BC612" s="56"/>
      <c r="BD612" s="56"/>
      <c r="BE612" s="56"/>
      <c r="BF612" s="56"/>
    </row>
    <row r="613" spans="1:58" x14ac:dyDescent="0.25">
      <c r="A613" s="56" t="s">
        <v>306</v>
      </c>
      <c r="B613" s="56">
        <v>47</v>
      </c>
      <c r="C613" s="56">
        <v>8</v>
      </c>
      <c r="D613" s="56">
        <v>14</v>
      </c>
      <c r="E613" s="56">
        <f t="shared" si="432"/>
        <v>84</v>
      </c>
      <c r="F613" s="452">
        <v>43141</v>
      </c>
      <c r="G613" s="143">
        <f t="shared" si="425"/>
        <v>9172</v>
      </c>
      <c r="H613" s="143">
        <f t="shared" si="428"/>
        <v>9179</v>
      </c>
      <c r="I613" s="41">
        <f t="shared" si="429"/>
        <v>43148</v>
      </c>
      <c r="J613" s="453">
        <f t="shared" si="430"/>
        <v>43148</v>
      </c>
      <c r="K613" s="56">
        <v>1060</v>
      </c>
      <c r="L613" s="56"/>
      <c r="M613" s="56"/>
      <c r="N613" s="56"/>
      <c r="O613" s="454">
        <v>1.7218800000000007</v>
      </c>
      <c r="P613" s="454">
        <v>5.935761580316555E-2</v>
      </c>
      <c r="Q613" s="437">
        <f t="shared" si="410"/>
        <v>59357.61580316555</v>
      </c>
      <c r="R613" s="454">
        <v>0.10842122348518371</v>
      </c>
      <c r="S613" s="437">
        <f t="shared" si="411"/>
        <v>108421.22348518371</v>
      </c>
      <c r="T613" s="454">
        <v>0.29354711628049018</v>
      </c>
      <c r="U613" s="437">
        <f t="shared" si="412"/>
        <v>293547.11628049018</v>
      </c>
      <c r="V613" s="58">
        <f t="shared" si="413"/>
        <v>17.048058882180527</v>
      </c>
      <c r="W613" s="454">
        <v>1.1715176207264129</v>
      </c>
      <c r="X613" s="437">
        <f t="shared" si="414"/>
        <v>1171517.6207264129</v>
      </c>
      <c r="Y613" s="454">
        <v>8.1626383274826207E-3</v>
      </c>
      <c r="Z613" s="437">
        <f t="shared" si="415"/>
        <v>8162.6383274826203</v>
      </c>
      <c r="AA613" s="437">
        <f t="shared" si="416"/>
        <v>4946.4679835971292</v>
      </c>
      <c r="AB613" s="437">
        <f t="shared" si="417"/>
        <v>1083.2676254824164</v>
      </c>
      <c r="AC613" s="437">
        <f t="shared" si="418"/>
        <v>10451.909927916191</v>
      </c>
      <c r="AD613" s="437">
        <f t="shared" si="419"/>
        <v>583.04559482018715</v>
      </c>
      <c r="AE613" s="559">
        <v>270.60775703293444</v>
      </c>
      <c r="AF613" s="559">
        <v>233.58809088388074</v>
      </c>
      <c r="AG613" s="559">
        <f t="shared" si="420"/>
        <v>37.019666149053705</v>
      </c>
      <c r="AH613" s="550">
        <f t="shared" si="421"/>
        <v>465.95408467986937</v>
      </c>
      <c r="AI613" s="550">
        <f t="shared" si="422"/>
        <v>402.21066193113671</v>
      </c>
      <c r="AJ613" s="550">
        <f t="shared" si="423"/>
        <v>63.743422748732655</v>
      </c>
      <c r="AK613" s="174"/>
      <c r="AL613" s="174"/>
      <c r="AM613" s="58"/>
      <c r="AN613" s="56"/>
      <c r="AO613" s="56"/>
      <c r="AP613" s="56"/>
      <c r="AQ613" s="56"/>
      <c r="AR613" s="56"/>
      <c r="AS613" s="56"/>
      <c r="AT613" s="56"/>
      <c r="AU613" s="56"/>
      <c r="AV613" s="56"/>
      <c r="AW613" s="56"/>
      <c r="AX613" s="56"/>
      <c r="AY613" s="56"/>
      <c r="AZ613" s="56"/>
      <c r="BA613" s="56"/>
      <c r="BB613" s="56"/>
      <c r="BC613" s="56"/>
      <c r="BD613" s="56"/>
      <c r="BE613" s="56"/>
      <c r="BF613" s="56"/>
    </row>
    <row r="614" spans="1:58" x14ac:dyDescent="0.25">
      <c r="A614" s="56" t="s">
        <v>307</v>
      </c>
      <c r="B614" s="56">
        <v>47</v>
      </c>
      <c r="C614" s="56">
        <v>9</v>
      </c>
      <c r="D614" s="56">
        <v>14</v>
      </c>
      <c r="E614" s="56">
        <f t="shared" si="432"/>
        <v>70</v>
      </c>
      <c r="F614" s="452">
        <v>43155</v>
      </c>
      <c r="G614" s="143">
        <f t="shared" si="425"/>
        <v>9186</v>
      </c>
      <c r="H614" s="143">
        <f t="shared" si="428"/>
        <v>9193</v>
      </c>
      <c r="I614" s="41">
        <f t="shared" si="429"/>
        <v>43162</v>
      </c>
      <c r="J614" s="453">
        <f t="shared" si="430"/>
        <v>43162</v>
      </c>
      <c r="K614" s="56">
        <v>1060</v>
      </c>
      <c r="L614" s="56"/>
      <c r="M614" s="56"/>
      <c r="N614" s="56"/>
      <c r="O614" s="454">
        <v>1.0271600000000001</v>
      </c>
      <c r="P614" s="454">
        <v>4.1897374294422092E-2</v>
      </c>
      <c r="Q614" s="437">
        <f t="shared" si="410"/>
        <v>41897.374294422094</v>
      </c>
      <c r="R614" s="454">
        <v>9.1488996685348448E-2</v>
      </c>
      <c r="S614" s="437">
        <f t="shared" si="411"/>
        <v>91488.996685348451</v>
      </c>
      <c r="T614" s="454">
        <v>0.15894860718490805</v>
      </c>
      <c r="U614" s="437">
        <f t="shared" si="412"/>
        <v>158948.60718490806</v>
      </c>
      <c r="V614" s="58">
        <f t="shared" si="413"/>
        <v>15.474571360343864</v>
      </c>
      <c r="W614" s="454">
        <v>0.67197896039368832</v>
      </c>
      <c r="X614" s="437">
        <f t="shared" si="414"/>
        <v>671978.96039368829</v>
      </c>
      <c r="Y614" s="454">
        <v>5.4024905119383218E-3</v>
      </c>
      <c r="Z614" s="437">
        <f t="shared" si="415"/>
        <v>5402.490511938322</v>
      </c>
      <c r="AA614" s="437">
        <f t="shared" si="416"/>
        <v>3491.4478578685075</v>
      </c>
      <c r="AB614" s="437">
        <f t="shared" si="417"/>
        <v>914.09287786398716</v>
      </c>
      <c r="AC614" s="437">
        <f t="shared" si="418"/>
        <v>5659.4544225635318</v>
      </c>
      <c r="AD614" s="437">
        <f t="shared" si="419"/>
        <v>385.89217942416582</v>
      </c>
      <c r="AE614" s="561">
        <v>341.56862117249426</v>
      </c>
      <c r="AF614" s="561">
        <v>333.30838243447295</v>
      </c>
      <c r="AG614" s="559">
        <f t="shared" si="420"/>
        <v>8.2602387380213145</v>
      </c>
      <c r="AH614" s="550">
        <f t="shared" si="421"/>
        <v>350.84562492353922</v>
      </c>
      <c r="AI614" s="550">
        <f t="shared" si="422"/>
        <v>342.36103810139326</v>
      </c>
      <c r="AJ614" s="550">
        <f t="shared" si="423"/>
        <v>8.4845868221459568</v>
      </c>
      <c r="AK614" s="174"/>
      <c r="AL614" s="174"/>
      <c r="AM614" s="58"/>
      <c r="AN614" s="56"/>
      <c r="AO614" s="56"/>
      <c r="AP614" s="56"/>
      <c r="AQ614" s="56"/>
      <c r="AR614" s="56"/>
      <c r="AS614" s="56"/>
      <c r="AT614" s="56"/>
      <c r="AU614" s="56"/>
      <c r="AV614" s="56"/>
      <c r="AW614" s="56"/>
      <c r="AX614" s="56"/>
      <c r="AY614" s="56"/>
      <c r="AZ614" s="56"/>
      <c r="BA614" s="56"/>
      <c r="BB614" s="56"/>
      <c r="BC614" s="56"/>
      <c r="BD614" s="56"/>
      <c r="BE614" s="56"/>
      <c r="BF614" s="56"/>
    </row>
    <row r="615" spans="1:58" x14ac:dyDescent="0.25">
      <c r="A615" s="56" t="s">
        <v>308</v>
      </c>
      <c r="B615" s="56">
        <v>47</v>
      </c>
      <c r="C615" s="56">
        <v>10</v>
      </c>
      <c r="D615" s="56">
        <v>14</v>
      </c>
      <c r="E615" s="56">
        <f t="shared" si="432"/>
        <v>56</v>
      </c>
      <c r="F615" s="452">
        <v>43169</v>
      </c>
      <c r="G615" s="143">
        <f t="shared" si="425"/>
        <v>9200</v>
      </c>
      <c r="H615" s="143">
        <f t="shared" si="428"/>
        <v>9207</v>
      </c>
      <c r="I615" s="41">
        <f t="shared" si="429"/>
        <v>43176</v>
      </c>
      <c r="J615" s="453">
        <f t="shared" si="430"/>
        <v>43176</v>
      </c>
      <c r="K615" s="56">
        <v>1060</v>
      </c>
      <c r="L615" s="56"/>
      <c r="M615" s="56"/>
      <c r="N615" s="56"/>
      <c r="O615" s="454">
        <v>1.4122857142857137</v>
      </c>
      <c r="P615" s="454">
        <v>7.7925641017197067E-2</v>
      </c>
      <c r="Q615" s="437">
        <f t="shared" si="410"/>
        <v>77925.641017197064</v>
      </c>
      <c r="R615" s="454">
        <v>8.1027066946720433E-2</v>
      </c>
      <c r="S615" s="437">
        <f t="shared" si="411"/>
        <v>81027.066946720428</v>
      </c>
      <c r="T615" s="454">
        <v>0.40022292546630206</v>
      </c>
      <c r="U615" s="437">
        <f t="shared" si="412"/>
        <v>400222.92546630208</v>
      </c>
      <c r="V615" s="58">
        <f t="shared" si="413"/>
        <v>28.338665570140758</v>
      </c>
      <c r="W615" s="454">
        <v>0.73622161932969865</v>
      </c>
      <c r="X615" s="437">
        <f t="shared" si="414"/>
        <v>736221.61932969862</v>
      </c>
      <c r="Y615" s="454">
        <v>1.2589010645755518E-2</v>
      </c>
      <c r="Z615" s="437">
        <f t="shared" si="415"/>
        <v>12589.010645755518</v>
      </c>
      <c r="AA615" s="437">
        <f t="shared" si="416"/>
        <v>6493.8034180997556</v>
      </c>
      <c r="AB615" s="437">
        <f t="shared" si="417"/>
        <v>809.56472902349594</v>
      </c>
      <c r="AC615" s="437">
        <f t="shared" si="418"/>
        <v>14250.162021908176</v>
      </c>
      <c r="AD615" s="437">
        <f t="shared" si="419"/>
        <v>899.21504612539422</v>
      </c>
      <c r="AE615" s="561">
        <v>491.8002643220405</v>
      </c>
      <c r="AF615" s="561">
        <v>453.41606743667921</v>
      </c>
      <c r="AG615" s="559">
        <f t="shared" si="420"/>
        <v>38.384196885361291</v>
      </c>
      <c r="AH615" s="550">
        <f t="shared" si="421"/>
        <v>694.56248758395577</v>
      </c>
      <c r="AI615" s="550">
        <f t="shared" si="422"/>
        <v>640.35303466842981</v>
      </c>
      <c r="AJ615" s="550">
        <f t="shared" si="423"/>
        <v>54.209452915525958</v>
      </c>
      <c r="AK615" s="174"/>
      <c r="AL615" s="174"/>
      <c r="AM615" s="58"/>
      <c r="AN615" s="56"/>
      <c r="AO615" s="56"/>
      <c r="AP615" s="56"/>
      <c r="AQ615" s="56"/>
      <c r="AR615" s="56"/>
      <c r="AS615" s="56"/>
      <c r="AT615" s="56"/>
      <c r="AU615" s="56"/>
      <c r="AV615" s="56"/>
      <c r="AW615" s="56"/>
      <c r="AX615" s="56"/>
      <c r="AY615" s="56"/>
      <c r="AZ615" s="56"/>
      <c r="BA615" s="56"/>
      <c r="BB615" s="56"/>
      <c r="BC615" s="56"/>
      <c r="BD615" s="56"/>
      <c r="BE615" s="56"/>
      <c r="BF615" s="56"/>
    </row>
    <row r="616" spans="1:58" x14ac:dyDescent="0.25">
      <c r="A616" s="56" t="s">
        <v>309</v>
      </c>
      <c r="B616" s="56">
        <v>47</v>
      </c>
      <c r="C616" s="56">
        <v>11</v>
      </c>
      <c r="D616" s="56">
        <v>14</v>
      </c>
      <c r="E616" s="56">
        <f t="shared" si="432"/>
        <v>42</v>
      </c>
      <c r="F616" s="452">
        <v>43183</v>
      </c>
      <c r="G616" s="143">
        <f t="shared" si="425"/>
        <v>9214</v>
      </c>
      <c r="H616" s="143">
        <f t="shared" si="428"/>
        <v>9221</v>
      </c>
      <c r="I616" s="41">
        <f t="shared" si="429"/>
        <v>43190</v>
      </c>
      <c r="J616" s="453">
        <f t="shared" si="430"/>
        <v>43190</v>
      </c>
      <c r="K616" s="56">
        <v>1060</v>
      </c>
      <c r="L616" s="56"/>
      <c r="M616" s="56"/>
      <c r="N616" s="56"/>
      <c r="O616" s="454">
        <v>1.0122342857142854</v>
      </c>
      <c r="P616" s="454">
        <v>4.1414412245199407E-2</v>
      </c>
      <c r="Q616" s="437">
        <f t="shared" si="410"/>
        <v>41414.412245199404</v>
      </c>
      <c r="R616" s="454">
        <v>7.6117334561727604E-2</v>
      </c>
      <c r="S616" s="437">
        <f t="shared" si="411"/>
        <v>76117.334561727606</v>
      </c>
      <c r="T616" s="454">
        <v>0.23652714041782116</v>
      </c>
      <c r="U616" s="437">
        <f t="shared" si="412"/>
        <v>236527.14041782115</v>
      </c>
      <c r="V616" s="58">
        <f t="shared" si="413"/>
        <v>23.366837475863132</v>
      </c>
      <c r="W616" s="454">
        <v>0.59605378012173804</v>
      </c>
      <c r="X616" s="437">
        <f t="shared" si="414"/>
        <v>596053.78012173809</v>
      </c>
      <c r="Y616" s="454">
        <v>5.4134547851652911E-3</v>
      </c>
      <c r="Z616" s="437">
        <f t="shared" si="415"/>
        <v>5413.4547851652915</v>
      </c>
      <c r="AA616" s="437">
        <f t="shared" si="416"/>
        <v>3451.2010204332842</v>
      </c>
      <c r="AB616" s="437">
        <f t="shared" si="417"/>
        <v>760.51018073967111</v>
      </c>
      <c r="AC616" s="437">
        <f t="shared" si="418"/>
        <v>8421.6816655505918</v>
      </c>
      <c r="AD616" s="437">
        <f t="shared" si="419"/>
        <v>386.67534179752079</v>
      </c>
      <c r="AE616" s="559">
        <v>460.59754945768003</v>
      </c>
      <c r="AF616" s="559">
        <v>369.9746477399645</v>
      </c>
      <c r="AG616" s="559">
        <f t="shared" si="420"/>
        <v>90.622901717715536</v>
      </c>
      <c r="AH616" s="550">
        <f t="shared" si="421"/>
        <v>466.232631477045</v>
      </c>
      <c r="AI616" s="550">
        <f t="shared" si="422"/>
        <v>374.50102328745731</v>
      </c>
      <c r="AJ616" s="550">
        <f t="shared" si="423"/>
        <v>91.731608189587689</v>
      </c>
      <c r="AK616" s="174"/>
      <c r="AL616" s="174"/>
      <c r="AM616" s="58"/>
      <c r="AN616" s="56"/>
      <c r="AO616" s="56"/>
      <c r="AP616" s="56"/>
      <c r="AQ616" s="56"/>
      <c r="AR616" s="56"/>
      <c r="AS616" s="56"/>
      <c r="AT616" s="56"/>
      <c r="AU616" s="56"/>
      <c r="AV616" s="56"/>
      <c r="AW616" s="56"/>
      <c r="AX616" s="56"/>
      <c r="AY616" s="56"/>
      <c r="AZ616" s="56"/>
      <c r="BA616" s="56"/>
      <c r="BB616" s="56"/>
      <c r="BC616" s="56"/>
      <c r="BD616" s="56"/>
      <c r="BE616" s="56"/>
      <c r="BF616" s="56"/>
    </row>
    <row r="617" spans="1:58" x14ac:dyDescent="0.25">
      <c r="A617" s="56" t="s">
        <v>310</v>
      </c>
      <c r="B617" s="56">
        <v>47</v>
      </c>
      <c r="C617" s="56">
        <v>12</v>
      </c>
      <c r="D617" s="56">
        <v>14</v>
      </c>
      <c r="E617" s="56">
        <f t="shared" si="432"/>
        <v>28</v>
      </c>
      <c r="F617" s="452">
        <v>43197</v>
      </c>
      <c r="G617" s="143">
        <f t="shared" si="425"/>
        <v>9228</v>
      </c>
      <c r="H617" s="143">
        <f t="shared" si="428"/>
        <v>9235</v>
      </c>
      <c r="I617" s="41">
        <f t="shared" si="429"/>
        <v>43204</v>
      </c>
      <c r="J617" s="453">
        <f t="shared" si="430"/>
        <v>43204</v>
      </c>
      <c r="K617" s="56">
        <v>1060</v>
      </c>
      <c r="L617" s="56"/>
      <c r="M617" s="56"/>
      <c r="N617" s="56"/>
      <c r="O617" s="454">
        <v>0.76742857142857146</v>
      </c>
      <c r="P617" s="454">
        <v>2.8743715283607741E-2</v>
      </c>
      <c r="Q617" s="437">
        <f t="shared" si="410"/>
        <v>28743.71528360774</v>
      </c>
      <c r="R617" s="454">
        <v>4.8476450528303065E-2</v>
      </c>
      <c r="S617" s="437">
        <f t="shared" si="411"/>
        <v>48476.450528303067</v>
      </c>
      <c r="T617" s="454">
        <v>0.15084736966530612</v>
      </c>
      <c r="U617" s="437">
        <f t="shared" si="412"/>
        <v>150847.36966530612</v>
      </c>
      <c r="V617" s="58">
        <f t="shared" si="413"/>
        <v>19.656209747899158</v>
      </c>
      <c r="W617" s="454">
        <v>0.49624546302594297</v>
      </c>
      <c r="X617" s="437">
        <f t="shared" si="414"/>
        <v>496245.46302594297</v>
      </c>
      <c r="Y617" s="454">
        <v>4.291059350128937E-3</v>
      </c>
      <c r="Z617" s="437">
        <f t="shared" si="415"/>
        <v>4291.0593501289368</v>
      </c>
      <c r="AA617" s="437">
        <f t="shared" si="416"/>
        <v>2395.309606967312</v>
      </c>
      <c r="AB617" s="437">
        <f t="shared" si="417"/>
        <v>484.34215892045199</v>
      </c>
      <c r="AC617" s="437">
        <f t="shared" si="418"/>
        <v>5371.0053111144944</v>
      </c>
      <c r="AD617" s="437">
        <f t="shared" si="419"/>
        <v>306.5042392949241</v>
      </c>
      <c r="AE617" s="561">
        <v>458.09528381889459</v>
      </c>
      <c r="AF617" s="561">
        <v>417.54788271109021</v>
      </c>
      <c r="AG617" s="559">
        <f t="shared" si="420"/>
        <v>40.547401107804376</v>
      </c>
      <c r="AH617" s="550">
        <f t="shared" si="421"/>
        <v>351.55540923930027</v>
      </c>
      <c r="AI617" s="550">
        <f t="shared" si="422"/>
        <v>320.43817513199667</v>
      </c>
      <c r="AJ617" s="550">
        <f t="shared" si="423"/>
        <v>31.117234107303602</v>
      </c>
      <c r="AK617" s="174"/>
      <c r="AL617" s="174"/>
      <c r="AM617" s="58"/>
      <c r="AN617" s="56"/>
      <c r="AO617" s="56"/>
      <c r="AP617" s="56"/>
      <c r="AQ617" s="56"/>
      <c r="AR617" s="56"/>
      <c r="AS617" s="56"/>
      <c r="AT617" s="56"/>
      <c r="AU617" s="56"/>
      <c r="AV617" s="56"/>
      <c r="AW617" s="56"/>
      <c r="AX617" s="56"/>
      <c r="AY617" s="56"/>
      <c r="AZ617" s="56"/>
      <c r="BA617" s="56"/>
      <c r="BB617" s="56"/>
      <c r="BC617" s="56"/>
      <c r="BD617" s="56"/>
      <c r="BE617" s="56"/>
      <c r="BF617" s="56"/>
    </row>
    <row r="618" spans="1:58" ht="13.8" thickBot="1" x14ac:dyDescent="0.3">
      <c r="A618" s="63" t="s">
        <v>311</v>
      </c>
      <c r="B618" s="63">
        <v>47</v>
      </c>
      <c r="C618" s="63">
        <v>13</v>
      </c>
      <c r="D618" s="63">
        <v>14</v>
      </c>
      <c r="E618" s="63">
        <f t="shared" si="432"/>
        <v>14</v>
      </c>
      <c r="F618" s="455">
        <v>43211</v>
      </c>
      <c r="G618" s="145">
        <f t="shared" si="425"/>
        <v>9242</v>
      </c>
      <c r="H618" s="145">
        <f t="shared" si="428"/>
        <v>9249</v>
      </c>
      <c r="I618" s="42">
        <f t="shared" si="429"/>
        <v>43218</v>
      </c>
      <c r="J618" s="34">
        <f t="shared" si="430"/>
        <v>43218</v>
      </c>
      <c r="K618" s="63">
        <v>1060</v>
      </c>
      <c r="L618" s="63"/>
      <c r="M618" s="63"/>
      <c r="N618" s="63"/>
      <c r="O618" s="456">
        <v>3.0652399999999997</v>
      </c>
      <c r="P618" s="456">
        <v>0.15538401468124205</v>
      </c>
      <c r="Q618" s="438">
        <f t="shared" si="410"/>
        <v>155384.01468124206</v>
      </c>
      <c r="R618" s="456">
        <v>0.16434837607036423</v>
      </c>
      <c r="S618" s="438">
        <f t="shared" si="411"/>
        <v>164348.37607036423</v>
      </c>
      <c r="T618" s="456">
        <v>1.0371908057061718</v>
      </c>
      <c r="U618" s="438">
        <f t="shared" si="412"/>
        <v>1037190.8057061718</v>
      </c>
      <c r="V618" s="71">
        <f t="shared" si="413"/>
        <v>33.837180961561636</v>
      </c>
      <c r="W618" s="456">
        <v>1.4752407815203585</v>
      </c>
      <c r="X618" s="438">
        <f t="shared" si="414"/>
        <v>1475240.7815203585</v>
      </c>
      <c r="Y618" s="456">
        <v>2.239730103710931E-2</v>
      </c>
      <c r="Z618" s="438">
        <f t="shared" si="415"/>
        <v>22397.301037109311</v>
      </c>
      <c r="AA618" s="438">
        <f t="shared" si="416"/>
        <v>12948.667890103503</v>
      </c>
      <c r="AB618" s="438">
        <f t="shared" si="417"/>
        <v>1642.0518914542943</v>
      </c>
      <c r="AC618" s="438">
        <f t="shared" si="418"/>
        <v>36929.761111825384</v>
      </c>
      <c r="AD618" s="438">
        <f t="shared" si="419"/>
        <v>1599.8072169363793</v>
      </c>
      <c r="AE618" s="562">
        <v>124.43760330958939</v>
      </c>
      <c r="AF618" s="562">
        <v>107.85068840152579</v>
      </c>
      <c r="AG618" s="563">
        <f t="shared" si="420"/>
        <v>16.586914908063605</v>
      </c>
      <c r="AH618" s="551">
        <f t="shared" si="421"/>
        <v>381.43111916868577</v>
      </c>
      <c r="AI618" s="551">
        <f t="shared" si="422"/>
        <v>330.58824411589285</v>
      </c>
      <c r="AJ618" s="551">
        <f t="shared" si="423"/>
        <v>50.84287505279292</v>
      </c>
      <c r="AK618" s="193"/>
      <c r="AL618" s="193"/>
      <c r="AM618" s="71"/>
      <c r="AN618" s="63"/>
      <c r="AO618" s="63"/>
      <c r="AP618" s="63"/>
      <c r="AQ618" s="63"/>
      <c r="AR618" s="63"/>
      <c r="AS618" s="63"/>
      <c r="AT618" s="63"/>
      <c r="AU618" s="63"/>
      <c r="AV618" s="63"/>
      <c r="AW618" s="63"/>
      <c r="AX618" s="63"/>
      <c r="AY618" s="63"/>
      <c r="AZ618" s="63"/>
      <c r="BA618" s="63"/>
      <c r="BB618" s="63"/>
      <c r="BC618" s="63"/>
      <c r="BD618" s="63"/>
      <c r="BE618" s="63"/>
      <c r="BF618" s="63"/>
    </row>
    <row r="619" spans="1:58" x14ac:dyDescent="0.25">
      <c r="A619" s="56" t="s">
        <v>312</v>
      </c>
      <c r="B619" s="56">
        <v>48</v>
      </c>
      <c r="C619" s="56">
        <v>1</v>
      </c>
      <c r="D619" s="56">
        <v>13</v>
      </c>
      <c r="E619" s="56">
        <f>SUM(D619:D631)</f>
        <v>169</v>
      </c>
      <c r="F619" s="452">
        <v>43246</v>
      </c>
      <c r="G619" s="143">
        <f t="shared" si="425"/>
        <v>9277</v>
      </c>
      <c r="H619" s="143">
        <f t="shared" si="428"/>
        <v>9283.5</v>
      </c>
      <c r="I619" s="41">
        <f t="shared" si="429"/>
        <v>43252.5</v>
      </c>
      <c r="J619" s="453">
        <f t="shared" si="430"/>
        <v>43252.5</v>
      </c>
      <c r="K619" s="56">
        <v>1060</v>
      </c>
      <c r="L619" s="56"/>
      <c r="M619" s="56"/>
      <c r="N619" s="56"/>
      <c r="O619" s="454">
        <v>2.5550769230769239</v>
      </c>
      <c r="P619" s="454">
        <v>0.15773109520105486</v>
      </c>
      <c r="Q619" s="437">
        <f t="shared" ref="Q619:Q683" si="433">P619*1000000</f>
        <v>157731.09520105485</v>
      </c>
      <c r="R619" s="454">
        <v>0.28717781865356679</v>
      </c>
      <c r="S619" s="437">
        <f t="shared" ref="S619:S683" si="434">R619*1000000</f>
        <v>287177.81865356676</v>
      </c>
      <c r="T619" s="454">
        <v>0.63456660905742168</v>
      </c>
      <c r="U619" s="437">
        <f t="shared" ref="U619:U683" si="435">T619*1000000</f>
        <v>634566.60905742168</v>
      </c>
      <c r="V619" s="58">
        <f t="shared" ref="V619:V683" si="436">(T619/O619)*100</f>
        <v>24.835518779342724</v>
      </c>
      <c r="W619" s="454">
        <v>1.2390047573632983</v>
      </c>
      <c r="X619" s="437">
        <f t="shared" ref="X619:X683" si="437">W619*1000000</f>
        <v>1239004.7573632982</v>
      </c>
      <c r="Y619" s="454">
        <v>2.3333976582404454E-2</v>
      </c>
      <c r="Z619" s="437">
        <f t="shared" si="415"/>
        <v>23333.976582404455</v>
      </c>
      <c r="AA619" s="437">
        <f t="shared" si="416"/>
        <v>13144.257933421237</v>
      </c>
      <c r="AB619" s="437">
        <f t="shared" si="417"/>
        <v>2869.2761777087057</v>
      </c>
      <c r="AC619" s="437">
        <f t="shared" si="418"/>
        <v>22594.100480939334</v>
      </c>
      <c r="AD619" s="437">
        <f t="shared" si="419"/>
        <v>1666.7126130288896</v>
      </c>
      <c r="AE619" s="431">
        <v>51.803737719928201</v>
      </c>
      <c r="AF619" s="431">
        <v>28.853310295526569</v>
      </c>
      <c r="AG619" s="431">
        <f t="shared" ref="AG619:AG683" si="438">AE619-AF619</f>
        <v>22.950427424401632</v>
      </c>
      <c r="AH619" s="550">
        <f t="shared" si="421"/>
        <v>132.36253477731813</v>
      </c>
      <c r="AI619" s="550">
        <f t="shared" si="422"/>
        <v>73.722427290477754</v>
      </c>
      <c r="AJ619" s="550">
        <f t="shared" si="423"/>
        <v>58.640107486840378</v>
      </c>
      <c r="AK619" s="174"/>
      <c r="AL619" s="174"/>
      <c r="AM619" s="58"/>
      <c r="AN619" s="56"/>
      <c r="AO619" s="56"/>
      <c r="AP619" s="56"/>
      <c r="AQ619" s="56"/>
      <c r="AR619" s="56"/>
      <c r="AS619" s="56"/>
      <c r="AT619" s="56"/>
      <c r="AU619" s="56"/>
      <c r="AV619" s="56"/>
      <c r="AW619" s="56"/>
      <c r="AX619" s="56"/>
      <c r="AY619" s="56"/>
      <c r="AZ619" s="56"/>
      <c r="BA619" s="56"/>
      <c r="BB619" s="56"/>
      <c r="BC619" s="56"/>
      <c r="BD619" s="56"/>
      <c r="BE619" s="56"/>
      <c r="BF619" s="56"/>
    </row>
    <row r="620" spans="1:58" x14ac:dyDescent="0.25">
      <c r="A620" s="56" t="s">
        <v>313</v>
      </c>
      <c r="B620" s="56">
        <v>48</v>
      </c>
      <c r="C620" s="56">
        <v>2</v>
      </c>
      <c r="D620" s="56">
        <v>13</v>
      </c>
      <c r="E620" s="56">
        <f>E619-D620</f>
        <v>156</v>
      </c>
      <c r="F620" s="452">
        <v>43259</v>
      </c>
      <c r="G620" s="143">
        <f t="shared" si="425"/>
        <v>9290</v>
      </c>
      <c r="H620" s="143">
        <f t="shared" si="428"/>
        <v>9296.5</v>
      </c>
      <c r="I620" s="41">
        <f t="shared" si="429"/>
        <v>43265.5</v>
      </c>
      <c r="J620" s="453">
        <f t="shared" si="430"/>
        <v>43265.5</v>
      </c>
      <c r="K620" s="56">
        <v>1060</v>
      </c>
      <c r="L620" s="56"/>
      <c r="M620" s="56"/>
      <c r="N620" s="56"/>
      <c r="O620" s="454">
        <v>2.9243076923076927</v>
      </c>
      <c r="P620" s="454">
        <v>0.11484572389912301</v>
      </c>
      <c r="Q620" s="437">
        <f t="shared" si="433"/>
        <v>114845.72389912301</v>
      </c>
      <c r="R620" s="454">
        <v>0.24200602581887654</v>
      </c>
      <c r="S620" s="437">
        <f t="shared" si="434"/>
        <v>242006.02581887654</v>
      </c>
      <c r="T620" s="454">
        <v>0.84441656483975291</v>
      </c>
      <c r="U620" s="437">
        <f t="shared" si="435"/>
        <v>844416.56483975286</v>
      </c>
      <c r="V620" s="58">
        <f t="shared" si="436"/>
        <v>28.875776891090034</v>
      </c>
      <c r="W620" s="454">
        <v>1.5507707919012552</v>
      </c>
      <c r="X620" s="437">
        <f t="shared" si="437"/>
        <v>1550770.7919012553</v>
      </c>
      <c r="Y620" s="454">
        <v>1.5804989981562542E-2</v>
      </c>
      <c r="Z620" s="437">
        <f t="shared" ref="Z620:Z649" si="439">Y620*1000000</f>
        <v>15804.989981562541</v>
      </c>
      <c r="AA620" s="437">
        <f t="shared" ref="AA620:AA649" si="440">P620/12*1000000</f>
        <v>9570.4769915935849</v>
      </c>
      <c r="AB620" s="437">
        <f t="shared" ref="AB620:AB649" si="441">R620/100.0872*1000000</f>
        <v>2417.9518042154896</v>
      </c>
      <c r="AC620" s="437">
        <f t="shared" ref="AC620:AC649" si="442">T620/28.0855*1000000</f>
        <v>30065.92600593733</v>
      </c>
      <c r="AD620" s="437">
        <f t="shared" ref="AD620:AD649" si="443">Y620/14*1000000</f>
        <v>1128.9278558258959</v>
      </c>
      <c r="AE620" s="431">
        <v>46.726058582181928</v>
      </c>
      <c r="AF620" s="431">
        <v>29.137890890222174</v>
      </c>
      <c r="AG620" s="431">
        <f t="shared" si="438"/>
        <v>17.588167691959754</v>
      </c>
      <c r="AH620" s="550">
        <f t="shared" ref="AH620:AH649" si="444">AE620*$O620</f>
        <v>136.64137254309449</v>
      </c>
      <c r="AI620" s="550">
        <f t="shared" ref="AI620:AI649" si="445">AF620*$O620</f>
        <v>85.208158467898954</v>
      </c>
      <c r="AJ620" s="550">
        <f t="shared" ref="AJ620:AJ649" si="446">AH620-AI620</f>
        <v>51.433214075195536</v>
      </c>
      <c r="AK620" s="174"/>
      <c r="AL620" s="174"/>
      <c r="AM620" s="58"/>
      <c r="AN620" s="56"/>
      <c r="AO620" s="56"/>
      <c r="AP620" s="56"/>
      <c r="AQ620" s="56"/>
      <c r="AR620" s="56"/>
      <c r="AS620" s="56"/>
      <c r="AT620" s="56"/>
      <c r="AU620" s="56"/>
      <c r="AV620" s="56"/>
      <c r="AW620" s="56"/>
      <c r="AX620" s="56"/>
      <c r="AY620" s="56"/>
      <c r="AZ620" s="56"/>
      <c r="BA620" s="56"/>
      <c r="BB620" s="56"/>
      <c r="BC620" s="56"/>
      <c r="BD620" s="56"/>
      <c r="BE620" s="56"/>
      <c r="BF620" s="56"/>
    </row>
    <row r="621" spans="1:58" x14ac:dyDescent="0.25">
      <c r="A621" s="56" t="s">
        <v>314</v>
      </c>
      <c r="B621" s="56">
        <v>48</v>
      </c>
      <c r="C621" s="56">
        <v>3</v>
      </c>
      <c r="D621" s="56">
        <v>13</v>
      </c>
      <c r="E621" s="56">
        <f>E620-D621</f>
        <v>143</v>
      </c>
      <c r="F621" s="452">
        <v>43272</v>
      </c>
      <c r="G621" s="143">
        <f t="shared" si="425"/>
        <v>9303</v>
      </c>
      <c r="H621" s="143">
        <f t="shared" si="428"/>
        <v>9309.5</v>
      </c>
      <c r="I621" s="41">
        <f t="shared" si="429"/>
        <v>43278.5</v>
      </c>
      <c r="J621" s="453">
        <f t="shared" si="430"/>
        <v>43278.5</v>
      </c>
      <c r="K621" s="56">
        <v>1060</v>
      </c>
      <c r="L621" s="56"/>
      <c r="M621" s="56"/>
      <c r="N621" s="56"/>
      <c r="O621" s="454">
        <v>3.3920000000000003</v>
      </c>
      <c r="P621" s="454">
        <v>0.18328991549277468</v>
      </c>
      <c r="Q621" s="437">
        <f t="shared" si="433"/>
        <v>183289.91549277469</v>
      </c>
      <c r="R621" s="454">
        <v>0.19911134529018767</v>
      </c>
      <c r="S621" s="437">
        <f t="shared" si="434"/>
        <v>199111.34529018769</v>
      </c>
      <c r="T621" s="454">
        <v>0.95761205893727763</v>
      </c>
      <c r="U621" s="437">
        <f t="shared" si="435"/>
        <v>957612.05893727764</v>
      </c>
      <c r="V621" s="58">
        <f t="shared" si="436"/>
        <v>28.231487586594266</v>
      </c>
      <c r="W621" s="454">
        <v>1.7770518070405983</v>
      </c>
      <c r="X621" s="437">
        <f t="shared" si="437"/>
        <v>1777051.8070405982</v>
      </c>
      <c r="Y621" s="454">
        <v>2.6092857933626094E-2</v>
      </c>
      <c r="Z621" s="437">
        <f t="shared" si="439"/>
        <v>26092.857933626092</v>
      </c>
      <c r="AA621" s="437">
        <f t="shared" si="440"/>
        <v>15274.159624397889</v>
      </c>
      <c r="AB621" s="437">
        <f t="shared" si="441"/>
        <v>1989.378714662691</v>
      </c>
      <c r="AC621" s="437">
        <f t="shared" si="442"/>
        <v>34096.315142592357</v>
      </c>
      <c r="AD621" s="437">
        <f t="shared" si="443"/>
        <v>1863.7755666875782</v>
      </c>
      <c r="AE621" s="431">
        <v>45.476971364218535</v>
      </c>
      <c r="AF621" s="431">
        <v>26.798409317672114</v>
      </c>
      <c r="AG621" s="431">
        <f t="shared" si="438"/>
        <v>18.678562046546421</v>
      </c>
      <c r="AH621" s="550">
        <f t="shared" si="444"/>
        <v>154.25788686742928</v>
      </c>
      <c r="AI621" s="550">
        <f t="shared" si="445"/>
        <v>90.900204405543818</v>
      </c>
      <c r="AJ621" s="550">
        <f t="shared" si="446"/>
        <v>63.35768246188546</v>
      </c>
      <c r="AK621" s="174"/>
      <c r="AL621" s="174"/>
      <c r="AM621" s="58"/>
      <c r="AN621" s="56"/>
      <c r="AO621" s="56"/>
      <c r="AP621" s="56"/>
      <c r="AQ621" s="56"/>
      <c r="AR621" s="56"/>
      <c r="AS621" s="56"/>
      <c r="AT621" s="56"/>
      <c r="AU621" s="56"/>
      <c r="AV621" s="56"/>
      <c r="AW621" s="56"/>
      <c r="AX621" s="56"/>
      <c r="AY621" s="56"/>
      <c r="AZ621" s="56"/>
      <c r="BA621" s="56"/>
      <c r="BB621" s="56"/>
      <c r="BC621" s="56"/>
      <c r="BD621" s="56"/>
      <c r="BE621" s="56"/>
      <c r="BF621" s="56"/>
    </row>
    <row r="622" spans="1:58" x14ac:dyDescent="0.25">
      <c r="A622" s="56" t="s">
        <v>315</v>
      </c>
      <c r="B622" s="56">
        <v>48</v>
      </c>
      <c r="C622" s="56">
        <v>4</v>
      </c>
      <c r="D622" s="56">
        <v>13</v>
      </c>
      <c r="E622" s="56">
        <f t="shared" ref="E622:E631" si="447">E621-D622</f>
        <v>130</v>
      </c>
      <c r="F622" s="452">
        <v>43285</v>
      </c>
      <c r="G622" s="143">
        <f t="shared" si="425"/>
        <v>9316</v>
      </c>
      <c r="H622" s="143">
        <f t="shared" si="428"/>
        <v>9322.5</v>
      </c>
      <c r="I622" s="41">
        <f t="shared" si="429"/>
        <v>43291.5</v>
      </c>
      <c r="J622" s="453">
        <f t="shared" si="430"/>
        <v>43291.5</v>
      </c>
      <c r="K622" s="56">
        <v>1060</v>
      </c>
      <c r="L622" s="56"/>
      <c r="M622" s="56"/>
      <c r="N622" s="56"/>
      <c r="O622" s="454">
        <v>2.2098461538461525</v>
      </c>
      <c r="P622" s="454">
        <v>9.4843828557976656E-2</v>
      </c>
      <c r="Q622" s="437">
        <f t="shared" si="433"/>
        <v>94843.828557976653</v>
      </c>
      <c r="R622" s="454">
        <v>0.11747446056571763</v>
      </c>
      <c r="S622" s="437">
        <f t="shared" si="434"/>
        <v>117474.46056571763</v>
      </c>
      <c r="T622" s="454">
        <v>0.34285618506355114</v>
      </c>
      <c r="U622" s="437">
        <f t="shared" si="435"/>
        <v>342856.18506355112</v>
      </c>
      <c r="V622" s="58">
        <f t="shared" si="436"/>
        <v>15.51493457889922</v>
      </c>
      <c r="W622" s="454">
        <v>1.512405936821942</v>
      </c>
      <c r="X622" s="437">
        <f t="shared" si="437"/>
        <v>1512405.936821942</v>
      </c>
      <c r="Y622" s="454">
        <v>1.1735731824986422E-2</v>
      </c>
      <c r="Z622" s="437">
        <f t="shared" si="439"/>
        <v>11735.731824986422</v>
      </c>
      <c r="AA622" s="437">
        <f t="shared" si="440"/>
        <v>7903.6523798313874</v>
      </c>
      <c r="AB622" s="437">
        <f t="shared" si="441"/>
        <v>1173.7211208398041</v>
      </c>
      <c r="AC622" s="437">
        <f t="shared" si="442"/>
        <v>12207.587013353907</v>
      </c>
      <c r="AD622" s="437">
        <f t="shared" si="443"/>
        <v>838.26655892760164</v>
      </c>
      <c r="AE622" s="431">
        <v>49.060508773044312</v>
      </c>
      <c r="AF622" s="431">
        <v>35.144385942153939</v>
      </c>
      <c r="AG622" s="431">
        <f t="shared" si="438"/>
        <v>13.916122830890373</v>
      </c>
      <c r="AH622" s="550">
        <f t="shared" si="444"/>
        <v>108.4161766178474</v>
      </c>
      <c r="AI622" s="550">
        <f t="shared" si="445"/>
        <v>77.663686103553673</v>
      </c>
      <c r="AJ622" s="550">
        <f t="shared" si="446"/>
        <v>30.752490514293726</v>
      </c>
      <c r="AK622" s="174"/>
      <c r="AL622" s="174"/>
      <c r="AM622" s="58"/>
      <c r="AN622" s="56"/>
      <c r="AO622" s="56"/>
      <c r="AP622" s="56"/>
      <c r="AQ622" s="56"/>
      <c r="AR622" s="56"/>
      <c r="AS622" s="56"/>
      <c r="AT622" s="56"/>
      <c r="AU622" s="56"/>
      <c r="AV622" s="56"/>
      <c r="AW622" s="56"/>
      <c r="AX622" s="56"/>
      <c r="AY622" s="56"/>
      <c r="AZ622" s="56"/>
      <c r="BA622" s="56"/>
      <c r="BB622" s="56"/>
      <c r="BC622" s="56"/>
      <c r="BD622" s="56"/>
      <c r="BE622" s="56"/>
      <c r="BF622" s="56"/>
    </row>
    <row r="623" spans="1:58" x14ac:dyDescent="0.25">
      <c r="A623" s="56" t="s">
        <v>316</v>
      </c>
      <c r="B623" s="56">
        <v>48</v>
      </c>
      <c r="C623" s="56">
        <v>5</v>
      </c>
      <c r="D623" s="56">
        <v>13</v>
      </c>
      <c r="E623" s="56">
        <f t="shared" si="447"/>
        <v>117</v>
      </c>
      <c r="F623" s="452">
        <v>43298</v>
      </c>
      <c r="G623" s="143">
        <f t="shared" si="425"/>
        <v>9329</v>
      </c>
      <c r="H623" s="143">
        <f t="shared" si="428"/>
        <v>9335.5</v>
      </c>
      <c r="I623" s="41">
        <f t="shared" si="429"/>
        <v>43304.5</v>
      </c>
      <c r="J623" s="453">
        <f t="shared" si="430"/>
        <v>43304.5</v>
      </c>
      <c r="K623" s="56">
        <v>1060</v>
      </c>
      <c r="L623" s="56"/>
      <c r="M623" s="56"/>
      <c r="N623" s="56"/>
      <c r="O623" s="454">
        <v>1.9661538461538464</v>
      </c>
      <c r="P623" s="454">
        <v>0.12186599138850215</v>
      </c>
      <c r="Q623" s="437">
        <f t="shared" si="433"/>
        <v>121865.99138850215</v>
      </c>
      <c r="R623" s="454">
        <v>0.11518715978109464</v>
      </c>
      <c r="S623" s="437">
        <f t="shared" si="434"/>
        <v>115187.15978109464</v>
      </c>
      <c r="T623" s="454">
        <v>0.3661913267430093</v>
      </c>
      <c r="U623" s="437">
        <f t="shared" si="435"/>
        <v>366191.32674300933</v>
      </c>
      <c r="V623" s="58">
        <f t="shared" si="436"/>
        <v>18.624754490059157</v>
      </c>
      <c r="W623" s="454">
        <v>1.180110381158487</v>
      </c>
      <c r="X623" s="437">
        <f t="shared" si="437"/>
        <v>1180110.3811584869</v>
      </c>
      <c r="Y623" s="454">
        <v>1.630392742225803E-2</v>
      </c>
      <c r="Z623" s="437">
        <f t="shared" si="439"/>
        <v>16303.92742225803</v>
      </c>
      <c r="AA623" s="437">
        <f t="shared" si="440"/>
        <v>10155.499282375178</v>
      </c>
      <c r="AB623" s="437">
        <f t="shared" si="441"/>
        <v>1150.8680408792998</v>
      </c>
      <c r="AC623" s="437">
        <f t="shared" si="442"/>
        <v>13038.447837603366</v>
      </c>
      <c r="AD623" s="437">
        <f t="shared" si="443"/>
        <v>1164.566244447002</v>
      </c>
      <c r="AE623" s="429">
        <v>60.405012481554472</v>
      </c>
      <c r="AF623" s="429">
        <v>36.524866993304137</v>
      </c>
      <c r="AG623" s="431">
        <f t="shared" si="438"/>
        <v>23.880145488250335</v>
      </c>
      <c r="AH623" s="550">
        <f t="shared" si="444"/>
        <v>118.76554761757941</v>
      </c>
      <c r="AI623" s="550">
        <f t="shared" si="445"/>
        <v>71.813507719142606</v>
      </c>
      <c r="AJ623" s="550">
        <f t="shared" si="446"/>
        <v>46.952039898436809</v>
      </c>
      <c r="AK623" s="174"/>
      <c r="AL623" s="174"/>
      <c r="AM623" s="58"/>
      <c r="AN623" s="56"/>
      <c r="AO623" s="56"/>
      <c r="AP623" s="56"/>
      <c r="AQ623" s="56"/>
      <c r="AR623" s="56"/>
      <c r="AS623" s="56"/>
      <c r="AT623" s="56"/>
      <c r="AU623" s="56"/>
      <c r="AV623" s="56"/>
      <c r="AW623" s="56"/>
      <c r="AX623" s="56"/>
      <c r="AY623" s="56"/>
      <c r="AZ623" s="56"/>
      <c r="BA623" s="56"/>
      <c r="BB623" s="56"/>
      <c r="BC623" s="56"/>
      <c r="BD623" s="56"/>
      <c r="BE623" s="56"/>
      <c r="BF623" s="56"/>
    </row>
    <row r="624" spans="1:58" x14ac:dyDescent="0.25">
      <c r="A624" s="56" t="s">
        <v>317</v>
      </c>
      <c r="B624" s="56">
        <v>48</v>
      </c>
      <c r="C624" s="56">
        <v>6</v>
      </c>
      <c r="D624" s="56">
        <v>13</v>
      </c>
      <c r="E624" s="56">
        <f t="shared" si="447"/>
        <v>104</v>
      </c>
      <c r="F624" s="452">
        <v>43311</v>
      </c>
      <c r="G624" s="143">
        <f t="shared" ref="G624:G688" si="448">F624-33969</f>
        <v>9342</v>
      </c>
      <c r="H624" s="143">
        <f t="shared" si="428"/>
        <v>9348.5</v>
      </c>
      <c r="I624" s="41">
        <f t="shared" si="429"/>
        <v>43317.5</v>
      </c>
      <c r="J624" s="453">
        <f t="shared" si="430"/>
        <v>43317.5</v>
      </c>
      <c r="K624" s="56">
        <v>1060</v>
      </c>
      <c r="L624" s="56"/>
      <c r="M624" s="56"/>
      <c r="N624" s="56"/>
      <c r="O624" s="454">
        <v>2.1015384615384609</v>
      </c>
      <c r="P624" s="454">
        <v>0.11965856510469294</v>
      </c>
      <c r="Q624" s="437">
        <f t="shared" si="433"/>
        <v>119658.56510469294</v>
      </c>
      <c r="R624" s="454">
        <v>0.12943377884706417</v>
      </c>
      <c r="S624" s="437">
        <f t="shared" si="434"/>
        <v>129433.77884706417</v>
      </c>
      <c r="T624" s="454">
        <v>0.29911493125979244</v>
      </c>
      <c r="U624" s="437">
        <f t="shared" si="435"/>
        <v>299114.93125979241</v>
      </c>
      <c r="V624" s="58">
        <f t="shared" si="436"/>
        <v>14.233140945744156</v>
      </c>
      <c r="W624" s="454">
        <v>1.3738433386698721</v>
      </c>
      <c r="X624" s="437">
        <f t="shared" si="437"/>
        <v>1373843.3386698721</v>
      </c>
      <c r="Y624" s="454">
        <v>1.412838006211792E-2</v>
      </c>
      <c r="Z624" s="437">
        <f t="shared" si="439"/>
        <v>14128.38006211792</v>
      </c>
      <c r="AA624" s="437">
        <f t="shared" si="440"/>
        <v>9971.5470920577463</v>
      </c>
      <c r="AB624" s="437">
        <f t="shared" si="441"/>
        <v>1293.210109255371</v>
      </c>
      <c r="AC624" s="437">
        <f t="shared" si="442"/>
        <v>10650.155107076336</v>
      </c>
      <c r="AD624" s="437">
        <f t="shared" si="443"/>
        <v>1009.1700044369942</v>
      </c>
      <c r="AE624" s="431">
        <v>51.169027827709925</v>
      </c>
      <c r="AF624" s="431">
        <v>44.341952511037199</v>
      </c>
      <c r="AG624" s="431">
        <f t="shared" si="438"/>
        <v>6.827075316672726</v>
      </c>
      <c r="AH624" s="550">
        <f t="shared" si="444"/>
        <v>107.53368001946421</v>
      </c>
      <c r="AI624" s="550">
        <f t="shared" si="445"/>
        <v>93.186318661656614</v>
      </c>
      <c r="AJ624" s="550">
        <f t="shared" si="446"/>
        <v>14.3473613578076</v>
      </c>
      <c r="AK624" s="174"/>
      <c r="AL624" s="174"/>
      <c r="AM624" s="58"/>
      <c r="AN624" s="56"/>
      <c r="AO624" s="56"/>
      <c r="AP624" s="56"/>
      <c r="AQ624" s="56"/>
      <c r="AR624" s="56"/>
      <c r="AS624" s="56"/>
      <c r="AT624" s="56"/>
      <c r="AU624" s="56"/>
      <c r="AV624" s="56"/>
      <c r="AW624" s="56"/>
      <c r="AX624" s="56"/>
      <c r="AY624" s="56"/>
      <c r="AZ624" s="56"/>
      <c r="BA624" s="56"/>
      <c r="BB624" s="56"/>
      <c r="BC624" s="56"/>
      <c r="BD624" s="56"/>
      <c r="BE624" s="56"/>
      <c r="BF624" s="56"/>
    </row>
    <row r="625" spans="1:58" x14ac:dyDescent="0.25">
      <c r="A625" s="56" t="s">
        <v>318</v>
      </c>
      <c r="B625" s="56">
        <v>48</v>
      </c>
      <c r="C625" s="56">
        <v>7</v>
      </c>
      <c r="D625" s="56">
        <v>13</v>
      </c>
      <c r="E625" s="56">
        <f t="shared" si="447"/>
        <v>91</v>
      </c>
      <c r="F625" s="452">
        <v>43324</v>
      </c>
      <c r="G625" s="143">
        <f t="shared" si="448"/>
        <v>9355</v>
      </c>
      <c r="H625" s="143">
        <f t="shared" si="428"/>
        <v>9361.5</v>
      </c>
      <c r="I625" s="41">
        <f t="shared" si="429"/>
        <v>43330.5</v>
      </c>
      <c r="J625" s="453">
        <f t="shared" si="430"/>
        <v>43330.5</v>
      </c>
      <c r="K625" s="56">
        <v>1060</v>
      </c>
      <c r="L625" s="56"/>
      <c r="M625" s="56"/>
      <c r="N625" s="56"/>
      <c r="O625" s="454">
        <v>1.975384615384616</v>
      </c>
      <c r="P625" s="454">
        <v>0.1095963692743553</v>
      </c>
      <c r="Q625" s="437">
        <f t="shared" si="433"/>
        <v>109596.3692743553</v>
      </c>
      <c r="R625" s="454">
        <v>0.15193395451495559</v>
      </c>
      <c r="S625" s="437">
        <f t="shared" si="434"/>
        <v>151933.95451495558</v>
      </c>
      <c r="T625" s="454">
        <v>0.30670985994463373</v>
      </c>
      <c r="U625" s="437">
        <f t="shared" si="435"/>
        <v>306709.85994463373</v>
      </c>
      <c r="V625" s="58">
        <f t="shared" si="436"/>
        <v>15.526589483178494</v>
      </c>
      <c r="W625" s="454">
        <v>1.2427498777391381</v>
      </c>
      <c r="X625" s="437">
        <f t="shared" si="437"/>
        <v>1242749.8777391382</v>
      </c>
      <c r="Y625" s="454">
        <v>1.2769730085040388E-2</v>
      </c>
      <c r="Z625" s="437">
        <f t="shared" si="439"/>
        <v>12769.730085040388</v>
      </c>
      <c r="AA625" s="437">
        <f t="shared" si="440"/>
        <v>9133.0307728629432</v>
      </c>
      <c r="AB625" s="437">
        <f t="shared" si="441"/>
        <v>1518.0158353411384</v>
      </c>
      <c r="AC625" s="437">
        <f t="shared" si="442"/>
        <v>10920.57680812639</v>
      </c>
      <c r="AD625" s="437">
        <f t="shared" si="443"/>
        <v>912.12357750288481</v>
      </c>
      <c r="AE625" s="431">
        <v>55.894707594124249</v>
      </c>
      <c r="AF625" s="431">
        <v>32.464755342458915</v>
      </c>
      <c r="AG625" s="431">
        <f t="shared" si="438"/>
        <v>23.429952251665334</v>
      </c>
      <c r="AH625" s="550">
        <f t="shared" si="444"/>
        <v>110.4135454628547</v>
      </c>
      <c r="AI625" s="550">
        <f t="shared" si="445"/>
        <v>64.130378245718859</v>
      </c>
      <c r="AJ625" s="550">
        <f t="shared" si="446"/>
        <v>46.283167217135841</v>
      </c>
      <c r="AK625" s="174"/>
      <c r="AL625" s="174"/>
      <c r="AM625" s="58"/>
      <c r="AN625" s="56"/>
      <c r="AO625" s="56"/>
      <c r="AP625" s="56"/>
      <c r="AQ625" s="56"/>
      <c r="AR625" s="56"/>
      <c r="AS625" s="56"/>
      <c r="AT625" s="56"/>
      <c r="AU625" s="56"/>
      <c r="AV625" s="56"/>
      <c r="AW625" s="56"/>
      <c r="AX625" s="56"/>
      <c r="AY625" s="56"/>
      <c r="AZ625" s="56"/>
      <c r="BA625" s="56"/>
      <c r="BB625" s="56"/>
      <c r="BC625" s="56"/>
      <c r="BD625" s="56"/>
      <c r="BE625" s="56"/>
      <c r="BF625" s="56"/>
    </row>
    <row r="626" spans="1:58" x14ac:dyDescent="0.25">
      <c r="A626" s="56" t="s">
        <v>319</v>
      </c>
      <c r="B626" s="56">
        <v>48</v>
      </c>
      <c r="C626" s="56">
        <v>8</v>
      </c>
      <c r="D626" s="56">
        <v>13</v>
      </c>
      <c r="E626" s="56">
        <f t="shared" si="447"/>
        <v>78</v>
      </c>
      <c r="F626" s="452">
        <v>43337</v>
      </c>
      <c r="G626" s="143">
        <f t="shared" si="448"/>
        <v>9368</v>
      </c>
      <c r="H626" s="143">
        <f t="shared" si="428"/>
        <v>9374.5</v>
      </c>
      <c r="I626" s="41">
        <f t="shared" si="429"/>
        <v>43343.5</v>
      </c>
      <c r="J626" s="453">
        <f t="shared" si="430"/>
        <v>43343.5</v>
      </c>
      <c r="K626" s="56">
        <v>1060</v>
      </c>
      <c r="L626" s="56"/>
      <c r="M626" s="56"/>
      <c r="N626" s="56"/>
      <c r="O626" s="454">
        <v>2.2572307692307687</v>
      </c>
      <c r="P626" s="454">
        <v>0.12525459648109311</v>
      </c>
      <c r="Q626" s="437">
        <f t="shared" si="433"/>
        <v>125254.5964810931</v>
      </c>
      <c r="R626" s="454">
        <v>9.7098582460148963E-2</v>
      </c>
      <c r="S626" s="437">
        <f t="shared" si="434"/>
        <v>97098.582460148958</v>
      </c>
      <c r="T626" s="454">
        <v>0.48479404000882192</v>
      </c>
      <c r="U626" s="437">
        <f t="shared" si="435"/>
        <v>484794.04000882193</v>
      </c>
      <c r="V626" s="58">
        <f t="shared" si="436"/>
        <v>21.47738045295354</v>
      </c>
      <c r="W626" s="454">
        <v>1.362201655559065</v>
      </c>
      <c r="X626" s="437">
        <f t="shared" si="437"/>
        <v>1362201.6555590651</v>
      </c>
      <c r="Y626" s="454">
        <v>1.5000866167420763E-2</v>
      </c>
      <c r="Z626" s="437">
        <f t="shared" si="439"/>
        <v>15000.866167420763</v>
      </c>
      <c r="AA626" s="437">
        <f t="shared" si="440"/>
        <v>10437.883040091092</v>
      </c>
      <c r="AB626" s="437">
        <f t="shared" si="441"/>
        <v>970.13986264126652</v>
      </c>
      <c r="AC626" s="437">
        <f t="shared" si="442"/>
        <v>17261.364049378572</v>
      </c>
      <c r="AD626" s="437">
        <f t="shared" si="443"/>
        <v>1071.4904405300545</v>
      </c>
      <c r="AE626" s="431">
        <v>64.208071677307643</v>
      </c>
      <c r="AF626" s="431">
        <v>40.588831630780753</v>
      </c>
      <c r="AG626" s="431">
        <f t="shared" si="438"/>
        <v>23.61924004652689</v>
      </c>
      <c r="AH626" s="550">
        <f t="shared" si="444"/>
        <v>144.93243502299347</v>
      </c>
      <c r="AI626" s="550">
        <f t="shared" si="445"/>
        <v>91.618359644125391</v>
      </c>
      <c r="AJ626" s="550">
        <f t="shared" si="446"/>
        <v>53.314075378868083</v>
      </c>
      <c r="AK626" s="174"/>
      <c r="AL626" s="174"/>
      <c r="AM626" s="58"/>
      <c r="AN626" s="56"/>
      <c r="AO626" s="56"/>
      <c r="AP626" s="56"/>
      <c r="AQ626" s="56"/>
      <c r="AR626" s="56"/>
      <c r="AS626" s="56"/>
      <c r="AT626" s="56"/>
      <c r="AU626" s="56"/>
      <c r="AV626" s="56"/>
      <c r="AW626" s="56"/>
      <c r="AX626" s="56"/>
      <c r="AY626" s="56"/>
      <c r="AZ626" s="56"/>
      <c r="BA626" s="56"/>
      <c r="BB626" s="56"/>
      <c r="BC626" s="56"/>
      <c r="BD626" s="56"/>
      <c r="BE626" s="56"/>
      <c r="BF626" s="56"/>
    </row>
    <row r="627" spans="1:58" x14ac:dyDescent="0.25">
      <c r="A627" s="56" t="s">
        <v>320</v>
      </c>
      <c r="B627" s="56">
        <v>48</v>
      </c>
      <c r="C627" s="56">
        <v>9</v>
      </c>
      <c r="D627" s="56">
        <v>13</v>
      </c>
      <c r="E627" s="56">
        <f t="shared" si="447"/>
        <v>65</v>
      </c>
      <c r="F627" s="452">
        <v>43350</v>
      </c>
      <c r="G627" s="143">
        <f t="shared" si="448"/>
        <v>9381</v>
      </c>
      <c r="H627" s="143">
        <f t="shared" si="428"/>
        <v>9387.5</v>
      </c>
      <c r="I627" s="41">
        <f t="shared" si="429"/>
        <v>43356.5</v>
      </c>
      <c r="J627" s="453">
        <f t="shared" si="430"/>
        <v>43356.5</v>
      </c>
      <c r="K627" s="56">
        <v>1060</v>
      </c>
      <c r="L627" s="56"/>
      <c r="M627" s="56"/>
      <c r="N627" s="56"/>
      <c r="O627" s="454">
        <v>0.92984615384615443</v>
      </c>
      <c r="P627" s="454">
        <v>3.1722579866278577E-2</v>
      </c>
      <c r="Q627" s="437">
        <f t="shared" si="433"/>
        <v>31722.579866278578</v>
      </c>
      <c r="R627" s="454">
        <v>6.393699456979679E-2</v>
      </c>
      <c r="S627" s="437">
        <f t="shared" si="434"/>
        <v>63936.994569796792</v>
      </c>
      <c r="T627" s="454">
        <v>7.5202391509991195E-2</v>
      </c>
      <c r="U627" s="437">
        <f t="shared" si="435"/>
        <v>75202.391509991197</v>
      </c>
      <c r="V627" s="58">
        <f t="shared" si="436"/>
        <v>8.0876165588177109</v>
      </c>
      <c r="W627" s="454">
        <v>0.71140031810066995</v>
      </c>
      <c r="X627" s="437">
        <f t="shared" si="437"/>
        <v>711400.31810067</v>
      </c>
      <c r="Y627" s="454">
        <v>4.0328308576949778E-3</v>
      </c>
      <c r="Z627" s="437">
        <f t="shared" si="439"/>
        <v>4032.830857694978</v>
      </c>
      <c r="AA627" s="437">
        <f t="shared" si="440"/>
        <v>2643.5483221898817</v>
      </c>
      <c r="AB627" s="437">
        <f t="shared" si="441"/>
        <v>638.81290084842806</v>
      </c>
      <c r="AC627" s="437">
        <f t="shared" si="442"/>
        <v>2677.6233825280374</v>
      </c>
      <c r="AD627" s="437">
        <f t="shared" si="443"/>
        <v>288.05934697821272</v>
      </c>
      <c r="AE627" s="431">
        <v>51.447998137244063</v>
      </c>
      <c r="AF627" s="431">
        <v>35.725284883346561</v>
      </c>
      <c r="AG627" s="431">
        <f t="shared" si="438"/>
        <v>15.722713253897503</v>
      </c>
      <c r="AH627" s="550">
        <f t="shared" si="444"/>
        <v>47.838723191000511</v>
      </c>
      <c r="AI627" s="550">
        <f t="shared" si="445"/>
        <v>33.219018743837964</v>
      </c>
      <c r="AJ627" s="550">
        <f t="shared" si="446"/>
        <v>14.619704447162547</v>
      </c>
      <c r="AK627" s="174"/>
      <c r="AL627" s="174"/>
      <c r="AM627" s="58"/>
      <c r="AN627" s="56"/>
      <c r="AO627" s="56"/>
      <c r="AP627" s="56"/>
      <c r="AQ627" s="56"/>
      <c r="AR627" s="56"/>
      <c r="AS627" s="56"/>
      <c r="AT627" s="56"/>
      <c r="AU627" s="56"/>
      <c r="AV627" s="56"/>
      <c r="AW627" s="56"/>
      <c r="AX627" s="56"/>
      <c r="AY627" s="56"/>
      <c r="AZ627" s="56"/>
      <c r="BA627" s="56"/>
      <c r="BB627" s="56"/>
      <c r="BC627" s="56"/>
      <c r="BD627" s="56"/>
      <c r="BE627" s="56"/>
      <c r="BF627" s="56"/>
    </row>
    <row r="628" spans="1:58" x14ac:dyDescent="0.25">
      <c r="A628" s="56" t="s">
        <v>321</v>
      </c>
      <c r="B628" s="56">
        <v>48</v>
      </c>
      <c r="C628" s="56">
        <v>10</v>
      </c>
      <c r="D628" s="56">
        <v>13</v>
      </c>
      <c r="E628" s="56">
        <f t="shared" si="447"/>
        <v>52</v>
      </c>
      <c r="F628" s="452">
        <v>43363</v>
      </c>
      <c r="G628" s="143">
        <f t="shared" si="448"/>
        <v>9394</v>
      </c>
      <c r="H628" s="143">
        <f t="shared" si="428"/>
        <v>9400.5</v>
      </c>
      <c r="I628" s="41">
        <f t="shared" si="429"/>
        <v>43369.5</v>
      </c>
      <c r="J628" s="453">
        <f t="shared" si="430"/>
        <v>43369.5</v>
      </c>
      <c r="K628" s="56">
        <v>1060</v>
      </c>
      <c r="L628" s="56"/>
      <c r="M628" s="56"/>
      <c r="N628" s="56"/>
      <c r="O628" s="454">
        <v>1.4061538461538463</v>
      </c>
      <c r="P628" s="454">
        <v>5.5566016606443468E-2</v>
      </c>
      <c r="Q628" s="437">
        <f t="shared" si="433"/>
        <v>55566.016606443467</v>
      </c>
      <c r="R628" s="454">
        <v>0.11807040803628287</v>
      </c>
      <c r="S628" s="437">
        <f t="shared" si="434"/>
        <v>118070.40803628287</v>
      </c>
      <c r="T628" s="454">
        <v>0.10831065791822926</v>
      </c>
      <c r="U628" s="437">
        <f t="shared" si="435"/>
        <v>108310.65791822926</v>
      </c>
      <c r="V628" s="58">
        <f t="shared" si="436"/>
        <v>7.7026179044692569</v>
      </c>
      <c r="W628" s="454">
        <v>1.0408577386832254</v>
      </c>
      <c r="X628" s="437">
        <f t="shared" si="437"/>
        <v>1040857.7386832254</v>
      </c>
      <c r="Y628" s="454">
        <v>7.0496376252711622E-3</v>
      </c>
      <c r="Z628" s="437">
        <f t="shared" si="439"/>
        <v>7049.6376252711625</v>
      </c>
      <c r="AA628" s="437">
        <f t="shared" si="440"/>
        <v>4630.5013838702889</v>
      </c>
      <c r="AB628" s="437">
        <f t="shared" si="441"/>
        <v>1179.6754034110543</v>
      </c>
      <c r="AC628" s="437">
        <f t="shared" si="442"/>
        <v>3856.4618012223127</v>
      </c>
      <c r="AD628" s="437">
        <f t="shared" si="443"/>
        <v>503.54554466222589</v>
      </c>
      <c r="AE628" s="431">
        <v>50.669817800122516</v>
      </c>
      <c r="AF628" s="431">
        <v>36.983899255930588</v>
      </c>
      <c r="AG628" s="431">
        <f t="shared" si="438"/>
        <v>13.685918544191928</v>
      </c>
      <c r="AH628" s="550">
        <f t="shared" si="444"/>
        <v>71.249559183556897</v>
      </c>
      <c r="AI628" s="550">
        <f t="shared" si="445"/>
        <v>52.005052184493174</v>
      </c>
      <c r="AJ628" s="550">
        <f t="shared" si="446"/>
        <v>19.244506999063724</v>
      </c>
      <c r="AK628" s="174"/>
      <c r="AL628" s="174"/>
      <c r="AM628" s="58"/>
      <c r="AN628" s="56"/>
      <c r="AO628" s="56"/>
      <c r="AP628" s="56"/>
      <c r="AQ628" s="56"/>
      <c r="AR628" s="56"/>
      <c r="AS628" s="56"/>
      <c r="AT628" s="56"/>
      <c r="AU628" s="56"/>
      <c r="AV628" s="56"/>
      <c r="AW628" s="56"/>
      <c r="AX628" s="56"/>
      <c r="AY628" s="56"/>
      <c r="AZ628" s="56"/>
      <c r="BA628" s="56"/>
      <c r="BB628" s="56"/>
      <c r="BC628" s="56"/>
      <c r="BD628" s="56"/>
      <c r="BE628" s="56"/>
      <c r="BF628" s="56"/>
    </row>
    <row r="629" spans="1:58" x14ac:dyDescent="0.25">
      <c r="A629" s="56" t="s">
        <v>322</v>
      </c>
      <c r="B629" s="56">
        <v>48</v>
      </c>
      <c r="C629" s="56">
        <v>11</v>
      </c>
      <c r="D629" s="56">
        <v>13</v>
      </c>
      <c r="E629" s="56">
        <f t="shared" si="447"/>
        <v>39</v>
      </c>
      <c r="F629" s="452">
        <v>43376</v>
      </c>
      <c r="G629" s="143">
        <f t="shared" si="448"/>
        <v>9407</v>
      </c>
      <c r="H629" s="143">
        <f t="shared" si="428"/>
        <v>9413.5</v>
      </c>
      <c r="I629" s="41">
        <f t="shared" si="429"/>
        <v>43382.5</v>
      </c>
      <c r="J629" s="453">
        <f t="shared" si="430"/>
        <v>43382.5</v>
      </c>
      <c r="K629" s="56">
        <v>1060</v>
      </c>
      <c r="L629" s="56"/>
      <c r="M629" s="56"/>
      <c r="N629" s="56"/>
      <c r="O629" s="454">
        <v>2.8098461538461543</v>
      </c>
      <c r="P629" s="454">
        <v>8.429393128735424E-2</v>
      </c>
      <c r="Q629" s="437">
        <f t="shared" si="433"/>
        <v>84293.931287354237</v>
      </c>
      <c r="R629" s="454">
        <v>0.19598332529574169</v>
      </c>
      <c r="S629" s="437">
        <f t="shared" si="434"/>
        <v>195983.3252957417</v>
      </c>
      <c r="T629" s="454">
        <v>0.2020953874560682</v>
      </c>
      <c r="U629" s="437">
        <f t="shared" si="435"/>
        <v>202095.38745606819</v>
      </c>
      <c r="V629" s="58">
        <f t="shared" si="436"/>
        <v>7.1924004515135946</v>
      </c>
      <c r="W629" s="454">
        <v>2.2010326128759594</v>
      </c>
      <c r="X629" s="437">
        <f t="shared" si="437"/>
        <v>2201032.6128759594</v>
      </c>
      <c r="Y629" s="454">
        <v>1.0585274054318831E-2</v>
      </c>
      <c r="Z629" s="437">
        <f t="shared" si="439"/>
        <v>10585.274054318832</v>
      </c>
      <c r="AA629" s="437">
        <f t="shared" si="440"/>
        <v>7024.4942739461867</v>
      </c>
      <c r="AB629" s="437">
        <f t="shared" si="441"/>
        <v>1958.1257672883416</v>
      </c>
      <c r="AC629" s="437">
        <f t="shared" si="442"/>
        <v>7195.7197648632991</v>
      </c>
      <c r="AD629" s="437">
        <f t="shared" si="443"/>
        <v>756.09100387991657</v>
      </c>
      <c r="AE629" s="431">
        <v>50.070765767017619</v>
      </c>
      <c r="AF629" s="431">
        <v>40.491027217212604</v>
      </c>
      <c r="AG629" s="431">
        <f t="shared" si="438"/>
        <v>9.5797385498050147</v>
      </c>
      <c r="AH629" s="550">
        <f t="shared" si="444"/>
        <v>140.69114861058614</v>
      </c>
      <c r="AI629" s="550">
        <f t="shared" si="445"/>
        <v>113.77355709156478</v>
      </c>
      <c r="AJ629" s="550">
        <f t="shared" si="446"/>
        <v>26.917591519021357</v>
      </c>
      <c r="AK629" s="174"/>
      <c r="AL629" s="174"/>
      <c r="AM629" s="58"/>
      <c r="AN629" s="56"/>
      <c r="AO629" s="56"/>
      <c r="AP629" s="56"/>
      <c r="AQ629" s="56"/>
      <c r="AR629" s="56"/>
      <c r="AS629" s="56"/>
      <c r="AT629" s="56"/>
      <c r="AU629" s="56"/>
      <c r="AV629" s="56"/>
      <c r="AW629" s="56"/>
      <c r="AX629" s="56"/>
      <c r="AY629" s="56"/>
      <c r="AZ629" s="56"/>
      <c r="BA629" s="56"/>
      <c r="BB629" s="56"/>
      <c r="BC629" s="56"/>
      <c r="BD629" s="56"/>
      <c r="BE629" s="56"/>
      <c r="BF629" s="56"/>
    </row>
    <row r="630" spans="1:58" x14ac:dyDescent="0.25">
      <c r="A630" s="56" t="s">
        <v>323</v>
      </c>
      <c r="B630" s="56">
        <v>48</v>
      </c>
      <c r="C630" s="56">
        <v>12</v>
      </c>
      <c r="D630" s="56">
        <v>13</v>
      </c>
      <c r="E630" s="56">
        <f t="shared" si="447"/>
        <v>26</v>
      </c>
      <c r="F630" s="452">
        <v>43389</v>
      </c>
      <c r="G630" s="143">
        <f t="shared" si="448"/>
        <v>9420</v>
      </c>
      <c r="H630" s="143">
        <f t="shared" si="428"/>
        <v>9426.5</v>
      </c>
      <c r="I630" s="41">
        <f t="shared" si="429"/>
        <v>43395.5</v>
      </c>
      <c r="J630" s="453">
        <f t="shared" si="430"/>
        <v>43395.5</v>
      </c>
      <c r="K630" s="56">
        <v>1060</v>
      </c>
      <c r="L630" s="56"/>
      <c r="M630" s="56"/>
      <c r="N630" s="56"/>
      <c r="O630" s="454">
        <v>1.6836923076923069</v>
      </c>
      <c r="P630" s="454">
        <v>8.3897515216079951E-2</v>
      </c>
      <c r="Q630" s="437">
        <f t="shared" si="433"/>
        <v>83897.515216079948</v>
      </c>
      <c r="R630" s="454">
        <v>0.12023551800668564</v>
      </c>
      <c r="S630" s="437">
        <f t="shared" si="434"/>
        <v>120235.51800668564</v>
      </c>
      <c r="T630" s="454">
        <v>0.14408985622610079</v>
      </c>
      <c r="U630" s="437">
        <f t="shared" si="435"/>
        <v>144089.85622610079</v>
      </c>
      <c r="V630" s="58">
        <f t="shared" si="436"/>
        <v>8.5579684344815021</v>
      </c>
      <c r="W630" s="454">
        <v>1.2096231454193207</v>
      </c>
      <c r="X630" s="437">
        <f t="shared" si="437"/>
        <v>1209623.1454193208</v>
      </c>
      <c r="Y630" s="454">
        <v>1.0302644866301698E-2</v>
      </c>
      <c r="Z630" s="437">
        <f t="shared" si="439"/>
        <v>10302.644866301698</v>
      </c>
      <c r="AA630" s="437">
        <f t="shared" si="440"/>
        <v>6991.459601339996</v>
      </c>
      <c r="AB630" s="437">
        <f t="shared" si="441"/>
        <v>1201.3076398049463</v>
      </c>
      <c r="AC630" s="437">
        <f t="shared" si="442"/>
        <v>5130.4002501682644</v>
      </c>
      <c r="AD630" s="437">
        <f t="shared" si="443"/>
        <v>735.90320473583563</v>
      </c>
      <c r="AE630" s="431">
        <v>51.055840603633179</v>
      </c>
      <c r="AF630" s="431">
        <v>37.817383792839813</v>
      </c>
      <c r="AG630" s="431">
        <f t="shared" si="438"/>
        <v>13.238456810793366</v>
      </c>
      <c r="AH630" s="550">
        <f t="shared" si="444"/>
        <v>85.962326087101729</v>
      </c>
      <c r="AI630" s="550">
        <f t="shared" si="445"/>
        <v>63.672838189052115</v>
      </c>
      <c r="AJ630" s="550">
        <f t="shared" si="446"/>
        <v>22.289487898049615</v>
      </c>
      <c r="AK630" s="174"/>
      <c r="AL630" s="174"/>
      <c r="AM630" s="58"/>
      <c r="AN630" s="56"/>
      <c r="AO630" s="56"/>
      <c r="AP630" s="56"/>
      <c r="AQ630" s="56"/>
      <c r="AR630" s="56"/>
      <c r="AS630" s="56"/>
      <c r="AT630" s="56"/>
      <c r="AU630" s="56"/>
      <c r="AV630" s="56"/>
      <c r="AW630" s="56"/>
      <c r="AX630" s="56"/>
      <c r="AY630" s="56"/>
      <c r="AZ630" s="56"/>
      <c r="BA630" s="56"/>
      <c r="BB630" s="56"/>
      <c r="BC630" s="56"/>
      <c r="BD630" s="56"/>
      <c r="BE630" s="56"/>
      <c r="BF630" s="56"/>
    </row>
    <row r="631" spans="1:58" ht="13.8" thickBot="1" x14ac:dyDescent="0.3">
      <c r="A631" s="63" t="s">
        <v>324</v>
      </c>
      <c r="B631" s="63">
        <v>48</v>
      </c>
      <c r="C631" s="63">
        <v>13</v>
      </c>
      <c r="D631" s="63">
        <v>13</v>
      </c>
      <c r="E631" s="63">
        <f t="shared" si="447"/>
        <v>13</v>
      </c>
      <c r="F631" s="455">
        <v>43402</v>
      </c>
      <c r="G631" s="145">
        <f t="shared" si="448"/>
        <v>9433</v>
      </c>
      <c r="H631" s="145">
        <f t="shared" si="428"/>
        <v>9439.5</v>
      </c>
      <c r="I631" s="42">
        <f t="shared" si="429"/>
        <v>43408.5</v>
      </c>
      <c r="J631" s="34">
        <f t="shared" si="430"/>
        <v>43408.5</v>
      </c>
      <c r="K631" s="63">
        <v>1060</v>
      </c>
      <c r="L631" s="63"/>
      <c r="M631" s="63"/>
      <c r="N631" s="63"/>
      <c r="O631" s="456">
        <v>1.671384615384615</v>
      </c>
      <c r="P631" s="456">
        <v>7.7666190990189621E-2</v>
      </c>
      <c r="Q631" s="438">
        <f t="shared" si="433"/>
        <v>77666.190990189614</v>
      </c>
      <c r="R631" s="456">
        <v>0.12740636279609391</v>
      </c>
      <c r="S631" s="438">
        <f t="shared" si="434"/>
        <v>127406.3627960939</v>
      </c>
      <c r="T631" s="456">
        <v>0.13901896560206584</v>
      </c>
      <c r="U631" s="438">
        <f t="shared" si="435"/>
        <v>139018.96560206584</v>
      </c>
      <c r="V631" s="71">
        <f t="shared" si="436"/>
        <v>8.3175927504917908</v>
      </c>
      <c r="W631" s="456">
        <v>1.2107938095109811</v>
      </c>
      <c r="X631" s="438">
        <f t="shared" si="437"/>
        <v>1210793.8095109812</v>
      </c>
      <c r="Y631" s="456">
        <v>9.2309139419692616E-3</v>
      </c>
      <c r="Z631" s="438">
        <f t="shared" si="439"/>
        <v>9230.9139419692619</v>
      </c>
      <c r="AA631" s="438">
        <f t="shared" si="440"/>
        <v>6472.1825825158021</v>
      </c>
      <c r="AB631" s="438">
        <f t="shared" si="441"/>
        <v>1272.9536124109168</v>
      </c>
      <c r="AC631" s="438">
        <f t="shared" si="442"/>
        <v>4949.8483417445241</v>
      </c>
      <c r="AD631" s="438">
        <f t="shared" si="443"/>
        <v>659.35099585494731</v>
      </c>
      <c r="AE631" s="446">
        <v>49.53656438235631</v>
      </c>
      <c r="AF631" s="446">
        <v>34.722412182985714</v>
      </c>
      <c r="AG631" s="446">
        <f t="shared" si="438"/>
        <v>14.814152199370596</v>
      </c>
      <c r="AH631" s="551">
        <f t="shared" si="444"/>
        <v>82.794651607679825</v>
      </c>
      <c r="AI631" s="551">
        <f t="shared" si="445"/>
        <v>58.034505531685646</v>
      </c>
      <c r="AJ631" s="551">
        <f t="shared" si="446"/>
        <v>24.760146075994179</v>
      </c>
      <c r="AK631" s="193"/>
      <c r="AL631" s="193"/>
      <c r="AM631" s="71"/>
      <c r="AN631" s="63"/>
      <c r="AO631" s="63"/>
      <c r="AP631" s="63"/>
      <c r="AQ631" s="63"/>
      <c r="AR631" s="63"/>
      <c r="AS631" s="63"/>
      <c r="AT631" s="63"/>
      <c r="AU631" s="63"/>
      <c r="AV631" s="63"/>
      <c r="AW631" s="63"/>
      <c r="AX631" s="63"/>
      <c r="AY631" s="63"/>
      <c r="AZ631" s="63"/>
      <c r="BA631" s="63"/>
      <c r="BB631" s="63"/>
      <c r="BC631" s="63"/>
      <c r="BD631" s="63"/>
      <c r="BE631" s="63"/>
      <c r="BF631" s="63"/>
    </row>
    <row r="632" spans="1:58" x14ac:dyDescent="0.25">
      <c r="A632" s="56" t="s">
        <v>325</v>
      </c>
      <c r="B632" s="56">
        <v>49</v>
      </c>
      <c r="C632" s="56">
        <v>1</v>
      </c>
      <c r="D632" s="56">
        <v>14</v>
      </c>
      <c r="E632" s="56">
        <f>SUM(D632:D644)</f>
        <v>182</v>
      </c>
      <c r="F632" s="452">
        <v>43421</v>
      </c>
      <c r="G632" s="143">
        <f t="shared" si="448"/>
        <v>9452</v>
      </c>
      <c r="H632" s="143">
        <f t="shared" si="428"/>
        <v>9459</v>
      </c>
      <c r="I632" s="41">
        <f t="shared" si="429"/>
        <v>43428</v>
      </c>
      <c r="J632" s="453">
        <f t="shared" si="430"/>
        <v>43428</v>
      </c>
      <c r="K632" s="56">
        <v>1060</v>
      </c>
      <c r="L632" s="56"/>
      <c r="M632" s="56"/>
      <c r="N632" s="56"/>
      <c r="O632" s="454">
        <v>1.3371428571428581</v>
      </c>
      <c r="P632" s="454">
        <v>5.6318430571607382E-2</v>
      </c>
      <c r="Q632" s="437">
        <f t="shared" si="433"/>
        <v>56318.43057160738</v>
      </c>
      <c r="R632" s="454">
        <v>9.8947561180441998E-2</v>
      </c>
      <c r="S632" s="437">
        <f t="shared" si="434"/>
        <v>98947.561180442004</v>
      </c>
      <c r="T632" s="454">
        <v>9.8204446773280343E-2</v>
      </c>
      <c r="U632" s="437">
        <f t="shared" si="435"/>
        <v>98204.446773280346</v>
      </c>
      <c r="V632" s="58">
        <f t="shared" si="436"/>
        <v>7.3443496518478844</v>
      </c>
      <c r="W632" s="454">
        <v>0.99919477276011737</v>
      </c>
      <c r="X632" s="437">
        <f t="shared" si="437"/>
        <v>999194.77276011731</v>
      </c>
      <c r="Y632" s="454">
        <v>6.48276378192255E-3</v>
      </c>
      <c r="Z632" s="437">
        <f t="shared" si="439"/>
        <v>6482.7637819225502</v>
      </c>
      <c r="AA632" s="437">
        <f t="shared" si="440"/>
        <v>4693.2025476339486</v>
      </c>
      <c r="AB632" s="437">
        <f t="shared" si="441"/>
        <v>988.6135407968452</v>
      </c>
      <c r="AC632" s="437">
        <f t="shared" si="442"/>
        <v>3496.6244778722239</v>
      </c>
      <c r="AD632" s="437">
        <f t="shared" si="443"/>
        <v>463.05455585161076</v>
      </c>
      <c r="AE632" s="431">
        <v>59.569028501740732</v>
      </c>
      <c r="AF632" s="431">
        <v>43.193363032801223</v>
      </c>
      <c r="AG632" s="431">
        <f t="shared" si="438"/>
        <v>16.375665468939509</v>
      </c>
      <c r="AH632" s="550">
        <f t="shared" si="444"/>
        <v>79.652300968041942</v>
      </c>
      <c r="AI632" s="550">
        <f t="shared" si="445"/>
        <v>57.755696855288534</v>
      </c>
      <c r="AJ632" s="550">
        <f t="shared" si="446"/>
        <v>21.896604112753408</v>
      </c>
      <c r="AK632" s="174"/>
      <c r="AL632" s="174"/>
      <c r="AM632" s="58"/>
      <c r="AN632" s="56"/>
      <c r="AO632" s="56"/>
      <c r="AP632" s="56"/>
      <c r="AQ632" s="56"/>
      <c r="AR632" s="56"/>
      <c r="AS632" s="56"/>
      <c r="AT632" s="56"/>
      <c r="AU632" s="56"/>
      <c r="AV632" s="56"/>
      <c r="AW632" s="56"/>
      <c r="AX632" s="56"/>
      <c r="AY632" s="56"/>
      <c r="AZ632" s="56"/>
      <c r="BA632" s="56"/>
      <c r="BB632" s="56"/>
      <c r="BC632" s="56"/>
      <c r="BD632" s="56"/>
      <c r="BE632" s="56"/>
      <c r="BF632" s="56"/>
    </row>
    <row r="633" spans="1:58" x14ac:dyDescent="0.25">
      <c r="A633" s="56" t="s">
        <v>326</v>
      </c>
      <c r="B633" s="56">
        <v>49</v>
      </c>
      <c r="C633" s="56">
        <v>2</v>
      </c>
      <c r="D633" s="56">
        <v>14</v>
      </c>
      <c r="E633" s="56">
        <f>E632-D633</f>
        <v>168</v>
      </c>
      <c r="F633" s="452">
        <v>43435</v>
      </c>
      <c r="G633" s="143">
        <f t="shared" si="448"/>
        <v>9466</v>
      </c>
      <c r="H633" s="143">
        <f t="shared" si="428"/>
        <v>9473</v>
      </c>
      <c r="I633" s="41">
        <f t="shared" si="429"/>
        <v>43442</v>
      </c>
      <c r="J633" s="453">
        <f t="shared" si="430"/>
        <v>43442</v>
      </c>
      <c r="K633" s="56">
        <v>1060</v>
      </c>
      <c r="L633" s="56"/>
      <c r="M633" s="56"/>
      <c r="N633" s="56"/>
      <c r="O633" s="454">
        <v>1.7257142857142844</v>
      </c>
      <c r="P633" s="454">
        <v>8.3875857297671566E-2</v>
      </c>
      <c r="Q633" s="437">
        <f t="shared" si="433"/>
        <v>83875.857297671566</v>
      </c>
      <c r="R633" s="454">
        <v>0.16164493969423563</v>
      </c>
      <c r="S633" s="437">
        <f t="shared" si="434"/>
        <v>161644.93969423563</v>
      </c>
      <c r="T633" s="454">
        <v>0.1424941162739137</v>
      </c>
      <c r="U633" s="437">
        <f t="shared" si="435"/>
        <v>142494.11627391371</v>
      </c>
      <c r="V633" s="58">
        <f t="shared" si="436"/>
        <v>8.2571093867334167</v>
      </c>
      <c r="W633" s="454">
        <v>1.2118855865019562</v>
      </c>
      <c r="X633" s="437">
        <f t="shared" si="437"/>
        <v>1211885.5865019562</v>
      </c>
      <c r="Y633" s="454">
        <v>1.0028615191264394E-2</v>
      </c>
      <c r="Z633" s="437">
        <f t="shared" si="439"/>
        <v>10028.615191264395</v>
      </c>
      <c r="AA633" s="437">
        <f t="shared" si="440"/>
        <v>6989.6547748059638</v>
      </c>
      <c r="AB633" s="437">
        <f t="shared" si="441"/>
        <v>1615.0410811196202</v>
      </c>
      <c r="AC633" s="437">
        <f t="shared" si="442"/>
        <v>5073.5830330210856</v>
      </c>
      <c r="AD633" s="437">
        <f t="shared" si="443"/>
        <v>716.32965651888526</v>
      </c>
      <c r="AE633" s="431">
        <v>57.965248182519879</v>
      </c>
      <c r="AF633" s="431">
        <v>41.405051471204452</v>
      </c>
      <c r="AG633" s="431">
        <f t="shared" si="438"/>
        <v>16.560196711315427</v>
      </c>
      <c r="AH633" s="550">
        <f t="shared" si="444"/>
        <v>100.03145686354851</v>
      </c>
      <c r="AI633" s="550">
        <f t="shared" si="445"/>
        <v>71.453288824592775</v>
      </c>
      <c r="AJ633" s="550">
        <f t="shared" si="446"/>
        <v>28.578168038955738</v>
      </c>
      <c r="AK633" s="174"/>
      <c r="AL633" s="174"/>
      <c r="AM633" s="58"/>
      <c r="AN633" s="56"/>
      <c r="AO633" s="56"/>
      <c r="AP633" s="56"/>
      <c r="AQ633" s="56"/>
      <c r="AR633" s="56"/>
      <c r="AS633" s="56"/>
      <c r="AT633" s="56"/>
      <c r="AU633" s="56"/>
      <c r="AV633" s="56"/>
      <c r="AW633" s="56"/>
      <c r="AX633" s="56"/>
      <c r="AY633" s="56"/>
      <c r="AZ633" s="56"/>
      <c r="BA633" s="56"/>
      <c r="BB633" s="56"/>
      <c r="BC633" s="56"/>
      <c r="BD633" s="56"/>
      <c r="BE633" s="56"/>
      <c r="BF633" s="56"/>
    </row>
    <row r="634" spans="1:58" x14ac:dyDescent="0.25">
      <c r="A634" s="56" t="s">
        <v>327</v>
      </c>
      <c r="B634" s="56">
        <v>49</v>
      </c>
      <c r="C634" s="56">
        <v>3</v>
      </c>
      <c r="D634" s="56">
        <v>14</v>
      </c>
      <c r="E634" s="56">
        <f>E633-D634</f>
        <v>154</v>
      </c>
      <c r="F634" s="452">
        <v>43449</v>
      </c>
      <c r="G634" s="143">
        <f t="shared" si="448"/>
        <v>9480</v>
      </c>
      <c r="H634" s="143">
        <f t="shared" si="428"/>
        <v>9487</v>
      </c>
      <c r="I634" s="41">
        <f t="shared" si="429"/>
        <v>43456</v>
      </c>
      <c r="J634" s="453">
        <f t="shared" si="430"/>
        <v>43456</v>
      </c>
      <c r="K634" s="56">
        <v>1060</v>
      </c>
      <c r="L634" s="56"/>
      <c r="M634" s="56"/>
      <c r="N634" s="56"/>
      <c r="O634" s="454">
        <v>2.3371428571428572</v>
      </c>
      <c r="P634" s="454">
        <v>9.7913084489190977E-2</v>
      </c>
      <c r="Q634" s="437">
        <f t="shared" si="433"/>
        <v>97913.08448919098</v>
      </c>
      <c r="R634" s="454">
        <v>0.19887791440468258</v>
      </c>
      <c r="S634" s="437">
        <f t="shared" si="434"/>
        <v>198877.91440468258</v>
      </c>
      <c r="T634" s="454">
        <v>0.21195391338879335</v>
      </c>
      <c r="U634" s="437">
        <f t="shared" si="435"/>
        <v>211953.91338879336</v>
      </c>
      <c r="V634" s="58">
        <f t="shared" si="436"/>
        <v>9.0689327244593727</v>
      </c>
      <c r="W634" s="454">
        <v>1.681528318126404</v>
      </c>
      <c r="X634" s="437">
        <f t="shared" si="437"/>
        <v>1681528.318126404</v>
      </c>
      <c r="Y634" s="454">
        <v>1.2023658547377998E-2</v>
      </c>
      <c r="Z634" s="437">
        <f t="shared" si="439"/>
        <v>12023.658547377998</v>
      </c>
      <c r="AA634" s="437">
        <f t="shared" si="440"/>
        <v>8159.423707432582</v>
      </c>
      <c r="AB634" s="437">
        <f t="shared" si="441"/>
        <v>1987.0464395515369</v>
      </c>
      <c r="AC634" s="437">
        <f t="shared" si="442"/>
        <v>7546.7381171349398</v>
      </c>
      <c r="AD634" s="437">
        <f t="shared" si="443"/>
        <v>858.83275338414273</v>
      </c>
      <c r="AE634" s="431">
        <v>55.096769517064423</v>
      </c>
      <c r="AF634" s="431">
        <v>40.269457819814129</v>
      </c>
      <c r="AG634" s="431">
        <f t="shared" si="438"/>
        <v>14.827311697250295</v>
      </c>
      <c r="AH634" s="550">
        <f t="shared" si="444"/>
        <v>128.76902132845342</v>
      </c>
      <c r="AI634" s="550">
        <f t="shared" si="445"/>
        <v>94.115475704594161</v>
      </c>
      <c r="AJ634" s="550">
        <f t="shared" si="446"/>
        <v>34.653545623859259</v>
      </c>
      <c r="AK634" s="174"/>
      <c r="AL634" s="174"/>
      <c r="AM634" s="58"/>
      <c r="AN634" s="56"/>
      <c r="AO634" s="56"/>
      <c r="AP634" s="56"/>
      <c r="AQ634" s="56"/>
      <c r="AR634" s="56"/>
      <c r="AS634" s="56"/>
      <c r="AT634" s="56"/>
      <c r="AU634" s="56"/>
      <c r="AV634" s="56"/>
      <c r="AW634" s="56"/>
      <c r="AX634" s="56"/>
      <c r="AY634" s="56"/>
      <c r="AZ634" s="56"/>
      <c r="BA634" s="56"/>
      <c r="BB634" s="56"/>
      <c r="BC634" s="56"/>
      <c r="BD634" s="56"/>
      <c r="BE634" s="56"/>
      <c r="BF634" s="56"/>
    </row>
    <row r="635" spans="1:58" x14ac:dyDescent="0.25">
      <c r="A635" s="56" t="s">
        <v>328</v>
      </c>
      <c r="B635" s="56">
        <v>49</v>
      </c>
      <c r="C635" s="56">
        <v>4</v>
      </c>
      <c r="D635" s="56">
        <v>14</v>
      </c>
      <c r="E635" s="56">
        <f t="shared" ref="E635:E644" si="449">E634-D635</f>
        <v>140</v>
      </c>
      <c r="F635" s="452">
        <v>43463</v>
      </c>
      <c r="G635" s="143">
        <f t="shared" si="448"/>
        <v>9494</v>
      </c>
      <c r="H635" s="143">
        <f t="shared" si="428"/>
        <v>9501</v>
      </c>
      <c r="I635" s="41">
        <f t="shared" si="429"/>
        <v>43470</v>
      </c>
      <c r="J635" s="453">
        <f t="shared" si="430"/>
        <v>43470</v>
      </c>
      <c r="K635" s="56">
        <v>1060</v>
      </c>
      <c r="L635" s="56"/>
      <c r="M635" s="56"/>
      <c r="N635" s="56"/>
      <c r="O635" s="454">
        <v>1.8628571428571428</v>
      </c>
      <c r="P635" s="454">
        <v>8.8913067610081317E-2</v>
      </c>
      <c r="Q635" s="437">
        <f t="shared" si="433"/>
        <v>88913.067610081314</v>
      </c>
      <c r="R635" s="454">
        <v>0.21883315273842319</v>
      </c>
      <c r="S635" s="437">
        <f t="shared" si="434"/>
        <v>218833.15273842317</v>
      </c>
      <c r="T635" s="454">
        <v>0.15984040266190827</v>
      </c>
      <c r="U635" s="437">
        <f t="shared" si="435"/>
        <v>159840.40266190827</v>
      </c>
      <c r="V635" s="58">
        <f t="shared" si="436"/>
        <v>8.5803897134459959</v>
      </c>
      <c r="W635" s="454">
        <v>1.2619009184316079</v>
      </c>
      <c r="X635" s="437">
        <f t="shared" si="437"/>
        <v>1261900.918431608</v>
      </c>
      <c r="Y635" s="454">
        <v>1.10283176605377E-2</v>
      </c>
      <c r="Z635" s="437">
        <f t="shared" si="439"/>
        <v>11028.317660537699</v>
      </c>
      <c r="AA635" s="437">
        <f t="shared" si="440"/>
        <v>7409.4223008401095</v>
      </c>
      <c r="AB635" s="437">
        <f t="shared" si="441"/>
        <v>2186.4249648149134</v>
      </c>
      <c r="AC635" s="437">
        <f t="shared" si="442"/>
        <v>5691.2073013444042</v>
      </c>
      <c r="AD635" s="437">
        <f t="shared" si="443"/>
        <v>787.73697575269284</v>
      </c>
      <c r="AE635" s="431">
        <v>55.963596970134446</v>
      </c>
      <c r="AF635" s="431">
        <v>41.038044828202871</v>
      </c>
      <c r="AG635" s="431">
        <f t="shared" si="438"/>
        <v>14.925552141931576</v>
      </c>
      <c r="AH635" s="550">
        <f t="shared" si="444"/>
        <v>104.25218635579331</v>
      </c>
      <c r="AI635" s="550">
        <f t="shared" si="445"/>
        <v>76.448014937109349</v>
      </c>
      <c r="AJ635" s="550">
        <f t="shared" si="446"/>
        <v>27.804171418683964</v>
      </c>
      <c r="AK635" s="174"/>
      <c r="AL635" s="174"/>
      <c r="AM635" s="58"/>
      <c r="AN635" s="56"/>
      <c r="AO635" s="56"/>
      <c r="AP635" s="56"/>
      <c r="AQ635" s="56"/>
      <c r="AR635" s="56"/>
      <c r="AS635" s="56"/>
      <c r="AT635" s="56"/>
      <c r="AU635" s="56"/>
      <c r="AV635" s="56"/>
      <c r="AW635" s="56"/>
      <c r="AX635" s="56"/>
      <c r="AY635" s="56"/>
      <c r="AZ635" s="56"/>
      <c r="BA635" s="56"/>
      <c r="BB635" s="56"/>
      <c r="BC635" s="56"/>
      <c r="BD635" s="56"/>
      <c r="BE635" s="56"/>
      <c r="BF635" s="56"/>
    </row>
    <row r="636" spans="1:58" x14ac:dyDescent="0.25">
      <c r="A636" s="56" t="s">
        <v>329</v>
      </c>
      <c r="B636" s="56">
        <v>49</v>
      </c>
      <c r="C636" s="56">
        <v>5</v>
      </c>
      <c r="D636" s="56">
        <v>14</v>
      </c>
      <c r="E636" s="56">
        <f t="shared" si="449"/>
        <v>126</v>
      </c>
      <c r="F636" s="452">
        <v>43477</v>
      </c>
      <c r="G636" s="143">
        <f t="shared" si="448"/>
        <v>9508</v>
      </c>
      <c r="H636" s="143">
        <f t="shared" si="428"/>
        <v>9515</v>
      </c>
      <c r="I636" s="41">
        <f t="shared" si="429"/>
        <v>43484</v>
      </c>
      <c r="J636" s="453">
        <f t="shared" si="430"/>
        <v>43484</v>
      </c>
      <c r="K636" s="56">
        <v>1060</v>
      </c>
      <c r="L636" s="56"/>
      <c r="M636" s="56"/>
      <c r="N636" s="56"/>
      <c r="O636" s="454">
        <v>1.9257142857142864</v>
      </c>
      <c r="P636" s="454">
        <v>7.4504979136867933E-2</v>
      </c>
      <c r="Q636" s="437">
        <f t="shared" si="433"/>
        <v>74504.979136867929</v>
      </c>
      <c r="R636" s="454">
        <v>0.14637576636617378</v>
      </c>
      <c r="S636" s="437">
        <f t="shared" si="434"/>
        <v>146375.76636617378</v>
      </c>
      <c r="T636" s="454">
        <v>0.15241108434407902</v>
      </c>
      <c r="U636" s="437">
        <f t="shared" si="435"/>
        <v>152411.08434407902</v>
      </c>
      <c r="V636" s="58">
        <f t="shared" si="436"/>
        <v>7.9145221840397086</v>
      </c>
      <c r="W636" s="454">
        <v>1.4406649871618638</v>
      </c>
      <c r="X636" s="437">
        <f t="shared" si="437"/>
        <v>1440664.9871618638</v>
      </c>
      <c r="Y636" s="454">
        <v>8.8125461978604599E-3</v>
      </c>
      <c r="Z636" s="437">
        <f t="shared" si="439"/>
        <v>8812.5461978604599</v>
      </c>
      <c r="AA636" s="437">
        <f t="shared" si="440"/>
        <v>6208.7482614056607</v>
      </c>
      <c r="AB636" s="437">
        <f t="shared" si="441"/>
        <v>1462.482379027226</v>
      </c>
      <c r="AC636" s="437">
        <f t="shared" si="442"/>
        <v>5426.6822504167285</v>
      </c>
      <c r="AD636" s="437">
        <f t="shared" si="443"/>
        <v>629.46758556146142</v>
      </c>
      <c r="AE636" s="431">
        <v>54.503225341278082</v>
      </c>
      <c r="AF636" s="431">
        <v>40.981394077566236</v>
      </c>
      <c r="AG636" s="431">
        <f t="shared" si="438"/>
        <v>13.521831263711846</v>
      </c>
      <c r="AH636" s="550">
        <f t="shared" si="444"/>
        <v>104.95763965720411</v>
      </c>
      <c r="AI636" s="550">
        <f t="shared" si="445"/>
        <v>78.918456023656148</v>
      </c>
      <c r="AJ636" s="550">
        <f t="shared" si="446"/>
        <v>26.039183633547964</v>
      </c>
      <c r="AK636" s="174"/>
      <c r="AL636" s="174"/>
      <c r="AM636" s="58"/>
      <c r="AN636" s="56"/>
      <c r="AO636" s="56"/>
      <c r="AP636" s="56"/>
      <c r="AQ636" s="56"/>
      <c r="AR636" s="56"/>
      <c r="AS636" s="56"/>
      <c r="AT636" s="56"/>
      <c r="AU636" s="56"/>
      <c r="AV636" s="56"/>
      <c r="AW636" s="56"/>
      <c r="AX636" s="56"/>
      <c r="AY636" s="56"/>
      <c r="AZ636" s="56"/>
      <c r="BA636" s="56"/>
      <c r="BB636" s="56"/>
      <c r="BC636" s="56"/>
      <c r="BD636" s="56"/>
      <c r="BE636" s="56"/>
      <c r="BF636" s="56"/>
    </row>
    <row r="637" spans="1:58" x14ac:dyDescent="0.25">
      <c r="A637" s="56" t="s">
        <v>330</v>
      </c>
      <c r="B637" s="56">
        <v>49</v>
      </c>
      <c r="C637" s="56">
        <v>6</v>
      </c>
      <c r="D637" s="56">
        <v>14</v>
      </c>
      <c r="E637" s="56">
        <f t="shared" si="449"/>
        <v>112</v>
      </c>
      <c r="F637" s="452">
        <v>43491</v>
      </c>
      <c r="G637" s="143">
        <f t="shared" si="448"/>
        <v>9522</v>
      </c>
      <c r="H637" s="143">
        <f t="shared" si="428"/>
        <v>9529</v>
      </c>
      <c r="I637" s="41">
        <f t="shared" si="429"/>
        <v>43498</v>
      </c>
      <c r="J637" s="453">
        <f t="shared" si="430"/>
        <v>43498</v>
      </c>
      <c r="K637" s="56">
        <v>1060</v>
      </c>
      <c r="L637" s="56"/>
      <c r="M637" s="56"/>
      <c r="N637" s="56"/>
      <c r="O637" s="454">
        <v>0.76571428571428568</v>
      </c>
      <c r="P637" s="454">
        <v>4.2878258742475736E-2</v>
      </c>
      <c r="Q637" s="437">
        <f t="shared" si="433"/>
        <v>42878.258742475737</v>
      </c>
      <c r="R637" s="454">
        <v>7.1840255060245134E-2</v>
      </c>
      <c r="S637" s="437">
        <f t="shared" si="434"/>
        <v>71840.255060245137</v>
      </c>
      <c r="T637" s="454">
        <v>6.832317600030767E-2</v>
      </c>
      <c r="U637" s="437">
        <f t="shared" si="435"/>
        <v>68323.176000307663</v>
      </c>
      <c r="V637" s="58">
        <f t="shared" si="436"/>
        <v>8.9228028358610771</v>
      </c>
      <c r="W637" s="454">
        <v>0.51835520779754352</v>
      </c>
      <c r="X637" s="437">
        <f t="shared" si="437"/>
        <v>518355.20779754349</v>
      </c>
      <c r="Y637" s="454">
        <v>4.8763598315239107E-3</v>
      </c>
      <c r="Z637" s="437">
        <f t="shared" si="439"/>
        <v>4876.3598315239105</v>
      </c>
      <c r="AA637" s="437">
        <f t="shared" si="440"/>
        <v>3573.188228539645</v>
      </c>
      <c r="AB637" s="437">
        <f t="shared" si="441"/>
        <v>717.77664936420581</v>
      </c>
      <c r="AC637" s="437">
        <f t="shared" si="442"/>
        <v>2432.685051015922</v>
      </c>
      <c r="AD637" s="437">
        <f t="shared" si="443"/>
        <v>348.31141653742219</v>
      </c>
      <c r="AE637" s="431">
        <v>58.835420541505933</v>
      </c>
      <c r="AF637" s="431">
        <v>47.157577591122532</v>
      </c>
      <c r="AG637" s="431">
        <f t="shared" si="438"/>
        <v>11.6778429503834</v>
      </c>
      <c r="AH637" s="550">
        <f t="shared" si="444"/>
        <v>45.051122014638828</v>
      </c>
      <c r="AI637" s="550">
        <f t="shared" si="445"/>
        <v>36.109230841202397</v>
      </c>
      <c r="AJ637" s="550">
        <f t="shared" si="446"/>
        <v>8.9418911734364315</v>
      </c>
      <c r="AK637" s="174"/>
      <c r="AL637" s="174"/>
      <c r="AM637" s="58"/>
      <c r="AN637" s="56"/>
      <c r="AO637" s="56"/>
      <c r="AP637" s="56"/>
      <c r="AQ637" s="56"/>
      <c r="AR637" s="56"/>
      <c r="AS637" s="56"/>
      <c r="AT637" s="56"/>
      <c r="AU637" s="56"/>
      <c r="AV637" s="56"/>
      <c r="AW637" s="56"/>
      <c r="AX637" s="56"/>
      <c r="AY637" s="56"/>
      <c r="AZ637" s="56"/>
      <c r="BA637" s="56"/>
      <c r="BB637" s="56"/>
      <c r="BC637" s="56"/>
      <c r="BD637" s="56"/>
      <c r="BE637" s="56"/>
      <c r="BF637" s="56"/>
    </row>
    <row r="638" spans="1:58" x14ac:dyDescent="0.25">
      <c r="A638" s="56" t="s">
        <v>331</v>
      </c>
      <c r="B638" s="56">
        <v>49</v>
      </c>
      <c r="C638" s="56">
        <v>7</v>
      </c>
      <c r="D638" s="56">
        <v>14</v>
      </c>
      <c r="E638" s="56">
        <f t="shared" si="449"/>
        <v>98</v>
      </c>
      <c r="F638" s="452">
        <v>43505</v>
      </c>
      <c r="G638" s="143">
        <f t="shared" si="448"/>
        <v>9536</v>
      </c>
      <c r="H638" s="143">
        <f t="shared" si="428"/>
        <v>9543</v>
      </c>
      <c r="I638" s="41">
        <f t="shared" si="429"/>
        <v>43512</v>
      </c>
      <c r="J638" s="453">
        <f t="shared" si="430"/>
        <v>43512</v>
      </c>
      <c r="K638" s="56">
        <v>1060</v>
      </c>
      <c r="L638" s="56"/>
      <c r="M638" s="56"/>
      <c r="N638" s="56"/>
      <c r="O638" s="454">
        <v>1.28</v>
      </c>
      <c r="P638" s="454">
        <v>6.3540361138368417E-2</v>
      </c>
      <c r="Q638" s="437">
        <f t="shared" si="433"/>
        <v>63540.361138368418</v>
      </c>
      <c r="R638" s="454">
        <v>9.9684800740247131E-2</v>
      </c>
      <c r="S638" s="437">
        <f t="shared" si="434"/>
        <v>99684.800740247127</v>
      </c>
      <c r="T638" s="454">
        <v>0.14362963498207884</v>
      </c>
      <c r="U638" s="437">
        <f t="shared" si="435"/>
        <v>143629.63498207883</v>
      </c>
      <c r="V638" s="58">
        <f t="shared" si="436"/>
        <v>11.22106523297491</v>
      </c>
      <c r="W638" s="454">
        <v>0.87783466143175304</v>
      </c>
      <c r="X638" s="437">
        <f t="shared" si="437"/>
        <v>877834.66143175308</v>
      </c>
      <c r="Y638" s="454">
        <v>9.0652144085371592E-3</v>
      </c>
      <c r="Z638" s="437">
        <f t="shared" si="439"/>
        <v>9065.2144085371601</v>
      </c>
      <c r="AA638" s="437">
        <f t="shared" si="440"/>
        <v>5295.0300948640352</v>
      </c>
      <c r="AB638" s="437">
        <f t="shared" si="441"/>
        <v>995.97951326690259</v>
      </c>
      <c r="AC638" s="437">
        <f t="shared" si="442"/>
        <v>5114.0138143198028</v>
      </c>
      <c r="AD638" s="437">
        <f t="shared" si="443"/>
        <v>647.51531489551132</v>
      </c>
      <c r="AE638" s="431">
        <v>57.41261340111874</v>
      </c>
      <c r="AF638" s="431">
        <v>42.686416669542659</v>
      </c>
      <c r="AG638" s="431">
        <f t="shared" si="438"/>
        <v>14.726196731576081</v>
      </c>
      <c r="AH638" s="550">
        <f t="shared" si="444"/>
        <v>73.488145153431987</v>
      </c>
      <c r="AI638" s="550">
        <f t="shared" si="445"/>
        <v>54.638613337014604</v>
      </c>
      <c r="AJ638" s="550">
        <f t="shared" si="446"/>
        <v>18.849531816417382</v>
      </c>
      <c r="AK638" s="174"/>
      <c r="AL638" s="174"/>
      <c r="AM638" s="58"/>
      <c r="AN638" s="56"/>
      <c r="AO638" s="56"/>
      <c r="AP638" s="56"/>
      <c r="AQ638" s="56"/>
      <c r="AR638" s="56"/>
      <c r="AS638" s="56"/>
      <c r="AT638" s="56"/>
      <c r="AU638" s="56"/>
      <c r="AV638" s="56"/>
      <c r="AW638" s="56"/>
      <c r="AX638" s="56"/>
      <c r="AY638" s="56"/>
      <c r="AZ638" s="56"/>
      <c r="BA638" s="56"/>
      <c r="BB638" s="56"/>
      <c r="BC638" s="56"/>
      <c r="BD638" s="56"/>
      <c r="BE638" s="56"/>
      <c r="BF638" s="56"/>
    </row>
    <row r="639" spans="1:58" x14ac:dyDescent="0.25">
      <c r="A639" s="56" t="s">
        <v>332</v>
      </c>
      <c r="B639" s="56">
        <v>49</v>
      </c>
      <c r="C639" s="56">
        <v>8</v>
      </c>
      <c r="D639" s="56">
        <v>14</v>
      </c>
      <c r="E639" s="56">
        <f t="shared" si="449"/>
        <v>84</v>
      </c>
      <c r="F639" s="452">
        <v>43519</v>
      </c>
      <c r="G639" s="143">
        <f t="shared" si="448"/>
        <v>9550</v>
      </c>
      <c r="H639" s="143">
        <f t="shared" si="428"/>
        <v>9557</v>
      </c>
      <c r="I639" s="41">
        <f t="shared" si="429"/>
        <v>43526</v>
      </c>
      <c r="J639" s="453">
        <f t="shared" si="430"/>
        <v>43526</v>
      </c>
      <c r="K639" s="56">
        <v>1060</v>
      </c>
      <c r="L639" s="56"/>
      <c r="M639" s="56"/>
      <c r="N639" s="56"/>
      <c r="O639" s="454">
        <v>0.93142857142857183</v>
      </c>
      <c r="P639" s="454">
        <v>3.6843185806968076E-2</v>
      </c>
      <c r="Q639" s="437">
        <f t="shared" si="433"/>
        <v>36843.185806968075</v>
      </c>
      <c r="R639" s="454">
        <v>9.5468690784930019E-2</v>
      </c>
      <c r="S639" s="437">
        <f t="shared" si="434"/>
        <v>95468.690784930019</v>
      </c>
      <c r="T639" s="454">
        <v>8.5631595575804423E-2</v>
      </c>
      <c r="U639" s="437">
        <f t="shared" si="435"/>
        <v>85631.595575804429</v>
      </c>
      <c r="V639" s="58">
        <f t="shared" si="436"/>
        <v>9.1935762121262385</v>
      </c>
      <c r="W639" s="454">
        <v>0.65822032055041713</v>
      </c>
      <c r="X639" s="437">
        <f t="shared" si="437"/>
        <v>658220.32055041718</v>
      </c>
      <c r="Y639" s="454">
        <v>4.8424411466892678E-3</v>
      </c>
      <c r="Z639" s="437">
        <f t="shared" si="439"/>
        <v>4842.441146689268</v>
      </c>
      <c r="AA639" s="437">
        <f t="shared" si="440"/>
        <v>3070.2654839140064</v>
      </c>
      <c r="AB639" s="437">
        <f t="shared" si="441"/>
        <v>953.85514616184719</v>
      </c>
      <c r="AC639" s="437">
        <f t="shared" si="442"/>
        <v>3048.9610502146811</v>
      </c>
      <c r="AD639" s="437">
        <f t="shared" si="443"/>
        <v>345.88865333494772</v>
      </c>
      <c r="AE639" s="431">
        <v>59.033025962609607</v>
      </c>
      <c r="AF639" s="431">
        <v>39.941792536627986</v>
      </c>
      <c r="AG639" s="431">
        <f t="shared" si="438"/>
        <v>19.091233425981621</v>
      </c>
      <c r="AH639" s="550">
        <f t="shared" si="444"/>
        <v>54.985047039459261</v>
      </c>
      <c r="AI639" s="550">
        <f t="shared" si="445"/>
        <v>37.202926762687795</v>
      </c>
      <c r="AJ639" s="550">
        <f t="shared" si="446"/>
        <v>17.782120276771465</v>
      </c>
      <c r="AK639" s="174"/>
      <c r="AL639" s="174"/>
      <c r="AM639" s="58"/>
      <c r="AN639" s="56"/>
      <c r="AO639" s="56"/>
      <c r="AP639" s="56"/>
      <c r="AQ639" s="56"/>
      <c r="AR639" s="56"/>
      <c r="AS639" s="56"/>
      <c r="AT639" s="56"/>
      <c r="AU639" s="56"/>
      <c r="AV639" s="56"/>
      <c r="AW639" s="56"/>
      <c r="AX639" s="56"/>
      <c r="AY639" s="56"/>
      <c r="AZ639" s="56"/>
      <c r="BA639" s="56"/>
      <c r="BB639" s="56"/>
      <c r="BC639" s="56"/>
      <c r="BD639" s="56"/>
      <c r="BE639" s="56"/>
      <c r="BF639" s="56"/>
    </row>
    <row r="640" spans="1:58" x14ac:dyDescent="0.25">
      <c r="A640" s="56" t="s">
        <v>333</v>
      </c>
      <c r="B640" s="56">
        <v>49</v>
      </c>
      <c r="C640" s="56">
        <v>9</v>
      </c>
      <c r="D640" s="56">
        <v>14</v>
      </c>
      <c r="E640" s="56">
        <f t="shared" si="449"/>
        <v>70</v>
      </c>
      <c r="F640" s="452">
        <v>43533</v>
      </c>
      <c r="G640" s="143">
        <f t="shared" si="448"/>
        <v>9564</v>
      </c>
      <c r="H640" s="143">
        <f t="shared" si="428"/>
        <v>9571</v>
      </c>
      <c r="I640" s="41">
        <f t="shared" si="429"/>
        <v>43540</v>
      </c>
      <c r="J640" s="453">
        <f t="shared" si="430"/>
        <v>43540</v>
      </c>
      <c r="K640" s="56">
        <v>1060</v>
      </c>
      <c r="L640" s="56"/>
      <c r="M640" s="56"/>
      <c r="N640" s="56"/>
      <c r="O640" s="454">
        <v>1.8742857142857139</v>
      </c>
      <c r="P640" s="454">
        <v>9.7112691427058917E-2</v>
      </c>
      <c r="Q640" s="437">
        <f t="shared" si="433"/>
        <v>97112.691427058919</v>
      </c>
      <c r="R640" s="454">
        <v>0.157343356906679</v>
      </c>
      <c r="S640" s="437">
        <f t="shared" si="434"/>
        <v>157343.35690667899</v>
      </c>
      <c r="T640" s="454">
        <v>0.41546047039635114</v>
      </c>
      <c r="U640" s="437">
        <f t="shared" si="435"/>
        <v>415460.47039635113</v>
      </c>
      <c r="V640" s="58">
        <f t="shared" si="436"/>
        <v>22.166336072976055</v>
      </c>
      <c r="W640" s="454">
        <v>1.0587001584150366</v>
      </c>
      <c r="X640" s="437">
        <f t="shared" si="437"/>
        <v>1058700.1584150365</v>
      </c>
      <c r="Y640" s="454">
        <v>1.4032401765666327E-2</v>
      </c>
      <c r="Z640" s="437">
        <f t="shared" si="439"/>
        <v>14032.401765666327</v>
      </c>
      <c r="AA640" s="437">
        <f t="shared" si="440"/>
        <v>8092.7242855882432</v>
      </c>
      <c r="AB640" s="437">
        <f t="shared" si="441"/>
        <v>1572.062730365911</v>
      </c>
      <c r="AC640" s="437">
        <f t="shared" si="442"/>
        <v>14792.703366375928</v>
      </c>
      <c r="AD640" s="437">
        <f t="shared" si="443"/>
        <v>1002.314411833309</v>
      </c>
      <c r="AE640" s="431">
        <v>51.766327197374366</v>
      </c>
      <c r="AF640" s="431">
        <v>43.873635124684213</v>
      </c>
      <c r="AG640" s="431">
        <f t="shared" si="438"/>
        <v>7.8926920726901528</v>
      </c>
      <c r="AH640" s="550">
        <f t="shared" si="444"/>
        <v>97.024887547078791</v>
      </c>
      <c r="AI640" s="550">
        <f t="shared" si="445"/>
        <v>82.231727547979531</v>
      </c>
      <c r="AJ640" s="550">
        <f t="shared" si="446"/>
        <v>14.793159999099259</v>
      </c>
      <c r="AK640" s="174"/>
      <c r="AL640" s="174"/>
      <c r="AM640" s="58"/>
      <c r="AN640" s="56"/>
      <c r="AO640" s="56"/>
      <c r="AP640" s="56"/>
      <c r="AQ640" s="56"/>
      <c r="AR640" s="56"/>
      <c r="AS640" s="56"/>
      <c r="AT640" s="56"/>
      <c r="AU640" s="56"/>
      <c r="AV640" s="56"/>
      <c r="AW640" s="56"/>
      <c r="AX640" s="56"/>
      <c r="AY640" s="56"/>
      <c r="AZ640" s="56"/>
      <c r="BA640" s="56"/>
      <c r="BB640" s="56"/>
      <c r="BC640" s="56"/>
      <c r="BD640" s="56"/>
      <c r="BE640" s="56"/>
      <c r="BF640" s="56"/>
    </row>
    <row r="641" spans="1:58" x14ac:dyDescent="0.25">
      <c r="A641" s="56" t="s">
        <v>334</v>
      </c>
      <c r="B641" s="56">
        <v>49</v>
      </c>
      <c r="C641" s="56">
        <v>10</v>
      </c>
      <c r="D641" s="56">
        <v>14</v>
      </c>
      <c r="E641" s="56">
        <f t="shared" si="449"/>
        <v>56</v>
      </c>
      <c r="F641" s="452">
        <v>43547</v>
      </c>
      <c r="G641" s="143">
        <f t="shared" si="448"/>
        <v>9578</v>
      </c>
      <c r="H641" s="143">
        <f t="shared" si="428"/>
        <v>9585</v>
      </c>
      <c r="I641" s="41">
        <f t="shared" si="429"/>
        <v>43554</v>
      </c>
      <c r="J641" s="453">
        <f t="shared" si="430"/>
        <v>43554</v>
      </c>
      <c r="K641" s="56">
        <v>1060</v>
      </c>
      <c r="L641" s="56"/>
      <c r="M641" s="56"/>
      <c r="N641" s="56"/>
      <c r="O641" s="454">
        <v>1.7428571428571422</v>
      </c>
      <c r="P641" s="454">
        <v>9.8435398997883367E-2</v>
      </c>
      <c r="Q641" s="437">
        <f t="shared" si="433"/>
        <v>98435.398997883371</v>
      </c>
      <c r="R641" s="454">
        <v>0.12278570124892445</v>
      </c>
      <c r="S641" s="437">
        <f t="shared" si="434"/>
        <v>122785.70124892445</v>
      </c>
      <c r="T641" s="454">
        <v>0.42091910498262441</v>
      </c>
      <c r="U641" s="437">
        <f t="shared" si="435"/>
        <v>420919.10498262441</v>
      </c>
      <c r="V641" s="58">
        <f t="shared" si="436"/>
        <v>24.151096187527639</v>
      </c>
      <c r="W641" s="454">
        <v>0.95306383913088499</v>
      </c>
      <c r="X641" s="437">
        <f t="shared" si="437"/>
        <v>953063.83913088497</v>
      </c>
      <c r="Y641" s="454">
        <v>1.3338716549700813E-2</v>
      </c>
      <c r="Z641" s="437">
        <f t="shared" si="439"/>
        <v>13338.716549700814</v>
      </c>
      <c r="AA641" s="437">
        <f t="shared" si="440"/>
        <v>8202.9499164902809</v>
      </c>
      <c r="AB641" s="437">
        <f t="shared" si="441"/>
        <v>1226.7872540037531</v>
      </c>
      <c r="AC641" s="437">
        <f t="shared" si="442"/>
        <v>14987.061116327799</v>
      </c>
      <c r="AD641" s="437">
        <f t="shared" si="443"/>
        <v>952.76546783577237</v>
      </c>
      <c r="AE641" s="431">
        <v>49.988830852166451</v>
      </c>
      <c r="AF641" s="431">
        <v>36.898751835637263</v>
      </c>
      <c r="AG641" s="431">
        <f t="shared" si="438"/>
        <v>13.090079016529188</v>
      </c>
      <c r="AH641" s="550">
        <f t="shared" si="444"/>
        <v>87.123390913775779</v>
      </c>
      <c r="AI641" s="550">
        <f t="shared" si="445"/>
        <v>64.30925319925349</v>
      </c>
      <c r="AJ641" s="550">
        <f t="shared" si="446"/>
        <v>22.814137714522289</v>
      </c>
      <c r="AK641" s="174"/>
      <c r="AL641" s="174"/>
      <c r="AM641" s="58"/>
      <c r="AN641" s="56"/>
      <c r="AO641" s="56"/>
      <c r="AP641" s="56"/>
      <c r="AQ641" s="56"/>
      <c r="AR641" s="56"/>
      <c r="AS641" s="56"/>
      <c r="AT641" s="56"/>
      <c r="AU641" s="56"/>
      <c r="AV641" s="56"/>
      <c r="AW641" s="56"/>
      <c r="AX641" s="56"/>
      <c r="AY641" s="56"/>
      <c r="AZ641" s="56"/>
      <c r="BA641" s="56"/>
      <c r="BB641" s="56"/>
      <c r="BC641" s="56"/>
      <c r="BD641" s="56"/>
      <c r="BE641" s="56"/>
      <c r="BF641" s="56"/>
    </row>
    <row r="642" spans="1:58" x14ac:dyDescent="0.25">
      <c r="A642" s="56" t="s">
        <v>335</v>
      </c>
      <c r="B642" s="56">
        <v>49</v>
      </c>
      <c r="C642" s="56">
        <v>11</v>
      </c>
      <c r="D642" s="56">
        <v>14</v>
      </c>
      <c r="E642" s="56">
        <f t="shared" si="449"/>
        <v>42</v>
      </c>
      <c r="F642" s="452">
        <v>43561</v>
      </c>
      <c r="G642" s="143">
        <f t="shared" si="448"/>
        <v>9592</v>
      </c>
      <c r="H642" s="143">
        <f t="shared" si="428"/>
        <v>9599</v>
      </c>
      <c r="I642" s="41">
        <f t="shared" si="429"/>
        <v>43568</v>
      </c>
      <c r="J642" s="453">
        <f t="shared" si="430"/>
        <v>43568</v>
      </c>
      <c r="K642" s="56">
        <v>1060</v>
      </c>
      <c r="L642" s="56"/>
      <c r="M642" s="56"/>
      <c r="N642" s="56"/>
      <c r="O642" s="454">
        <v>0.92000000000000071</v>
      </c>
      <c r="P642" s="454">
        <v>7.4473140015343761E-2</v>
      </c>
      <c r="Q642" s="437">
        <f t="shared" si="433"/>
        <v>74473.140015343757</v>
      </c>
      <c r="R642" s="454">
        <v>5.2357882315988785E-2</v>
      </c>
      <c r="S642" s="437">
        <f t="shared" si="434"/>
        <v>52357.882315988783</v>
      </c>
      <c r="T642" s="454">
        <v>0.22639324459028637</v>
      </c>
      <c r="U642" s="437">
        <f t="shared" si="435"/>
        <v>226393.24459028637</v>
      </c>
      <c r="V642" s="58">
        <f t="shared" si="436"/>
        <v>24.607961368509368</v>
      </c>
      <c r="W642" s="454">
        <v>0.45506602305536609</v>
      </c>
      <c r="X642" s="437">
        <f t="shared" si="437"/>
        <v>455066.02305536607</v>
      </c>
      <c r="Y642" s="454">
        <v>1.0271857530063256E-2</v>
      </c>
      <c r="Z642" s="437">
        <f t="shared" si="439"/>
        <v>10271.857530063256</v>
      </c>
      <c r="AA642" s="437">
        <f t="shared" si="440"/>
        <v>6206.0950012786461</v>
      </c>
      <c r="AB642" s="437">
        <f t="shared" si="441"/>
        <v>523.12266020019331</v>
      </c>
      <c r="AC642" s="437">
        <f t="shared" si="442"/>
        <v>8060.8586135296291</v>
      </c>
      <c r="AD642" s="437">
        <f t="shared" si="443"/>
        <v>733.70410929023251</v>
      </c>
      <c r="AE642" s="429">
        <v>67.115326196593657</v>
      </c>
      <c r="AF642" s="429">
        <v>34.208717153034463</v>
      </c>
      <c r="AG642" s="431">
        <f t="shared" si="438"/>
        <v>32.906609043559193</v>
      </c>
      <c r="AH642" s="550">
        <f t="shared" si="444"/>
        <v>61.746100100866208</v>
      </c>
      <c r="AI642" s="550">
        <f t="shared" si="445"/>
        <v>31.472019780791729</v>
      </c>
      <c r="AJ642" s="550">
        <f t="shared" si="446"/>
        <v>30.274080320074479</v>
      </c>
      <c r="AK642" s="174"/>
      <c r="AL642" s="174"/>
      <c r="AM642" s="58"/>
      <c r="AN642" s="56"/>
      <c r="AO642" s="56"/>
      <c r="AP642" s="56"/>
      <c r="AQ642" s="56"/>
      <c r="AR642" s="56"/>
      <c r="AS642" s="56"/>
      <c r="AT642" s="56"/>
      <c r="AU642" s="56"/>
      <c r="AV642" s="56"/>
      <c r="AW642" s="56"/>
      <c r="AX642" s="56"/>
      <c r="AY642" s="56"/>
      <c r="AZ642" s="56"/>
      <c r="BA642" s="56"/>
      <c r="BB642" s="56"/>
      <c r="BC642" s="56"/>
      <c r="BD642" s="56"/>
      <c r="BE642" s="56"/>
      <c r="BF642" s="56"/>
    </row>
    <row r="643" spans="1:58" x14ac:dyDescent="0.25">
      <c r="A643" s="56" t="s">
        <v>336</v>
      </c>
      <c r="B643" s="56">
        <v>49</v>
      </c>
      <c r="C643" s="56">
        <v>12</v>
      </c>
      <c r="D643" s="56">
        <v>14</v>
      </c>
      <c r="E643" s="56">
        <f t="shared" si="449"/>
        <v>28</v>
      </c>
      <c r="F643" s="452">
        <v>43575</v>
      </c>
      <c r="G643" s="143">
        <f t="shared" si="448"/>
        <v>9606</v>
      </c>
      <c r="H643" s="143">
        <f t="shared" si="428"/>
        <v>9613</v>
      </c>
      <c r="I643" s="41">
        <f t="shared" si="429"/>
        <v>43582</v>
      </c>
      <c r="J643" s="453">
        <f t="shared" si="430"/>
        <v>43582</v>
      </c>
      <c r="K643" s="56">
        <v>1060</v>
      </c>
      <c r="L643" s="56"/>
      <c r="M643" s="56"/>
      <c r="N643" s="56"/>
      <c r="O643" s="454">
        <v>1.5542857142857136</v>
      </c>
      <c r="P643" s="454">
        <v>0.10041343332077507</v>
      </c>
      <c r="Q643" s="437">
        <f t="shared" si="433"/>
        <v>100413.43332077508</v>
      </c>
      <c r="R643" s="454">
        <v>9.9578469044294154E-2</v>
      </c>
      <c r="S643" s="437">
        <f t="shared" si="434"/>
        <v>99578.46904429415</v>
      </c>
      <c r="T643" s="454">
        <v>0.43396779970579069</v>
      </c>
      <c r="U643" s="437">
        <f t="shared" si="435"/>
        <v>433967.79970579071</v>
      </c>
      <c r="V643" s="58">
        <f t="shared" si="436"/>
        <v>27.920722407541692</v>
      </c>
      <c r="W643" s="454">
        <v>0.76970586223369097</v>
      </c>
      <c r="X643" s="437">
        <f t="shared" si="437"/>
        <v>769705.86223369092</v>
      </c>
      <c r="Y643" s="454">
        <v>1.5013713659393189E-2</v>
      </c>
      <c r="Z643" s="437">
        <f t="shared" si="439"/>
        <v>15013.713659393188</v>
      </c>
      <c r="AA643" s="437">
        <f t="shared" si="440"/>
        <v>8367.7861100645896</v>
      </c>
      <c r="AB643" s="437">
        <f t="shared" si="441"/>
        <v>994.91712271193683</v>
      </c>
      <c r="AC643" s="437">
        <f t="shared" si="442"/>
        <v>15451.667219945904</v>
      </c>
      <c r="AD643" s="437">
        <f t="shared" si="443"/>
        <v>1072.408118528085</v>
      </c>
      <c r="AE643" s="431">
        <v>53.121678739039965</v>
      </c>
      <c r="AF643" s="431">
        <v>31.810211856228531</v>
      </c>
      <c r="AG643" s="431">
        <f t="shared" si="438"/>
        <v>21.311466882811434</v>
      </c>
      <c r="AH643" s="550">
        <f t="shared" si="444"/>
        <v>82.56626638296494</v>
      </c>
      <c r="AI643" s="550">
        <f t="shared" si="445"/>
        <v>49.442157856538039</v>
      </c>
      <c r="AJ643" s="550">
        <f t="shared" si="446"/>
        <v>33.124108526426902</v>
      </c>
      <c r="AK643" s="174"/>
      <c r="AL643" s="174"/>
      <c r="AM643" s="58"/>
      <c r="AN643" s="56"/>
      <c r="AO643" s="56"/>
      <c r="AP643" s="56"/>
      <c r="AQ643" s="56"/>
      <c r="AR643" s="56"/>
      <c r="AS643" s="56"/>
      <c r="AT643" s="56"/>
      <c r="AU643" s="56"/>
      <c r="AV643" s="56"/>
      <c r="AW643" s="56"/>
      <c r="AX643" s="56"/>
      <c r="AY643" s="56"/>
      <c r="AZ643" s="56"/>
      <c r="BA643" s="56"/>
      <c r="BB643" s="56"/>
      <c r="BC643" s="56"/>
      <c r="BD643" s="56"/>
      <c r="BE643" s="56"/>
      <c r="BF643" s="56"/>
    </row>
    <row r="644" spans="1:58" ht="13.8" thickBot="1" x14ac:dyDescent="0.3">
      <c r="A644" s="63" t="s">
        <v>337</v>
      </c>
      <c r="B644" s="63">
        <v>49</v>
      </c>
      <c r="C644" s="63">
        <v>13</v>
      </c>
      <c r="D644" s="63">
        <v>14</v>
      </c>
      <c r="E644" s="63">
        <f t="shared" si="449"/>
        <v>14</v>
      </c>
      <c r="F644" s="455">
        <v>43589</v>
      </c>
      <c r="G644" s="145">
        <f t="shared" si="448"/>
        <v>9620</v>
      </c>
      <c r="H644" s="145">
        <f t="shared" si="428"/>
        <v>9627</v>
      </c>
      <c r="I644" s="42">
        <f t="shared" si="429"/>
        <v>43596</v>
      </c>
      <c r="J644" s="34">
        <f t="shared" si="430"/>
        <v>43596</v>
      </c>
      <c r="K644" s="63">
        <v>1060</v>
      </c>
      <c r="L644" s="63"/>
      <c r="M644" s="63"/>
      <c r="N644" s="63"/>
      <c r="O644" s="456">
        <v>0.3257142857142859</v>
      </c>
      <c r="P644" s="456">
        <v>2.2357872621111288E-2</v>
      </c>
      <c r="Q644" s="438">
        <f t="shared" si="433"/>
        <v>22357.872621111288</v>
      </c>
      <c r="R644" s="456">
        <v>2.2255582929445517E-2</v>
      </c>
      <c r="S644" s="438">
        <f t="shared" si="434"/>
        <v>22255.582929445518</v>
      </c>
      <c r="T644" s="456">
        <v>8.4853131611061505E-2</v>
      </c>
      <c r="U644" s="438">
        <f t="shared" si="435"/>
        <v>84853.131611061501</v>
      </c>
      <c r="V644" s="71">
        <f t="shared" si="436"/>
        <v>26.051400056027639</v>
      </c>
      <c r="W644" s="456">
        <v>0.16271088962100066</v>
      </c>
      <c r="X644" s="438">
        <f t="shared" si="437"/>
        <v>162710.88962100068</v>
      </c>
      <c r="Y644" s="456">
        <v>3.1774874171652157E-3</v>
      </c>
      <c r="Z644" s="438">
        <f t="shared" si="439"/>
        <v>3177.4874171652154</v>
      </c>
      <c r="AA644" s="438">
        <f t="shared" si="440"/>
        <v>1863.1560517592741</v>
      </c>
      <c r="AB644" s="438">
        <f t="shared" si="441"/>
        <v>222.36192969176398</v>
      </c>
      <c r="AC644" s="438">
        <f t="shared" si="442"/>
        <v>3021.2434035734282</v>
      </c>
      <c r="AD644" s="438">
        <f t="shared" si="443"/>
        <v>226.96338694037254</v>
      </c>
      <c r="AE644" s="446">
        <v>52.970967836038682</v>
      </c>
      <c r="AF644" s="446">
        <v>30.76740886996874</v>
      </c>
      <c r="AG644" s="446">
        <f t="shared" si="438"/>
        <v>22.203558966069942</v>
      </c>
      <c r="AH644" s="551">
        <f t="shared" si="444"/>
        <v>17.25340095230975</v>
      </c>
      <c r="AI644" s="551">
        <f t="shared" si="445"/>
        <v>10.021384603361252</v>
      </c>
      <c r="AJ644" s="551">
        <f t="shared" si="446"/>
        <v>7.2320163489484983</v>
      </c>
      <c r="AK644" s="193"/>
      <c r="AL644" s="193"/>
      <c r="AM644" s="71"/>
      <c r="AN644" s="63"/>
      <c r="AO644" s="63"/>
      <c r="AP644" s="63"/>
      <c r="AQ644" s="63"/>
      <c r="AR644" s="63"/>
      <c r="AS644" s="63"/>
      <c r="AT644" s="63"/>
      <c r="AU644" s="63"/>
      <c r="AV644" s="63"/>
      <c r="AW644" s="63"/>
      <c r="AX644" s="63"/>
      <c r="AY644" s="63"/>
      <c r="AZ644" s="63"/>
      <c r="BA644" s="63"/>
      <c r="BB644" s="63"/>
      <c r="BC644" s="63"/>
      <c r="BD644" s="63"/>
      <c r="BE644" s="63"/>
      <c r="BF644" s="63"/>
    </row>
    <row r="645" spans="1:58" x14ac:dyDescent="0.25">
      <c r="A645" s="56" t="s">
        <v>338</v>
      </c>
      <c r="B645" s="56">
        <v>50</v>
      </c>
      <c r="C645" s="56">
        <v>1</v>
      </c>
      <c r="D645" s="56">
        <v>14</v>
      </c>
      <c r="E645" s="56">
        <f>SUM(D645:D657)</f>
        <v>180</v>
      </c>
      <c r="F645" s="452">
        <v>43609</v>
      </c>
      <c r="G645" s="143">
        <f t="shared" si="448"/>
        <v>9640</v>
      </c>
      <c r="H645" s="143">
        <f t="shared" si="428"/>
        <v>9647</v>
      </c>
      <c r="I645" s="41">
        <f t="shared" si="429"/>
        <v>43616</v>
      </c>
      <c r="J645" s="453">
        <f t="shared" si="430"/>
        <v>43616</v>
      </c>
      <c r="K645" s="56">
        <v>1060</v>
      </c>
      <c r="L645" s="56"/>
      <c r="M645" s="56"/>
      <c r="N645" s="56"/>
      <c r="O645" s="454">
        <v>1.5988571428571439</v>
      </c>
      <c r="P645" s="454">
        <v>8.1126228113000673E-2</v>
      </c>
      <c r="Q645" s="437">
        <f t="shared" si="433"/>
        <v>81126.228113000674</v>
      </c>
      <c r="R645" s="454">
        <v>0.12357494698079163</v>
      </c>
      <c r="S645" s="437">
        <f t="shared" si="434"/>
        <v>123574.94698079163</v>
      </c>
      <c r="T645" s="454">
        <v>0.42509438408702366</v>
      </c>
      <c r="U645" s="437">
        <f t="shared" si="435"/>
        <v>425094.38408702367</v>
      </c>
      <c r="V645" s="58">
        <f t="shared" si="436"/>
        <v>26.587389998294885</v>
      </c>
      <c r="W645" s="454">
        <v>0.847372241506827</v>
      </c>
      <c r="X645" s="437">
        <f t="shared" si="437"/>
        <v>847372.24150682695</v>
      </c>
      <c r="Y645" s="454">
        <v>1.1304028839820677E-2</v>
      </c>
      <c r="Z645" s="437">
        <f t="shared" si="439"/>
        <v>11304.028839820678</v>
      </c>
      <c r="AA645" s="437">
        <f t="shared" si="440"/>
        <v>6760.5190094167228</v>
      </c>
      <c r="AB645" s="437">
        <f t="shared" si="441"/>
        <v>1234.6728350957128</v>
      </c>
      <c r="AC645" s="437">
        <f t="shared" si="442"/>
        <v>15135.724273629585</v>
      </c>
      <c r="AD645" s="437">
        <f t="shared" si="443"/>
        <v>807.43063141576272</v>
      </c>
      <c r="AE645" s="431">
        <v>59.855905856131876</v>
      </c>
      <c r="AF645" s="431">
        <v>48.157239057679995</v>
      </c>
      <c r="AG645" s="431">
        <f t="shared" si="438"/>
        <v>11.698666798451882</v>
      </c>
      <c r="AH645" s="550">
        <f t="shared" si="444"/>
        <v>95.701042620261191</v>
      </c>
      <c r="AI645" s="550">
        <f t="shared" si="445"/>
        <v>76.996545647650692</v>
      </c>
      <c r="AJ645" s="550">
        <f t="shared" si="446"/>
        <v>18.704496972610499</v>
      </c>
      <c r="AK645" s="174"/>
      <c r="AL645" s="174"/>
      <c r="AM645" s="58"/>
      <c r="AN645" s="56"/>
      <c r="AO645" s="56"/>
      <c r="AP645" s="56"/>
      <c r="AQ645" s="56"/>
      <c r="AR645" s="56"/>
      <c r="AS645" s="56"/>
      <c r="AT645" s="56"/>
      <c r="AU645" s="56"/>
      <c r="AV645" s="56"/>
      <c r="AW645" s="56"/>
      <c r="AX645" s="56"/>
      <c r="AY645" s="56"/>
      <c r="AZ645" s="56"/>
      <c r="BA645" s="56"/>
      <c r="BB645" s="56"/>
      <c r="BC645" s="56"/>
      <c r="BD645" s="56"/>
      <c r="BE645" s="56"/>
      <c r="BF645" s="56"/>
    </row>
    <row r="646" spans="1:58" x14ac:dyDescent="0.25">
      <c r="A646" s="56" t="s">
        <v>339</v>
      </c>
      <c r="B646" s="56">
        <v>50</v>
      </c>
      <c r="C646" s="56">
        <v>2</v>
      </c>
      <c r="D646" s="56">
        <v>14</v>
      </c>
      <c r="E646" s="56">
        <f>E645-D646</f>
        <v>166</v>
      </c>
      <c r="F646" s="452">
        <v>43623</v>
      </c>
      <c r="G646" s="143">
        <f t="shared" si="448"/>
        <v>9654</v>
      </c>
      <c r="H646" s="143">
        <f t="shared" si="428"/>
        <v>9661</v>
      </c>
      <c r="I646" s="41">
        <f t="shared" si="429"/>
        <v>43630</v>
      </c>
      <c r="J646" s="453">
        <f t="shared" si="430"/>
        <v>43630</v>
      </c>
      <c r="K646" s="56">
        <v>1060</v>
      </c>
      <c r="L646" s="56"/>
      <c r="M646" s="56"/>
      <c r="N646" s="56"/>
      <c r="O646" s="454">
        <v>3.579428571428569</v>
      </c>
      <c r="P646" s="454">
        <v>0.16356157636939414</v>
      </c>
      <c r="Q646" s="437">
        <f t="shared" si="433"/>
        <v>163561.57636939414</v>
      </c>
      <c r="R646" s="454">
        <v>0.20661383178478743</v>
      </c>
      <c r="S646" s="437">
        <f t="shared" si="434"/>
        <v>206613.83178478741</v>
      </c>
      <c r="T646" s="454">
        <v>0.74684607188592878</v>
      </c>
      <c r="U646" s="437">
        <f t="shared" si="435"/>
        <v>746846.07188592874</v>
      </c>
      <c r="V646" s="58">
        <f t="shared" si="436"/>
        <v>20.864952519163094</v>
      </c>
      <c r="W646" s="454">
        <v>2.2170647268343675</v>
      </c>
      <c r="X646" s="437">
        <f t="shared" si="437"/>
        <v>2217064.7268343675</v>
      </c>
      <c r="Y646" s="454">
        <v>2.1505430026042646E-2</v>
      </c>
      <c r="Z646" s="437">
        <f t="shared" si="439"/>
        <v>21505.430026042646</v>
      </c>
      <c r="AA646" s="437">
        <f t="shared" si="440"/>
        <v>13630.131364116178</v>
      </c>
      <c r="AB646" s="437">
        <f t="shared" si="441"/>
        <v>2064.3382149244603</v>
      </c>
      <c r="AC646" s="437">
        <f t="shared" si="442"/>
        <v>26591.873809828161</v>
      </c>
      <c r="AD646" s="437">
        <f t="shared" si="443"/>
        <v>1536.1021447173318</v>
      </c>
      <c r="AE646" s="431">
        <v>54.706268158418588</v>
      </c>
      <c r="AF646" s="431">
        <v>43.612924429837641</v>
      </c>
      <c r="AG646" s="431">
        <f t="shared" si="438"/>
        <v>11.093343728580948</v>
      </c>
      <c r="AH646" s="550">
        <f t="shared" si="444"/>
        <v>195.81717928247645</v>
      </c>
      <c r="AI646" s="550">
        <f t="shared" si="445"/>
        <v>156.10934778771588</v>
      </c>
      <c r="AJ646" s="550">
        <f t="shared" si="446"/>
        <v>39.707831494760569</v>
      </c>
      <c r="AK646" s="174"/>
      <c r="AL646" s="174"/>
      <c r="AM646" s="58"/>
      <c r="AN646" s="56"/>
      <c r="AO646" s="56"/>
      <c r="AP646" s="56"/>
      <c r="AQ646" s="56"/>
      <c r="AR646" s="56"/>
      <c r="AS646" s="56"/>
      <c r="AT646" s="56"/>
      <c r="AU646" s="56"/>
      <c r="AV646" s="56"/>
      <c r="AW646" s="56"/>
      <c r="AX646" s="56"/>
      <c r="AY646" s="56"/>
      <c r="AZ646" s="56"/>
      <c r="BA646" s="56"/>
      <c r="BB646" s="56"/>
      <c r="BC646" s="56"/>
      <c r="BD646" s="56"/>
      <c r="BE646" s="56"/>
      <c r="BF646" s="56"/>
    </row>
    <row r="647" spans="1:58" x14ac:dyDescent="0.25">
      <c r="A647" s="56" t="s">
        <v>340</v>
      </c>
      <c r="B647" s="56">
        <v>50</v>
      </c>
      <c r="C647" s="56">
        <v>3</v>
      </c>
      <c r="D647" s="56">
        <v>14</v>
      </c>
      <c r="E647" s="56">
        <f>E646-D647</f>
        <v>152</v>
      </c>
      <c r="F647" s="452">
        <v>43637</v>
      </c>
      <c r="G647" s="143">
        <f t="shared" si="448"/>
        <v>9668</v>
      </c>
      <c r="H647" s="143">
        <f t="shared" si="428"/>
        <v>9675</v>
      </c>
      <c r="I647" s="41">
        <f t="shared" si="429"/>
        <v>43644</v>
      </c>
      <c r="J647" s="453">
        <f t="shared" si="430"/>
        <v>43644</v>
      </c>
      <c r="K647" s="56">
        <v>1060</v>
      </c>
      <c r="L647" s="56"/>
      <c r="M647" s="56"/>
      <c r="N647" s="56"/>
      <c r="O647" s="454">
        <v>1.2039999999999995</v>
      </c>
      <c r="P647" s="454">
        <v>7.7860467074174655E-2</v>
      </c>
      <c r="Q647" s="437">
        <f t="shared" si="433"/>
        <v>77860.467074174652</v>
      </c>
      <c r="R647" s="454">
        <v>0.11649233910417284</v>
      </c>
      <c r="S647" s="437">
        <f t="shared" si="434"/>
        <v>116492.33910417283</v>
      </c>
      <c r="T647" s="454">
        <v>0.17604984655463643</v>
      </c>
      <c r="U647" s="437">
        <f t="shared" si="435"/>
        <v>176049.84655463643</v>
      </c>
      <c r="V647" s="58">
        <f t="shared" si="436"/>
        <v>14.622080278624294</v>
      </c>
      <c r="W647" s="454">
        <v>0.71680664665575378</v>
      </c>
      <c r="X647" s="437">
        <f t="shared" si="437"/>
        <v>716806.64665575372</v>
      </c>
      <c r="Y647" s="454">
        <v>1.0376795532166083E-2</v>
      </c>
      <c r="Z647" s="437">
        <f t="shared" si="439"/>
        <v>10376.795532166083</v>
      </c>
      <c r="AA647" s="437">
        <f t="shared" si="440"/>
        <v>6488.372256181221</v>
      </c>
      <c r="AB647" s="437">
        <f t="shared" si="441"/>
        <v>1163.9084628621129</v>
      </c>
      <c r="AC647" s="437">
        <f t="shared" si="442"/>
        <v>6268.3536541858412</v>
      </c>
      <c r="AD647" s="437">
        <f t="shared" si="443"/>
        <v>741.19968086900587</v>
      </c>
      <c r="AE647" s="431">
        <v>54.354256637015062</v>
      </c>
      <c r="AF647" s="431">
        <v>38.89093469045897</v>
      </c>
      <c r="AG647" s="431">
        <f t="shared" si="438"/>
        <v>15.463321946556093</v>
      </c>
      <c r="AH647" s="550">
        <f t="shared" si="444"/>
        <v>65.442524990966106</v>
      </c>
      <c r="AI647" s="550">
        <f t="shared" si="445"/>
        <v>46.824685367312583</v>
      </c>
      <c r="AJ647" s="550">
        <f t="shared" si="446"/>
        <v>18.617839623653524</v>
      </c>
      <c r="AK647" s="174"/>
      <c r="AL647" s="174"/>
      <c r="AM647" s="58"/>
      <c r="AN647" s="56"/>
      <c r="AO647" s="56"/>
      <c r="AP647" s="56"/>
      <c r="AQ647" s="56"/>
      <c r="AR647" s="56"/>
      <c r="AS647" s="56"/>
      <c r="AT647" s="56"/>
      <c r="AU647" s="56"/>
      <c r="AV647" s="56"/>
      <c r="AW647" s="56"/>
      <c r="AX647" s="56"/>
      <c r="AY647" s="56"/>
      <c r="AZ647" s="56"/>
      <c r="BA647" s="56"/>
      <c r="BB647" s="56"/>
      <c r="BC647" s="56"/>
      <c r="BD647" s="56"/>
      <c r="BE647" s="56"/>
      <c r="BF647" s="56"/>
    </row>
    <row r="648" spans="1:58" x14ac:dyDescent="0.25">
      <c r="A648" s="56" t="s">
        <v>341</v>
      </c>
      <c r="B648" s="56">
        <v>50</v>
      </c>
      <c r="C648" s="56">
        <v>4</v>
      </c>
      <c r="D648" s="56">
        <v>14</v>
      </c>
      <c r="E648" s="56">
        <f t="shared" ref="E648:E657" si="450">E647-D648</f>
        <v>138</v>
      </c>
      <c r="F648" s="452">
        <v>43651</v>
      </c>
      <c r="G648" s="143">
        <f t="shared" si="448"/>
        <v>9682</v>
      </c>
      <c r="H648" s="143">
        <f t="shared" si="428"/>
        <v>9689</v>
      </c>
      <c r="I648" s="41">
        <f t="shared" si="429"/>
        <v>43658</v>
      </c>
      <c r="J648" s="453">
        <f t="shared" si="430"/>
        <v>43658</v>
      </c>
      <c r="K648" s="56">
        <v>1060</v>
      </c>
      <c r="L648" s="56"/>
      <c r="M648" s="56"/>
      <c r="N648" s="56"/>
      <c r="O648" s="454">
        <v>1.5108571428571429</v>
      </c>
      <c r="P648" s="454">
        <v>7.6936176277271298E-2</v>
      </c>
      <c r="Q648" s="437">
        <f t="shared" si="433"/>
        <v>76936.176277271297</v>
      </c>
      <c r="R648" s="454">
        <v>0.10150358464539418</v>
      </c>
      <c r="S648" s="437">
        <f t="shared" si="434"/>
        <v>101503.58464539418</v>
      </c>
      <c r="T648" s="454">
        <v>0.27190012497818294</v>
      </c>
      <c r="U648" s="437">
        <f t="shared" si="435"/>
        <v>271900.12497818295</v>
      </c>
      <c r="V648" s="58">
        <f t="shared" si="436"/>
        <v>17.9964152311581</v>
      </c>
      <c r="W648" s="454">
        <v>0.94511299254038739</v>
      </c>
      <c r="X648" s="437">
        <f t="shared" si="437"/>
        <v>945112.99254038744</v>
      </c>
      <c r="Y648" s="454">
        <v>9.610356207574831E-3</v>
      </c>
      <c r="Z648" s="437">
        <f t="shared" si="439"/>
        <v>9610.3562075748305</v>
      </c>
      <c r="AA648" s="437">
        <f t="shared" si="440"/>
        <v>6411.3480231059411</v>
      </c>
      <c r="AB648" s="437">
        <f t="shared" si="441"/>
        <v>1014.151506340413</v>
      </c>
      <c r="AC648" s="437">
        <f t="shared" si="442"/>
        <v>9681.1566458914003</v>
      </c>
      <c r="AD648" s="437">
        <f t="shared" si="443"/>
        <v>686.45401482677369</v>
      </c>
      <c r="AE648" s="431">
        <v>53.714320268891441</v>
      </c>
      <c r="AF648" s="431">
        <v>40.088924058346549</v>
      </c>
      <c r="AG648" s="431">
        <f t="shared" si="438"/>
        <v>13.625396210544892</v>
      </c>
      <c r="AH648" s="550">
        <f t="shared" si="444"/>
        <v>81.154664451970845</v>
      </c>
      <c r="AI648" s="550">
        <f t="shared" si="445"/>
        <v>60.568637263010444</v>
      </c>
      <c r="AJ648" s="550">
        <f t="shared" si="446"/>
        <v>20.586027188960401</v>
      </c>
      <c r="AK648" s="174"/>
      <c r="AL648" s="174"/>
      <c r="AM648" s="58"/>
      <c r="AN648" s="56"/>
      <c r="AO648" s="56"/>
      <c r="AP648" s="56"/>
      <c r="AQ648" s="56"/>
      <c r="AR648" s="56"/>
      <c r="AS648" s="56"/>
      <c r="AT648" s="56"/>
      <c r="AU648" s="56"/>
      <c r="AV648" s="56"/>
      <c r="AW648" s="56"/>
      <c r="AX648" s="56"/>
      <c r="AY648" s="56"/>
      <c r="AZ648" s="56"/>
      <c r="BA648" s="56"/>
      <c r="BB648" s="56"/>
      <c r="BC648" s="56"/>
      <c r="BD648" s="56"/>
      <c r="BE648" s="56"/>
      <c r="BF648" s="56"/>
    </row>
    <row r="649" spans="1:58" x14ac:dyDescent="0.25">
      <c r="A649" s="56" t="s">
        <v>342</v>
      </c>
      <c r="B649" s="56">
        <v>50</v>
      </c>
      <c r="C649" s="56">
        <v>5</v>
      </c>
      <c r="D649" s="56">
        <v>14</v>
      </c>
      <c r="E649" s="56">
        <f t="shared" si="450"/>
        <v>124</v>
      </c>
      <c r="F649" s="452">
        <v>43665</v>
      </c>
      <c r="G649" s="143">
        <f t="shared" si="448"/>
        <v>9696</v>
      </c>
      <c r="H649" s="143">
        <f t="shared" si="428"/>
        <v>9703</v>
      </c>
      <c r="I649" s="41">
        <f t="shared" si="429"/>
        <v>43672</v>
      </c>
      <c r="J649" s="453">
        <f t="shared" si="430"/>
        <v>43672</v>
      </c>
      <c r="K649" s="56">
        <v>1060</v>
      </c>
      <c r="L649" s="56"/>
      <c r="M649" s="56"/>
      <c r="N649" s="56"/>
      <c r="O649" s="454">
        <v>2.6262857142857143</v>
      </c>
      <c r="P649" s="454">
        <v>0.11856209865013961</v>
      </c>
      <c r="Q649" s="437">
        <f t="shared" si="433"/>
        <v>118562.09865013961</v>
      </c>
      <c r="R649" s="454">
        <v>0.14294930452167259</v>
      </c>
      <c r="S649" s="437">
        <f t="shared" si="434"/>
        <v>142949.3045216726</v>
      </c>
      <c r="T649" s="454">
        <v>0.59512068902270276</v>
      </c>
      <c r="U649" s="437">
        <f t="shared" si="435"/>
        <v>595120.68902270275</v>
      </c>
      <c r="V649" s="58">
        <f t="shared" si="436"/>
        <v>22.660165487156871</v>
      </c>
      <c r="W649" s="454">
        <v>1.59181047411599</v>
      </c>
      <c r="X649" s="437">
        <f t="shared" si="437"/>
        <v>1591810.4741159899</v>
      </c>
      <c r="Y649" s="454">
        <v>1.5623179768109986E-2</v>
      </c>
      <c r="Z649" s="437">
        <f t="shared" si="439"/>
        <v>15623.179768109987</v>
      </c>
      <c r="AA649" s="437">
        <f t="shared" si="440"/>
        <v>9880.1748875116336</v>
      </c>
      <c r="AB649" s="437">
        <f t="shared" si="441"/>
        <v>1428.2476132979302</v>
      </c>
      <c r="AC649" s="437">
        <f t="shared" si="442"/>
        <v>21189.606345719421</v>
      </c>
      <c r="AD649" s="437">
        <f t="shared" si="443"/>
        <v>1115.9414120078561</v>
      </c>
      <c r="AE649" s="431">
        <v>52.013642714846974</v>
      </c>
      <c r="AF649" s="431">
        <v>42.802893484092806</v>
      </c>
      <c r="AG649" s="431">
        <f t="shared" si="438"/>
        <v>9.2107492307541676</v>
      </c>
      <c r="AH649" s="550">
        <f t="shared" si="444"/>
        <v>136.60268680996381</v>
      </c>
      <c r="AI649" s="550">
        <f t="shared" si="445"/>
        <v>112.41262768736603</v>
      </c>
      <c r="AJ649" s="550">
        <f t="shared" si="446"/>
        <v>24.190059122597788</v>
      </c>
      <c r="AK649" s="174"/>
      <c r="AL649" s="174"/>
      <c r="AM649" s="58"/>
      <c r="AN649" s="56"/>
      <c r="AO649" s="56"/>
      <c r="AP649" s="56"/>
      <c r="AQ649" s="56"/>
      <c r="AR649" s="56"/>
      <c r="AS649" s="56"/>
      <c r="AT649" s="56"/>
      <c r="AU649" s="56"/>
      <c r="AV649" s="56"/>
      <c r="AW649" s="56"/>
      <c r="AX649" s="56"/>
      <c r="AY649" s="56"/>
      <c r="AZ649" s="56"/>
      <c r="BA649" s="56"/>
      <c r="BB649" s="56"/>
      <c r="BC649" s="56"/>
      <c r="BD649" s="56"/>
      <c r="BE649" s="56"/>
      <c r="BF649" s="56"/>
    </row>
    <row r="650" spans="1:58" x14ac:dyDescent="0.25">
      <c r="A650" s="56" t="s">
        <v>343</v>
      </c>
      <c r="B650" s="56">
        <v>50</v>
      </c>
      <c r="C650" s="56">
        <v>6</v>
      </c>
      <c r="D650" s="56">
        <v>14</v>
      </c>
      <c r="E650" s="56">
        <f t="shared" si="450"/>
        <v>110</v>
      </c>
      <c r="F650" s="452">
        <v>43679</v>
      </c>
      <c r="G650" s="143">
        <f t="shared" si="448"/>
        <v>9710</v>
      </c>
      <c r="H650" s="143">
        <f t="shared" si="428"/>
        <v>9717</v>
      </c>
      <c r="I650" s="41">
        <f t="shared" si="429"/>
        <v>43686</v>
      </c>
      <c r="J650" s="453">
        <f t="shared" si="430"/>
        <v>43686</v>
      </c>
      <c r="K650" s="56">
        <v>1060</v>
      </c>
      <c r="L650" s="56"/>
      <c r="M650" s="56"/>
      <c r="N650" s="56"/>
      <c r="O650" s="454"/>
      <c r="P650" s="454"/>
      <c r="Q650" s="437"/>
      <c r="R650" s="454"/>
      <c r="S650" s="437"/>
      <c r="T650" s="454"/>
      <c r="U650" s="437"/>
      <c r="V650" s="58"/>
      <c r="W650" s="454"/>
      <c r="X650" s="437"/>
      <c r="Y650" s="454"/>
      <c r="Z650" s="441"/>
      <c r="AA650" s="441"/>
      <c r="AB650" s="441"/>
      <c r="AC650" s="441"/>
      <c r="AD650" s="441"/>
      <c r="AE650" s="432"/>
      <c r="AF650" s="432"/>
      <c r="AG650" s="432"/>
      <c r="AH650" s="552"/>
      <c r="AI650" s="552"/>
      <c r="AJ650" s="552"/>
      <c r="AK650" s="174"/>
      <c r="AL650" s="174"/>
      <c r="AM650" s="58"/>
      <c r="AN650" s="56"/>
      <c r="AO650" s="56"/>
      <c r="AP650" s="56"/>
      <c r="AQ650" s="56"/>
      <c r="AR650" s="56"/>
      <c r="AS650" s="56"/>
      <c r="AT650" s="56"/>
      <c r="AU650" s="56"/>
      <c r="AV650" s="56"/>
      <c r="AW650" s="56"/>
      <c r="AX650" s="56"/>
      <c r="AY650" s="56"/>
      <c r="AZ650" s="56"/>
      <c r="BA650" s="56"/>
      <c r="BB650" s="56"/>
      <c r="BC650" s="56"/>
      <c r="BD650" s="56"/>
      <c r="BE650" s="56"/>
      <c r="BF650" s="56"/>
    </row>
    <row r="651" spans="1:58" x14ac:dyDescent="0.25">
      <c r="A651" s="56" t="s">
        <v>344</v>
      </c>
      <c r="B651" s="56">
        <v>50</v>
      </c>
      <c r="C651" s="56">
        <v>7</v>
      </c>
      <c r="D651" s="56">
        <v>14</v>
      </c>
      <c r="E651" s="56">
        <f t="shared" si="450"/>
        <v>96</v>
      </c>
      <c r="F651" s="452">
        <v>43693</v>
      </c>
      <c r="G651" s="143">
        <f t="shared" si="448"/>
        <v>9724</v>
      </c>
      <c r="H651" s="143">
        <f t="shared" si="428"/>
        <v>9731</v>
      </c>
      <c r="I651" s="41">
        <f t="shared" si="429"/>
        <v>43700</v>
      </c>
      <c r="J651" s="453">
        <f t="shared" si="430"/>
        <v>43700</v>
      </c>
      <c r="K651" s="56">
        <v>1060</v>
      </c>
      <c r="L651" s="56"/>
      <c r="M651" s="56"/>
      <c r="N651" s="56"/>
      <c r="O651" s="454">
        <v>1.1382857142857148</v>
      </c>
      <c r="P651" s="454">
        <v>6.9230391762805474E-2</v>
      </c>
      <c r="Q651" s="437">
        <f t="shared" si="433"/>
        <v>69230.391762805477</v>
      </c>
      <c r="R651" s="454">
        <v>7.5650074439576359E-2</v>
      </c>
      <c r="S651" s="437">
        <f t="shared" si="434"/>
        <v>75650.074439576361</v>
      </c>
      <c r="T651" s="454">
        <v>0.28490510080364784</v>
      </c>
      <c r="U651" s="437">
        <f t="shared" si="435"/>
        <v>284905.10080364783</v>
      </c>
      <c r="V651" s="58">
        <f t="shared" si="436"/>
        <v>25.029313574617646</v>
      </c>
      <c r="W651" s="454">
        <v>0.60465455963547687</v>
      </c>
      <c r="X651" s="437">
        <f t="shared" si="437"/>
        <v>604654.55963547691</v>
      </c>
      <c r="Y651" s="454">
        <v>8.807487033652743E-3</v>
      </c>
      <c r="Z651" s="437">
        <f>Y651*1000000</f>
        <v>8807.4870336527438</v>
      </c>
      <c r="AA651" s="437">
        <f>P651/12*1000000</f>
        <v>5769.1993135671228</v>
      </c>
      <c r="AB651" s="437">
        <f>R651/100.0872*1000000</f>
        <v>755.84165047654812</v>
      </c>
      <c r="AC651" s="437">
        <f>T651/28.0855*1000000</f>
        <v>10144.206113604809</v>
      </c>
      <c r="AD651" s="437">
        <f>Y651/14*1000000</f>
        <v>629.10621668948158</v>
      </c>
      <c r="AE651" s="429">
        <v>50.675785454935145</v>
      </c>
      <c r="AF651" s="429">
        <v>31.692702092911063</v>
      </c>
      <c r="AG651" s="431">
        <f t="shared" si="438"/>
        <v>18.983083362024082</v>
      </c>
      <c r="AH651" s="550">
        <f>AE651*$O651</f>
        <v>57.683522643560487</v>
      </c>
      <c r="AI651" s="550">
        <f>AF651*$O651</f>
        <v>36.075350039473634</v>
      </c>
      <c r="AJ651" s="550">
        <f>AH651-AI651</f>
        <v>21.608172604086853</v>
      </c>
      <c r="AK651" s="174"/>
      <c r="AL651" s="174"/>
      <c r="AM651" s="58"/>
      <c r="AN651" s="56"/>
      <c r="AO651" s="56"/>
      <c r="AP651" s="56"/>
      <c r="AQ651" s="56"/>
      <c r="AR651" s="56"/>
      <c r="AS651" s="56"/>
      <c r="AT651" s="56"/>
      <c r="AU651" s="56"/>
      <c r="AV651" s="56"/>
      <c r="AW651" s="56"/>
      <c r="AX651" s="56"/>
      <c r="AY651" s="56"/>
      <c r="AZ651" s="56"/>
      <c r="BA651" s="56"/>
      <c r="BB651" s="56"/>
      <c r="BC651" s="56"/>
      <c r="BD651" s="56"/>
      <c r="BE651" s="56"/>
      <c r="BF651" s="56"/>
    </row>
    <row r="652" spans="1:58" x14ac:dyDescent="0.25">
      <c r="A652" s="56" t="s">
        <v>345</v>
      </c>
      <c r="B652" s="56">
        <v>50</v>
      </c>
      <c r="C652" s="56">
        <v>8</v>
      </c>
      <c r="D652" s="56">
        <v>14</v>
      </c>
      <c r="E652" s="56">
        <f t="shared" si="450"/>
        <v>82</v>
      </c>
      <c r="F652" s="452">
        <v>43707</v>
      </c>
      <c r="G652" s="143">
        <f t="shared" si="448"/>
        <v>9738</v>
      </c>
      <c r="H652" s="143">
        <f t="shared" si="428"/>
        <v>9745</v>
      </c>
      <c r="I652" s="41">
        <f t="shared" si="429"/>
        <v>43714</v>
      </c>
      <c r="J652" s="453">
        <f t="shared" si="430"/>
        <v>43714</v>
      </c>
      <c r="K652" s="56">
        <v>1060</v>
      </c>
      <c r="L652" s="56"/>
      <c r="M652" s="56"/>
      <c r="N652" s="56"/>
      <c r="O652" s="454">
        <v>2.20457142857143</v>
      </c>
      <c r="P652" s="454">
        <v>0.10217448431998154</v>
      </c>
      <c r="Q652" s="437">
        <f t="shared" si="433"/>
        <v>102174.48431998154</v>
      </c>
      <c r="R652" s="454">
        <v>0.15720547632213813</v>
      </c>
      <c r="S652" s="437">
        <f t="shared" si="434"/>
        <v>157205.47632213813</v>
      </c>
      <c r="T652" s="454">
        <v>0.28478703770001557</v>
      </c>
      <c r="U652" s="437">
        <f t="shared" si="435"/>
        <v>284787.03770001559</v>
      </c>
      <c r="V652" s="58">
        <f t="shared" si="436"/>
        <v>12.918022705418011</v>
      </c>
      <c r="W652" s="454">
        <v>1.5071427037493224</v>
      </c>
      <c r="X652" s="437">
        <f t="shared" si="437"/>
        <v>1507142.7037493223</v>
      </c>
      <c r="Y652" s="454">
        <v>1.300374960142193E-2</v>
      </c>
      <c r="Z652" s="437">
        <f t="shared" ref="Z652:Z713" si="451">Y652*1000000</f>
        <v>13003.74960142193</v>
      </c>
      <c r="AA652" s="437">
        <f t="shared" ref="AA652:AA712" si="452">P652/12*1000000</f>
        <v>8514.5403599984602</v>
      </c>
      <c r="AB652" s="437">
        <f t="shared" ref="AB652:AB713" si="453">R652/100.0872*1000000</f>
        <v>1570.6851257916912</v>
      </c>
      <c r="AC652" s="437">
        <f t="shared" ref="AC652:AC713" si="454">T652/28.0855*1000000</f>
        <v>10140.002410497074</v>
      </c>
      <c r="AD652" s="437">
        <f t="shared" ref="AD652:AD713" si="455">Y652/14*1000000</f>
        <v>928.83925724442361</v>
      </c>
      <c r="AE652" s="580">
        <v>53.269141329143054</v>
      </c>
      <c r="AF652" s="580">
        <v>44.471176415939127</v>
      </c>
      <c r="AG652" s="580">
        <f t="shared" si="438"/>
        <v>8.797964913203927</v>
      </c>
      <c r="AH652" s="550">
        <f t="shared" ref="AH652:AH713" si="456">AE652*$O652</f>
        <v>117.4356269987623</v>
      </c>
      <c r="AI652" s="550">
        <f t="shared" ref="AI652:AI713" si="457">AF652*$O652</f>
        <v>98.039884921538999</v>
      </c>
      <c r="AJ652" s="550">
        <f t="shared" ref="AJ652:AJ713" si="458">AH652-AI652</f>
        <v>19.395742077223304</v>
      </c>
      <c r="AK652" s="174"/>
      <c r="AL652" s="174"/>
      <c r="AM652" s="58"/>
      <c r="AN652" s="56"/>
      <c r="AO652" s="56"/>
      <c r="AP652" s="56"/>
      <c r="AQ652" s="56"/>
      <c r="AR652" s="56"/>
      <c r="AS652" s="56"/>
      <c r="AT652" s="56"/>
      <c r="AU652" s="56"/>
      <c r="AV652" s="56"/>
      <c r="AW652" s="56"/>
      <c r="AX652" s="56"/>
      <c r="AY652" s="56"/>
      <c r="AZ652" s="56"/>
      <c r="BA652" s="56"/>
      <c r="BB652" s="56"/>
      <c r="BC652" s="56"/>
      <c r="BD652" s="56"/>
      <c r="BE652" s="56"/>
      <c r="BF652" s="56"/>
    </row>
    <row r="653" spans="1:58" x14ac:dyDescent="0.25">
      <c r="A653" s="56" t="s">
        <v>346</v>
      </c>
      <c r="B653" s="56">
        <v>50</v>
      </c>
      <c r="C653" s="56">
        <v>9</v>
      </c>
      <c r="D653" s="56">
        <v>14</v>
      </c>
      <c r="E653" s="56">
        <f t="shared" si="450"/>
        <v>68</v>
      </c>
      <c r="F653" s="452">
        <v>43721</v>
      </c>
      <c r="G653" s="143">
        <f t="shared" si="448"/>
        <v>9752</v>
      </c>
      <c r="H653" s="143">
        <f t="shared" si="428"/>
        <v>9759</v>
      </c>
      <c r="I653" s="41">
        <f t="shared" si="429"/>
        <v>43728</v>
      </c>
      <c r="J653" s="453">
        <f t="shared" si="430"/>
        <v>43728</v>
      </c>
      <c r="K653" s="56">
        <v>1060</v>
      </c>
      <c r="L653" s="56"/>
      <c r="M653" s="56"/>
      <c r="N653" s="56"/>
      <c r="O653" s="454">
        <v>1.3931428571428544</v>
      </c>
      <c r="P653" s="454">
        <v>9.1002828011730069E-2</v>
      </c>
      <c r="Q653" s="437">
        <f t="shared" si="433"/>
        <v>91002.828011730075</v>
      </c>
      <c r="R653" s="454">
        <v>9.7921190060949126E-2</v>
      </c>
      <c r="S653" s="437">
        <f t="shared" si="434"/>
        <v>97921.190060949128</v>
      </c>
      <c r="T653" s="454">
        <v>0.30896203313224041</v>
      </c>
      <c r="U653" s="437">
        <f t="shared" si="435"/>
        <v>308962.03313224041</v>
      </c>
      <c r="V653" s="58">
        <f t="shared" si="436"/>
        <v>22.177340360189575</v>
      </c>
      <c r="W653" s="454">
        <v>0.75875256392033963</v>
      </c>
      <c r="X653" s="437">
        <f t="shared" si="437"/>
        <v>758752.56392033969</v>
      </c>
      <c r="Y653" s="454">
        <v>1.1459650046259958E-2</v>
      </c>
      <c r="Z653" s="437">
        <f t="shared" si="451"/>
        <v>11459.650046259958</v>
      </c>
      <c r="AA653" s="437">
        <f t="shared" si="452"/>
        <v>7583.5690009775053</v>
      </c>
      <c r="AB653" s="437">
        <f t="shared" si="453"/>
        <v>978.35877176051611</v>
      </c>
      <c r="AC653" s="437">
        <f t="shared" si="454"/>
        <v>11000.766699266183</v>
      </c>
      <c r="AD653" s="437">
        <f t="shared" si="455"/>
        <v>818.54643187571128</v>
      </c>
      <c r="AE653" s="431">
        <v>49.632967779981797</v>
      </c>
      <c r="AF653" s="431">
        <v>33.685025758186597</v>
      </c>
      <c r="AG653" s="431">
        <f t="shared" si="438"/>
        <v>15.9479420217952</v>
      </c>
      <c r="AH653" s="550">
        <f t="shared" si="456"/>
        <v>69.145814541483077</v>
      </c>
      <c r="AI653" s="550">
        <f t="shared" si="457"/>
        <v>46.928053027690723</v>
      </c>
      <c r="AJ653" s="550">
        <f t="shared" si="458"/>
        <v>22.217761513792354</v>
      </c>
      <c r="AK653" s="174"/>
      <c r="AL653" s="174"/>
      <c r="AM653" s="58"/>
      <c r="AN653" s="56"/>
      <c r="AO653" s="56"/>
      <c r="AP653" s="56"/>
      <c r="AQ653" s="56"/>
      <c r="AR653" s="56"/>
      <c r="AS653" s="56"/>
      <c r="AT653" s="56"/>
      <c r="AU653" s="56"/>
      <c r="AV653" s="56"/>
      <c r="AW653" s="56"/>
      <c r="AX653" s="56"/>
      <c r="AY653" s="56"/>
      <c r="AZ653" s="56"/>
      <c r="BA653" s="56"/>
      <c r="BB653" s="56"/>
      <c r="BC653" s="56"/>
      <c r="BD653" s="56"/>
      <c r="BE653" s="56"/>
      <c r="BF653" s="56"/>
    </row>
    <row r="654" spans="1:58" x14ac:dyDescent="0.25">
      <c r="A654" s="56" t="s">
        <v>347</v>
      </c>
      <c r="B654" s="56">
        <v>50</v>
      </c>
      <c r="C654" s="56">
        <v>10</v>
      </c>
      <c r="D654" s="56">
        <v>14</v>
      </c>
      <c r="E654" s="56">
        <f t="shared" si="450"/>
        <v>54</v>
      </c>
      <c r="F654" s="452">
        <v>43735</v>
      </c>
      <c r="G654" s="143">
        <f t="shared" si="448"/>
        <v>9766</v>
      </c>
      <c r="H654" s="143">
        <f t="shared" si="428"/>
        <v>9773</v>
      </c>
      <c r="I654" s="41">
        <f t="shared" si="429"/>
        <v>43742</v>
      </c>
      <c r="J654" s="453">
        <f t="shared" si="430"/>
        <v>43742</v>
      </c>
      <c r="K654" s="56">
        <v>1060</v>
      </c>
      <c r="L654" s="56"/>
      <c r="M654" s="56"/>
      <c r="N654" s="56"/>
      <c r="O654" s="454">
        <v>1.7331428571428569</v>
      </c>
      <c r="P654" s="454">
        <v>8.387297433056147E-2</v>
      </c>
      <c r="Q654" s="437">
        <f t="shared" si="433"/>
        <v>83872.974330561468</v>
      </c>
      <c r="R654" s="454">
        <v>0.10126526132848815</v>
      </c>
      <c r="S654" s="437">
        <f t="shared" si="434"/>
        <v>101265.26132848815</v>
      </c>
      <c r="T654" s="454">
        <v>0.205094545243732</v>
      </c>
      <c r="U654" s="437">
        <f t="shared" si="435"/>
        <v>205094.54524373199</v>
      </c>
      <c r="V654" s="58">
        <f t="shared" si="436"/>
        <v>11.833678014392715</v>
      </c>
      <c r="W654" s="454">
        <v>1.2171006147442331</v>
      </c>
      <c r="X654" s="437">
        <f t="shared" si="437"/>
        <v>1217100.6147442332</v>
      </c>
      <c r="Y654" s="454">
        <v>9.9028055375495819E-3</v>
      </c>
      <c r="Z654" s="437">
        <f t="shared" si="451"/>
        <v>9902.8055375495824</v>
      </c>
      <c r="AA654" s="437">
        <f t="shared" si="452"/>
        <v>6989.414527546789</v>
      </c>
      <c r="AB654" s="437">
        <f t="shared" si="453"/>
        <v>1011.7703495400826</v>
      </c>
      <c r="AC654" s="437">
        <f t="shared" si="454"/>
        <v>7302.5064621862521</v>
      </c>
      <c r="AD654" s="437">
        <f t="shared" si="455"/>
        <v>707.34325268211296</v>
      </c>
      <c r="AE654" s="431">
        <v>53.719535699925494</v>
      </c>
      <c r="AF654" s="431">
        <v>38.932830782095273</v>
      </c>
      <c r="AG654" s="431">
        <f t="shared" si="438"/>
        <v>14.786704917830221</v>
      </c>
      <c r="AH654" s="550">
        <f t="shared" si="456"/>
        <v>93.103629587356565</v>
      </c>
      <c r="AI654" s="550">
        <f t="shared" si="457"/>
        <v>67.476157578339965</v>
      </c>
      <c r="AJ654" s="550">
        <f t="shared" si="458"/>
        <v>25.6274720090166</v>
      </c>
      <c r="AK654" s="174"/>
      <c r="AL654" s="174"/>
      <c r="AM654" s="58"/>
      <c r="AN654" s="56"/>
      <c r="AO654" s="56"/>
      <c r="AP654" s="56"/>
      <c r="AQ654" s="56"/>
      <c r="AR654" s="56"/>
      <c r="AS654" s="56"/>
      <c r="AT654" s="56"/>
      <c r="AU654" s="56"/>
      <c r="AV654" s="56"/>
      <c r="AW654" s="56"/>
      <c r="AX654" s="56"/>
      <c r="AY654" s="56"/>
      <c r="AZ654" s="56"/>
      <c r="BA654" s="56"/>
      <c r="BB654" s="56"/>
      <c r="BC654" s="56"/>
      <c r="BD654" s="56"/>
      <c r="BE654" s="56"/>
      <c r="BF654" s="56"/>
    </row>
    <row r="655" spans="1:58" x14ac:dyDescent="0.25">
      <c r="A655" s="56" t="s">
        <v>348</v>
      </c>
      <c r="B655" s="56">
        <v>50</v>
      </c>
      <c r="C655" s="56">
        <v>11</v>
      </c>
      <c r="D655" s="56">
        <v>14</v>
      </c>
      <c r="E655" s="56">
        <f t="shared" si="450"/>
        <v>40</v>
      </c>
      <c r="F655" s="452">
        <v>43749</v>
      </c>
      <c r="G655" s="143">
        <f t="shared" si="448"/>
        <v>9780</v>
      </c>
      <c r="H655" s="143">
        <f t="shared" si="428"/>
        <v>9787</v>
      </c>
      <c r="I655" s="41">
        <f t="shared" si="429"/>
        <v>43756</v>
      </c>
      <c r="J655" s="453">
        <f t="shared" si="430"/>
        <v>43756</v>
      </c>
      <c r="K655" s="56">
        <v>1060</v>
      </c>
      <c r="L655" s="56"/>
      <c r="M655" s="56"/>
      <c r="N655" s="56"/>
      <c r="O655" s="454">
        <v>1.5228571428571425</v>
      </c>
      <c r="P655" s="454">
        <v>8.8629384148110099E-2</v>
      </c>
      <c r="Q655" s="437">
        <f t="shared" si="433"/>
        <v>88629.384148110097</v>
      </c>
      <c r="R655" s="454">
        <v>0.11014787042044687</v>
      </c>
      <c r="S655" s="437">
        <f t="shared" si="434"/>
        <v>110147.87042044687</v>
      </c>
      <c r="T655" s="454">
        <v>0.18003358274299366</v>
      </c>
      <c r="U655" s="437">
        <f t="shared" si="435"/>
        <v>180033.58274299366</v>
      </c>
      <c r="V655" s="58">
        <f t="shared" si="436"/>
        <v>11.822092675431106</v>
      </c>
      <c r="W655" s="454">
        <v>1.0111022293234266</v>
      </c>
      <c r="X655" s="437">
        <f t="shared" si="437"/>
        <v>1011102.2293234266</v>
      </c>
      <c r="Y655" s="454">
        <v>1.0459615340266702E-2</v>
      </c>
      <c r="Z655" s="437">
        <f t="shared" si="451"/>
        <v>10459.615340266702</v>
      </c>
      <c r="AA655" s="437">
        <f t="shared" si="452"/>
        <v>7385.7820123425081</v>
      </c>
      <c r="AB655" s="437">
        <f t="shared" si="453"/>
        <v>1100.519051591481</v>
      </c>
      <c r="AC655" s="437">
        <f t="shared" si="454"/>
        <v>6410.1968183936069</v>
      </c>
      <c r="AD655" s="437">
        <f t="shared" si="455"/>
        <v>747.11538144762153</v>
      </c>
      <c r="AE655" s="431">
        <v>51.824272656419119</v>
      </c>
      <c r="AF655" s="431">
        <v>42.955441586715239</v>
      </c>
      <c r="AG655" s="431">
        <f t="shared" si="438"/>
        <v>8.8688310697038801</v>
      </c>
      <c r="AH655" s="550">
        <f t="shared" si="456"/>
        <v>78.920963788203949</v>
      </c>
      <c r="AI655" s="550">
        <f t="shared" si="457"/>
        <v>65.415001044912046</v>
      </c>
      <c r="AJ655" s="550">
        <f t="shared" si="458"/>
        <v>13.505962743291903</v>
      </c>
      <c r="AK655" s="174"/>
      <c r="AL655" s="174"/>
      <c r="AM655" s="58"/>
      <c r="AN655" s="56"/>
      <c r="AO655" s="56"/>
      <c r="AP655" s="56"/>
      <c r="AQ655" s="56"/>
      <c r="AR655" s="56"/>
      <c r="AS655" s="56"/>
      <c r="AT655" s="56"/>
      <c r="AU655" s="56"/>
      <c r="AV655" s="56"/>
      <c r="AW655" s="56"/>
      <c r="AX655" s="56"/>
      <c r="AY655" s="56"/>
      <c r="AZ655" s="56"/>
      <c r="BA655" s="56"/>
      <c r="BB655" s="56"/>
      <c r="BC655" s="56"/>
      <c r="BD655" s="56"/>
      <c r="BE655" s="56"/>
      <c r="BF655" s="56"/>
    </row>
    <row r="656" spans="1:58" x14ac:dyDescent="0.25">
      <c r="A656" s="56" t="s">
        <v>349</v>
      </c>
      <c r="B656" s="56">
        <v>50</v>
      </c>
      <c r="C656" s="56">
        <v>12</v>
      </c>
      <c r="D656" s="56">
        <v>14</v>
      </c>
      <c r="E656" s="56">
        <f t="shared" si="450"/>
        <v>26</v>
      </c>
      <c r="F656" s="452">
        <v>43763</v>
      </c>
      <c r="G656" s="143">
        <f t="shared" si="448"/>
        <v>9794</v>
      </c>
      <c r="H656" s="143">
        <f t="shared" si="428"/>
        <v>9801</v>
      </c>
      <c r="I656" s="41">
        <f t="shared" si="429"/>
        <v>43770</v>
      </c>
      <c r="J656" s="453">
        <f t="shared" si="430"/>
        <v>43770</v>
      </c>
      <c r="K656" s="56">
        <v>1060</v>
      </c>
      <c r="L656" s="56"/>
      <c r="M656" s="56"/>
      <c r="N656" s="56"/>
      <c r="O656" s="454">
        <v>2.4125714285714293</v>
      </c>
      <c r="P656" s="454">
        <v>0.10080293963707777</v>
      </c>
      <c r="Q656" s="437">
        <f t="shared" si="433"/>
        <v>100802.93963707777</v>
      </c>
      <c r="R656" s="454">
        <v>0.17125778212599438</v>
      </c>
      <c r="S656" s="437">
        <f t="shared" si="434"/>
        <v>171257.78212599439</v>
      </c>
      <c r="T656" s="454">
        <v>0.25485111489874329</v>
      </c>
      <c r="U656" s="437">
        <f t="shared" si="435"/>
        <v>254851.11489874328</v>
      </c>
      <c r="V656" s="58">
        <f t="shared" si="436"/>
        <v>10.563464023514937</v>
      </c>
      <c r="W656" s="454">
        <v>1.7344551824539969</v>
      </c>
      <c r="X656" s="437">
        <f t="shared" si="437"/>
        <v>1734455.182453997</v>
      </c>
      <c r="Y656" s="454">
        <v>1.2069236466696292E-2</v>
      </c>
      <c r="Z656" s="437">
        <f t="shared" si="451"/>
        <v>12069.236466696291</v>
      </c>
      <c r="AA656" s="437">
        <f t="shared" si="452"/>
        <v>8400.2449697564807</v>
      </c>
      <c r="AB656" s="437">
        <f t="shared" si="453"/>
        <v>1711.0857544820353</v>
      </c>
      <c r="AC656" s="437">
        <f t="shared" si="454"/>
        <v>9074.117067481202</v>
      </c>
      <c r="AD656" s="437">
        <f t="shared" si="455"/>
        <v>862.08831904973511</v>
      </c>
      <c r="AE656" s="431">
        <v>57.352052736131796</v>
      </c>
      <c r="AF656" s="431">
        <v>44.054080765893261</v>
      </c>
      <c r="AG656" s="431">
        <f t="shared" si="438"/>
        <v>13.297971970238535</v>
      </c>
      <c r="AH656" s="550">
        <f t="shared" si="456"/>
        <v>138.36592380111344</v>
      </c>
      <c r="AI656" s="550">
        <f t="shared" si="457"/>
        <v>106.28361656777223</v>
      </c>
      <c r="AJ656" s="550">
        <f t="shared" si="458"/>
        <v>32.082307233341211</v>
      </c>
      <c r="AK656" s="174"/>
      <c r="AL656" s="174"/>
      <c r="AM656" s="58"/>
      <c r="AN656" s="56"/>
      <c r="AO656" s="56"/>
      <c r="AP656" s="56"/>
      <c r="AQ656" s="56"/>
      <c r="AR656" s="56"/>
      <c r="AS656" s="56"/>
      <c r="AT656" s="56"/>
      <c r="AU656" s="56"/>
      <c r="AV656" s="56"/>
      <c r="AW656" s="56"/>
      <c r="AX656" s="56"/>
      <c r="AY656" s="56"/>
      <c r="AZ656" s="56"/>
      <c r="BA656" s="56"/>
      <c r="BB656" s="56"/>
      <c r="BC656" s="56"/>
      <c r="BD656" s="56"/>
      <c r="BE656" s="56"/>
      <c r="BF656" s="56"/>
    </row>
    <row r="657" spans="1:58" ht="13.8" thickBot="1" x14ac:dyDescent="0.3">
      <c r="A657" s="63" t="s">
        <v>350</v>
      </c>
      <c r="B657" s="63">
        <v>50</v>
      </c>
      <c r="C657" s="63">
        <v>13</v>
      </c>
      <c r="D657" s="63">
        <v>12</v>
      </c>
      <c r="E657" s="63">
        <f t="shared" si="450"/>
        <v>14</v>
      </c>
      <c r="F657" s="455">
        <v>43777</v>
      </c>
      <c r="G657" s="145">
        <f t="shared" si="448"/>
        <v>9808</v>
      </c>
      <c r="H657" s="145">
        <f t="shared" ref="H657:H721" si="459">G657+(D657/2)</f>
        <v>9814</v>
      </c>
      <c r="I657" s="42">
        <f t="shared" ref="I657:I721" si="460">F657+(D657/2)</f>
        <v>43783</v>
      </c>
      <c r="J657" s="34">
        <f t="shared" ref="J657:J721" si="461">I657</f>
        <v>43783</v>
      </c>
      <c r="K657" s="63">
        <v>1060</v>
      </c>
      <c r="L657" s="63"/>
      <c r="M657" s="63"/>
      <c r="N657" s="63"/>
      <c r="O657" s="456">
        <v>1.4319999999999997</v>
      </c>
      <c r="P657" s="456">
        <v>5.9647966293275331E-2</v>
      </c>
      <c r="Q657" s="438">
        <f t="shared" si="433"/>
        <v>59647.966293275334</v>
      </c>
      <c r="R657" s="456">
        <v>0.10282087711089367</v>
      </c>
      <c r="S657" s="438">
        <f t="shared" si="434"/>
        <v>102820.87711089368</v>
      </c>
      <c r="T657" s="456">
        <v>0.10670334832573287</v>
      </c>
      <c r="U657" s="438">
        <f t="shared" si="435"/>
        <v>106703.34832573288</v>
      </c>
      <c r="V657" s="71">
        <f t="shared" si="436"/>
        <v>7.451351140065146</v>
      </c>
      <c r="W657" s="456">
        <v>1.0733558588301848</v>
      </c>
      <c r="X657" s="438">
        <f t="shared" si="437"/>
        <v>1073355.8588301849</v>
      </c>
      <c r="Y657" s="456">
        <v>7.4630495752129791E-3</v>
      </c>
      <c r="Z657" s="438">
        <f t="shared" si="451"/>
        <v>7463.0495752129791</v>
      </c>
      <c r="AA657" s="438">
        <f t="shared" si="452"/>
        <v>4970.6638577729436</v>
      </c>
      <c r="AB657" s="438">
        <f t="shared" si="453"/>
        <v>1027.3129542128631</v>
      </c>
      <c r="AC657" s="438">
        <f t="shared" si="454"/>
        <v>3799.2326405345416</v>
      </c>
      <c r="AD657" s="438">
        <f t="shared" si="455"/>
        <v>533.0749696580699</v>
      </c>
      <c r="AE657" s="446">
        <v>57.66602618554824</v>
      </c>
      <c r="AF657" s="446">
        <v>42.443375509720347</v>
      </c>
      <c r="AG657" s="446">
        <f t="shared" si="438"/>
        <v>15.222650675827893</v>
      </c>
      <c r="AH657" s="551">
        <f t="shared" si="456"/>
        <v>82.577749497705071</v>
      </c>
      <c r="AI657" s="551">
        <f t="shared" si="457"/>
        <v>60.778913729919523</v>
      </c>
      <c r="AJ657" s="551">
        <f t="shared" si="458"/>
        <v>21.798835767785548</v>
      </c>
      <c r="AK657" s="193"/>
      <c r="AL657" s="193"/>
      <c r="AM657" s="71"/>
      <c r="AN657" s="63"/>
      <c r="AO657" s="63"/>
      <c r="AP657" s="63"/>
      <c r="AQ657" s="63"/>
      <c r="AR657" s="63"/>
      <c r="AS657" s="63"/>
      <c r="AT657" s="63"/>
      <c r="AU657" s="63"/>
      <c r="AV657" s="63"/>
      <c r="AW657" s="63"/>
      <c r="AX657" s="63"/>
      <c r="AY657" s="63"/>
      <c r="AZ657" s="63"/>
      <c r="BA657" s="63"/>
      <c r="BB657" s="63"/>
      <c r="BC657" s="63"/>
      <c r="BD657" s="63"/>
      <c r="BE657" s="63"/>
      <c r="BF657" s="63"/>
    </row>
    <row r="658" spans="1:58" x14ac:dyDescent="0.25">
      <c r="A658" s="56" t="s">
        <v>351</v>
      </c>
      <c r="B658" s="56">
        <v>51</v>
      </c>
      <c r="C658" s="56">
        <v>1</v>
      </c>
      <c r="D658" s="56">
        <v>14</v>
      </c>
      <c r="E658" s="56">
        <f>SUM(D658:D670)</f>
        <v>182</v>
      </c>
      <c r="F658" s="452">
        <v>43792</v>
      </c>
      <c r="G658" s="143">
        <f t="shared" si="448"/>
        <v>9823</v>
      </c>
      <c r="H658" s="143">
        <f t="shared" si="459"/>
        <v>9830</v>
      </c>
      <c r="I658" s="41">
        <f t="shared" si="460"/>
        <v>43799</v>
      </c>
      <c r="J658" s="453">
        <f t="shared" si="461"/>
        <v>43799</v>
      </c>
      <c r="K658" s="56">
        <v>1060</v>
      </c>
      <c r="L658" s="56"/>
      <c r="M658" s="56"/>
      <c r="N658" s="56"/>
      <c r="O658" s="454">
        <v>2.1765714285714282</v>
      </c>
      <c r="P658" s="454">
        <v>7.9764386327449019E-2</v>
      </c>
      <c r="Q658" s="437">
        <f t="shared" si="433"/>
        <v>79764.386327449014</v>
      </c>
      <c r="R658" s="454">
        <v>0.14340511844176762</v>
      </c>
      <c r="S658" s="437">
        <f t="shared" si="434"/>
        <v>143405.11844176761</v>
      </c>
      <c r="T658" s="454">
        <v>0.12085998192163222</v>
      </c>
      <c r="U658" s="437">
        <f t="shared" si="435"/>
        <v>120859.98192163222</v>
      </c>
      <c r="V658" s="58">
        <f t="shared" si="436"/>
        <v>5.5527689252522032</v>
      </c>
      <c r="W658" s="454">
        <v>1.7128953623894057</v>
      </c>
      <c r="X658" s="437">
        <f t="shared" si="437"/>
        <v>1712895.3623894057</v>
      </c>
      <c r="Y658" s="454">
        <v>9.8142931167678697E-3</v>
      </c>
      <c r="Z658" s="437">
        <f t="shared" si="451"/>
        <v>9814.2931167678689</v>
      </c>
      <c r="AA658" s="437">
        <f t="shared" si="452"/>
        <v>6647.0321939540854</v>
      </c>
      <c r="AB658" s="437">
        <f t="shared" si="453"/>
        <v>1432.8017812644136</v>
      </c>
      <c r="AC658" s="437">
        <f t="shared" si="454"/>
        <v>4303.2875299222806</v>
      </c>
      <c r="AD658" s="437">
        <f t="shared" si="455"/>
        <v>701.0209369119907</v>
      </c>
      <c r="AE658" s="580">
        <v>51.541835412825399</v>
      </c>
      <c r="AF658" s="580">
        <v>45.038893561674527</v>
      </c>
      <c r="AG658" s="580">
        <f t="shared" si="438"/>
        <v>6.5029418511508723</v>
      </c>
      <c r="AH658" s="550">
        <f t="shared" si="456"/>
        <v>112.1844863356868</v>
      </c>
      <c r="AI658" s="550">
        <f t="shared" si="457"/>
        <v>98.03036890081043</v>
      </c>
      <c r="AJ658" s="550">
        <f t="shared" si="458"/>
        <v>14.154117434876369</v>
      </c>
      <c r="AK658" s="174"/>
      <c r="AL658" s="174"/>
      <c r="AM658" s="58"/>
      <c r="AN658" s="56"/>
      <c r="AO658" s="56"/>
      <c r="AP658" s="56"/>
      <c r="AQ658" s="56"/>
      <c r="AR658" s="56"/>
      <c r="AS658" s="56"/>
      <c r="AT658" s="56"/>
      <c r="AU658" s="56"/>
      <c r="AV658" s="56"/>
      <c r="AW658" s="56"/>
      <c r="AX658" s="56"/>
      <c r="AY658" s="56"/>
      <c r="AZ658" s="56"/>
      <c r="BA658" s="56"/>
      <c r="BB658" s="56"/>
      <c r="BC658" s="56"/>
      <c r="BD658" s="56"/>
      <c r="BE658" s="56"/>
      <c r="BF658" s="56"/>
    </row>
    <row r="659" spans="1:58" x14ac:dyDescent="0.25">
      <c r="A659" s="56" t="s">
        <v>352</v>
      </c>
      <c r="B659" s="56">
        <v>51</v>
      </c>
      <c r="C659" s="56">
        <v>2</v>
      </c>
      <c r="D659" s="56">
        <v>14</v>
      </c>
      <c r="E659" s="56">
        <f>E658-D659</f>
        <v>168</v>
      </c>
      <c r="F659" s="452">
        <v>43806</v>
      </c>
      <c r="G659" s="143">
        <f t="shared" si="448"/>
        <v>9837</v>
      </c>
      <c r="H659" s="143">
        <f t="shared" si="459"/>
        <v>9844</v>
      </c>
      <c r="I659" s="41">
        <f t="shared" si="460"/>
        <v>43813</v>
      </c>
      <c r="J659" s="453">
        <f t="shared" si="461"/>
        <v>43813</v>
      </c>
      <c r="K659" s="56">
        <v>1060</v>
      </c>
      <c r="L659" s="56"/>
      <c r="M659" s="56"/>
      <c r="N659" s="56"/>
      <c r="O659" s="454">
        <v>1.407428571428571</v>
      </c>
      <c r="P659" s="454">
        <v>5.3190016891042073E-2</v>
      </c>
      <c r="Q659" s="437">
        <f t="shared" si="433"/>
        <v>53190.016891042076</v>
      </c>
      <c r="R659" s="454">
        <v>0.1250386102017193</v>
      </c>
      <c r="S659" s="437">
        <f t="shared" si="434"/>
        <v>125038.6102017193</v>
      </c>
      <c r="T659" s="454">
        <v>0.10497641757482691</v>
      </c>
      <c r="U659" s="437">
        <f t="shared" si="435"/>
        <v>104976.4175748269</v>
      </c>
      <c r="V659" s="58">
        <f t="shared" si="436"/>
        <v>7.4587385609397954</v>
      </c>
      <c r="W659" s="454">
        <v>1.0444385014244195</v>
      </c>
      <c r="X659" s="437">
        <f t="shared" si="437"/>
        <v>1044438.5014244195</v>
      </c>
      <c r="Y659" s="454">
        <v>6.8829503916091493E-3</v>
      </c>
      <c r="Z659" s="437">
        <f t="shared" si="451"/>
        <v>6882.9503916091489</v>
      </c>
      <c r="AA659" s="437">
        <f t="shared" si="452"/>
        <v>4432.5014075868394</v>
      </c>
      <c r="AB659" s="437">
        <f t="shared" si="453"/>
        <v>1249.2967152814676</v>
      </c>
      <c r="AC659" s="437">
        <f t="shared" si="454"/>
        <v>3737.7443013237048</v>
      </c>
      <c r="AD659" s="437">
        <f t="shared" si="455"/>
        <v>491.63931368636776</v>
      </c>
      <c r="AE659" s="580">
        <v>45.924517972730186</v>
      </c>
      <c r="AF659" s="580">
        <v>39.193943154034528</v>
      </c>
      <c r="AG659" s="580">
        <f t="shared" si="438"/>
        <v>6.7305748186956578</v>
      </c>
      <c r="AH659" s="550">
        <f t="shared" si="456"/>
        <v>64.635478723905379</v>
      </c>
      <c r="AI659" s="550">
        <f t="shared" si="457"/>
        <v>55.16267542193544</v>
      </c>
      <c r="AJ659" s="550">
        <f t="shared" si="458"/>
        <v>9.4728033019699396</v>
      </c>
      <c r="AK659" s="174"/>
      <c r="AL659" s="174"/>
      <c r="AM659" s="58"/>
      <c r="AN659" s="56"/>
      <c r="AO659" s="56"/>
      <c r="AP659" s="56"/>
      <c r="AQ659" s="56"/>
      <c r="AR659" s="56"/>
      <c r="AS659" s="56"/>
      <c r="AT659" s="56"/>
      <c r="AU659" s="56"/>
      <c r="AV659" s="56"/>
      <c r="AW659" s="56"/>
      <c r="AX659" s="56"/>
      <c r="AY659" s="56"/>
      <c r="AZ659" s="56"/>
      <c r="BA659" s="56"/>
      <c r="BB659" s="56"/>
      <c r="BC659" s="56"/>
      <c r="BD659" s="56"/>
      <c r="BE659" s="56"/>
      <c r="BF659" s="56"/>
    </row>
    <row r="660" spans="1:58" x14ac:dyDescent="0.25">
      <c r="A660" s="56" t="s">
        <v>353</v>
      </c>
      <c r="B660" s="56">
        <v>51</v>
      </c>
      <c r="C660" s="56">
        <v>3</v>
      </c>
      <c r="D660" s="56">
        <v>14</v>
      </c>
      <c r="E660" s="56">
        <f>E659-D660</f>
        <v>154</v>
      </c>
      <c r="F660" s="452">
        <v>43820</v>
      </c>
      <c r="G660" s="143">
        <f t="shared" si="448"/>
        <v>9851</v>
      </c>
      <c r="H660" s="143">
        <f t="shared" si="459"/>
        <v>9858</v>
      </c>
      <c r="I660" s="41">
        <f t="shared" si="460"/>
        <v>43827</v>
      </c>
      <c r="J660" s="453">
        <f t="shared" si="461"/>
        <v>43827</v>
      </c>
      <c r="K660" s="56">
        <v>1060</v>
      </c>
      <c r="L660" s="56"/>
      <c r="M660" s="56"/>
      <c r="N660" s="56"/>
      <c r="O660" s="454">
        <v>1.8034285714285707</v>
      </c>
      <c r="P660" s="454">
        <v>7.0722621116494036E-2</v>
      </c>
      <c r="Q660" s="437">
        <f t="shared" si="433"/>
        <v>70722.621116494032</v>
      </c>
      <c r="R660" s="454">
        <v>0.15503932233694612</v>
      </c>
      <c r="S660" s="437">
        <f t="shared" si="434"/>
        <v>155039.32233694612</v>
      </c>
      <c r="T660" s="454">
        <v>0.17560817875862064</v>
      </c>
      <c r="U660" s="437">
        <f t="shared" si="435"/>
        <v>175608.17875862063</v>
      </c>
      <c r="V660" s="58">
        <f t="shared" si="436"/>
        <v>9.7374623836370802</v>
      </c>
      <c r="W660" s="454">
        <v>1.295974517541769</v>
      </c>
      <c r="X660" s="437">
        <f t="shared" si="437"/>
        <v>1295974.517541769</v>
      </c>
      <c r="Y660" s="454">
        <v>8.8393374274329146E-3</v>
      </c>
      <c r="Z660" s="437">
        <f t="shared" si="451"/>
        <v>8839.3374274329144</v>
      </c>
      <c r="AA660" s="437">
        <f t="shared" si="452"/>
        <v>5893.551759707836</v>
      </c>
      <c r="AB660" s="437">
        <f t="shared" si="453"/>
        <v>1549.0424583457836</v>
      </c>
      <c r="AC660" s="437">
        <f t="shared" si="454"/>
        <v>6252.6278242730468</v>
      </c>
      <c r="AD660" s="437">
        <f t="shared" si="455"/>
        <v>631.38124481663681</v>
      </c>
      <c r="AE660" s="431">
        <v>65.804985763053736</v>
      </c>
      <c r="AF660" s="431">
        <v>42.826024478578063</v>
      </c>
      <c r="AG660" s="431">
        <f t="shared" si="438"/>
        <v>22.978961284475673</v>
      </c>
      <c r="AH660" s="550">
        <f t="shared" si="456"/>
        <v>118.67459146754143</v>
      </c>
      <c r="AI660" s="550">
        <f t="shared" si="457"/>
        <v>77.233676145367042</v>
      </c>
      <c r="AJ660" s="550">
        <f t="shared" si="458"/>
        <v>41.440915322174391</v>
      </c>
      <c r="AK660" s="174"/>
      <c r="AL660" s="174"/>
      <c r="AM660" s="58"/>
      <c r="AN660" s="56"/>
      <c r="AO660" s="56"/>
      <c r="AP660" s="56"/>
      <c r="AQ660" s="56"/>
      <c r="AR660" s="56"/>
      <c r="AS660" s="56"/>
      <c r="AT660" s="56"/>
      <c r="AU660" s="56"/>
      <c r="AV660" s="56"/>
      <c r="AW660" s="56"/>
      <c r="AX660" s="56"/>
      <c r="AY660" s="56"/>
      <c r="AZ660" s="56"/>
      <c r="BA660" s="56"/>
      <c r="BB660" s="56"/>
      <c r="BC660" s="56"/>
      <c r="BD660" s="56"/>
      <c r="BE660" s="56"/>
      <c r="BF660" s="56"/>
    </row>
    <row r="661" spans="1:58" x14ac:dyDescent="0.25">
      <c r="A661" s="56" t="s">
        <v>354</v>
      </c>
      <c r="B661" s="56">
        <v>51</v>
      </c>
      <c r="C661" s="56">
        <v>4</v>
      </c>
      <c r="D661" s="56">
        <v>14</v>
      </c>
      <c r="E661" s="56">
        <f t="shared" ref="E661:E670" si="462">E660-D661</f>
        <v>140</v>
      </c>
      <c r="F661" s="452">
        <v>43834</v>
      </c>
      <c r="G661" s="143">
        <f t="shared" si="448"/>
        <v>9865</v>
      </c>
      <c r="H661" s="143">
        <f t="shared" si="459"/>
        <v>9872</v>
      </c>
      <c r="I661" s="41">
        <f t="shared" si="460"/>
        <v>43841</v>
      </c>
      <c r="J661" s="453">
        <f t="shared" si="461"/>
        <v>43841</v>
      </c>
      <c r="K661" s="56">
        <v>1060</v>
      </c>
      <c r="L661" s="56"/>
      <c r="M661" s="56"/>
      <c r="N661" s="56"/>
      <c r="O661" s="454">
        <v>1.2897142857142856</v>
      </c>
      <c r="P661" s="454">
        <v>5.0094123579451519E-2</v>
      </c>
      <c r="Q661" s="437">
        <f t="shared" si="433"/>
        <v>50094.123579451516</v>
      </c>
      <c r="R661" s="454">
        <v>0.14254203468702056</v>
      </c>
      <c r="S661" s="437">
        <f t="shared" si="434"/>
        <v>142542.03468702055</v>
      </c>
      <c r="T661" s="454">
        <v>0.12604115739321378</v>
      </c>
      <c r="U661" s="437">
        <f t="shared" si="435"/>
        <v>126041.15739321378</v>
      </c>
      <c r="V661" s="58">
        <f t="shared" si="436"/>
        <v>9.7727968736430721</v>
      </c>
      <c r="W661" s="454">
        <v>0.89589578468542241</v>
      </c>
      <c r="X661" s="437">
        <f t="shared" si="437"/>
        <v>895895.78468542243</v>
      </c>
      <c r="Y661" s="454">
        <v>6.6961230023315811E-3</v>
      </c>
      <c r="Z661" s="437">
        <f t="shared" si="451"/>
        <v>6696.1230023315811</v>
      </c>
      <c r="AA661" s="437">
        <f t="shared" si="452"/>
        <v>4174.5102982876269</v>
      </c>
      <c r="AB661" s="437">
        <f t="shared" si="453"/>
        <v>1424.1784632502515</v>
      </c>
      <c r="AC661" s="437">
        <f t="shared" si="454"/>
        <v>4487.7661922776442</v>
      </c>
      <c r="AD661" s="437">
        <f t="shared" si="455"/>
        <v>478.29450016654152</v>
      </c>
      <c r="AE661" s="431">
        <v>50.6244501862409</v>
      </c>
      <c r="AF661" s="431">
        <v>38.928880486262365</v>
      </c>
      <c r="AG661" s="431">
        <f t="shared" si="438"/>
        <v>11.695569699978535</v>
      </c>
      <c r="AH661" s="550">
        <f t="shared" si="456"/>
        <v>65.29107661162611</v>
      </c>
      <c r="AI661" s="550">
        <f t="shared" si="457"/>
        <v>50.207133289996655</v>
      </c>
      <c r="AJ661" s="550">
        <f t="shared" si="458"/>
        <v>15.083943321629455</v>
      </c>
      <c r="AK661" s="174"/>
      <c r="AL661" s="174"/>
      <c r="AM661" s="58"/>
      <c r="AN661" s="56"/>
      <c r="AO661" s="56"/>
      <c r="AP661" s="56"/>
      <c r="AQ661" s="56"/>
      <c r="AR661" s="56"/>
      <c r="AS661" s="56"/>
      <c r="AT661" s="56"/>
      <c r="AU661" s="56"/>
      <c r="AV661" s="56"/>
      <c r="AW661" s="56"/>
      <c r="AX661" s="56"/>
      <c r="AY661" s="56"/>
      <c r="AZ661" s="56"/>
      <c r="BA661" s="56"/>
      <c r="BB661" s="56"/>
      <c r="BC661" s="56"/>
      <c r="BD661" s="56"/>
      <c r="BE661" s="56"/>
      <c r="BF661" s="56"/>
    </row>
    <row r="662" spans="1:58" x14ac:dyDescent="0.25">
      <c r="A662" s="56" t="s">
        <v>355</v>
      </c>
      <c r="B662" s="56">
        <v>51</v>
      </c>
      <c r="C662" s="56">
        <v>5</v>
      </c>
      <c r="D662" s="56">
        <v>14</v>
      </c>
      <c r="E662" s="56">
        <f t="shared" si="462"/>
        <v>126</v>
      </c>
      <c r="F662" s="452">
        <v>43848</v>
      </c>
      <c r="G662" s="143">
        <f t="shared" si="448"/>
        <v>9879</v>
      </c>
      <c r="H662" s="143">
        <f t="shared" si="459"/>
        <v>9886</v>
      </c>
      <c r="I662" s="41">
        <f t="shared" si="460"/>
        <v>43855</v>
      </c>
      <c r="J662" s="453">
        <f t="shared" si="461"/>
        <v>43855</v>
      </c>
      <c r="K662" s="56">
        <v>1060</v>
      </c>
      <c r="L662" s="56"/>
      <c r="M662" s="56"/>
      <c r="N662" s="56"/>
      <c r="O662" s="454">
        <v>1.6405714285714279</v>
      </c>
      <c r="P662" s="454">
        <v>6.7136350948253473E-2</v>
      </c>
      <c r="Q662" s="437">
        <f t="shared" si="433"/>
        <v>67136.350948253472</v>
      </c>
      <c r="R662" s="454">
        <v>0.15478902249582871</v>
      </c>
      <c r="S662" s="437">
        <f t="shared" si="434"/>
        <v>154789.02249582871</v>
      </c>
      <c r="T662" s="454">
        <v>0.18495754709644707</v>
      </c>
      <c r="U662" s="437">
        <f t="shared" si="435"/>
        <v>184957.54709644706</v>
      </c>
      <c r="V662" s="58">
        <f t="shared" si="436"/>
        <v>11.273971000305904</v>
      </c>
      <c r="W662" s="454">
        <v>1.1329839816085183</v>
      </c>
      <c r="X662" s="437">
        <f t="shared" si="437"/>
        <v>1132983.9816085184</v>
      </c>
      <c r="Y662" s="454">
        <v>8.5507892389322382E-3</v>
      </c>
      <c r="Z662" s="437">
        <f t="shared" si="451"/>
        <v>8550.7892389322387</v>
      </c>
      <c r="AA662" s="437">
        <f t="shared" si="452"/>
        <v>5594.6959123544557</v>
      </c>
      <c r="AB662" s="437">
        <f t="shared" si="453"/>
        <v>1546.5416406476425</v>
      </c>
      <c r="AC662" s="437">
        <f t="shared" si="454"/>
        <v>6585.5173344411551</v>
      </c>
      <c r="AD662" s="437">
        <f t="shared" si="455"/>
        <v>610.77065992373127</v>
      </c>
      <c r="AE662" s="431">
        <v>46.536923855456365</v>
      </c>
      <c r="AF662" s="431">
        <v>42.566754345771308</v>
      </c>
      <c r="AG662" s="431">
        <f t="shared" si="438"/>
        <v>3.9701695096850571</v>
      </c>
      <c r="AH662" s="550">
        <f t="shared" si="456"/>
        <v>76.347147650865807</v>
      </c>
      <c r="AI662" s="550">
        <f t="shared" si="457"/>
        <v>69.833800986691074</v>
      </c>
      <c r="AJ662" s="550">
        <f t="shared" si="458"/>
        <v>6.5133466641747333</v>
      </c>
      <c r="AK662" s="174"/>
      <c r="AL662" s="174"/>
      <c r="AM662" s="58"/>
      <c r="AN662" s="56"/>
      <c r="AO662" s="56"/>
      <c r="AP662" s="56"/>
      <c r="AQ662" s="56"/>
      <c r="AR662" s="56"/>
      <c r="AS662" s="56"/>
      <c r="AT662" s="56"/>
      <c r="AU662" s="56"/>
      <c r="AV662" s="56"/>
      <c r="AW662" s="56"/>
      <c r="AX662" s="56"/>
      <c r="AY662" s="56"/>
      <c r="AZ662" s="56"/>
      <c r="BA662" s="56"/>
      <c r="BB662" s="56"/>
      <c r="BC662" s="56"/>
      <c r="BD662" s="56"/>
      <c r="BE662" s="56"/>
      <c r="BF662" s="56"/>
    </row>
    <row r="663" spans="1:58" x14ac:dyDescent="0.25">
      <c r="A663" s="56" t="s">
        <v>356</v>
      </c>
      <c r="B663" s="56">
        <v>51</v>
      </c>
      <c r="C663" s="56">
        <v>6</v>
      </c>
      <c r="D663" s="56">
        <v>14</v>
      </c>
      <c r="E663" s="56">
        <f t="shared" si="462"/>
        <v>112</v>
      </c>
      <c r="F663" s="452">
        <v>43862</v>
      </c>
      <c r="G663" s="143">
        <f t="shared" si="448"/>
        <v>9893</v>
      </c>
      <c r="H663" s="143">
        <f t="shared" si="459"/>
        <v>9900</v>
      </c>
      <c r="I663" s="41">
        <f t="shared" si="460"/>
        <v>43869</v>
      </c>
      <c r="J663" s="453">
        <f t="shared" si="461"/>
        <v>43869</v>
      </c>
      <c r="K663" s="56">
        <v>1060</v>
      </c>
      <c r="L663" s="56"/>
      <c r="M663" s="56"/>
      <c r="N663" s="56"/>
      <c r="O663" s="454">
        <v>1.5679999999999998</v>
      </c>
      <c r="P663" s="454">
        <v>7.3346924033461616E-2</v>
      </c>
      <c r="Q663" s="437">
        <f t="shared" si="433"/>
        <v>73346.924033461619</v>
      </c>
      <c r="R663" s="454">
        <v>0.14836579932351174</v>
      </c>
      <c r="S663" s="437">
        <f t="shared" si="434"/>
        <v>148365.79932351175</v>
      </c>
      <c r="T663" s="454">
        <v>0.18402936391443148</v>
      </c>
      <c r="U663" s="437">
        <f t="shared" si="435"/>
        <v>184029.36391443148</v>
      </c>
      <c r="V663" s="58">
        <f t="shared" si="436"/>
        <v>11.736566576175477</v>
      </c>
      <c r="W663" s="454">
        <v>1.0522375266784025</v>
      </c>
      <c r="X663" s="437">
        <f t="shared" si="437"/>
        <v>1052237.5266784024</v>
      </c>
      <c r="Y663" s="454">
        <v>8.6031745046538256E-3</v>
      </c>
      <c r="Z663" s="437">
        <f t="shared" si="451"/>
        <v>8603.1745046538254</v>
      </c>
      <c r="AA663" s="437">
        <f t="shared" si="452"/>
        <v>6112.2436694551343</v>
      </c>
      <c r="AB663" s="437">
        <f t="shared" si="453"/>
        <v>1482.3653706319265</v>
      </c>
      <c r="AC663" s="437">
        <f t="shared" si="454"/>
        <v>6552.4688509882844</v>
      </c>
      <c r="AD663" s="437">
        <f t="shared" si="455"/>
        <v>614.51246461813048</v>
      </c>
      <c r="AE663" s="431">
        <v>49.337871653448069</v>
      </c>
      <c r="AF663" s="431">
        <v>46.670144316491019</v>
      </c>
      <c r="AG663" s="431">
        <f t="shared" si="438"/>
        <v>2.66772733695705</v>
      </c>
      <c r="AH663" s="550">
        <f t="shared" si="456"/>
        <v>77.361782752606558</v>
      </c>
      <c r="AI663" s="550">
        <f t="shared" si="457"/>
        <v>73.178786288257911</v>
      </c>
      <c r="AJ663" s="550">
        <f t="shared" si="458"/>
        <v>4.1829964643486477</v>
      </c>
      <c r="AK663" s="174"/>
      <c r="AL663" s="174"/>
      <c r="AM663" s="58"/>
      <c r="AN663" s="56"/>
      <c r="AO663" s="56"/>
      <c r="AP663" s="56"/>
      <c r="AQ663" s="56"/>
      <c r="AR663" s="56"/>
      <c r="AS663" s="56"/>
      <c r="AT663" s="56"/>
      <c r="AU663" s="56"/>
      <c r="AV663" s="56"/>
      <c r="AW663" s="56"/>
      <c r="AX663" s="56"/>
      <c r="AY663" s="56"/>
      <c r="AZ663" s="56"/>
      <c r="BA663" s="56"/>
      <c r="BB663" s="56"/>
      <c r="BC663" s="56"/>
      <c r="BD663" s="56"/>
      <c r="BE663" s="56"/>
      <c r="BF663" s="56"/>
    </row>
    <row r="664" spans="1:58" x14ac:dyDescent="0.25">
      <c r="A664" s="56" t="s">
        <v>357</v>
      </c>
      <c r="B664" s="56">
        <v>51</v>
      </c>
      <c r="C664" s="56">
        <v>7</v>
      </c>
      <c r="D664" s="56">
        <v>14</v>
      </c>
      <c r="E664" s="56">
        <f t="shared" si="462"/>
        <v>98</v>
      </c>
      <c r="F664" s="452">
        <v>43876</v>
      </c>
      <c r="G664" s="143">
        <f t="shared" si="448"/>
        <v>9907</v>
      </c>
      <c r="H664" s="143">
        <f t="shared" si="459"/>
        <v>9914</v>
      </c>
      <c r="I664" s="41">
        <f t="shared" si="460"/>
        <v>43883</v>
      </c>
      <c r="J664" s="453">
        <f t="shared" si="461"/>
        <v>43883</v>
      </c>
      <c r="K664" s="56">
        <v>1060</v>
      </c>
      <c r="L664" s="56"/>
      <c r="M664" s="56"/>
      <c r="N664" s="56"/>
      <c r="O664" s="454">
        <v>1.2742857142857145</v>
      </c>
      <c r="P664" s="454">
        <v>5.1756323366580023E-2</v>
      </c>
      <c r="Q664" s="437">
        <f t="shared" si="433"/>
        <v>51756.323366580022</v>
      </c>
      <c r="R664" s="454">
        <v>9.8567481652459515E-2</v>
      </c>
      <c r="S664" s="437">
        <f t="shared" si="434"/>
        <v>98567.481652459523</v>
      </c>
      <c r="T664" s="454">
        <v>0.12869631006613858</v>
      </c>
      <c r="U664" s="437">
        <f t="shared" si="435"/>
        <v>128696.31006613857</v>
      </c>
      <c r="V664" s="58">
        <f t="shared" si="436"/>
        <v>10.099486215952577</v>
      </c>
      <c r="W664" s="454">
        <v>0.91763111415066623</v>
      </c>
      <c r="X664" s="437">
        <f t="shared" si="437"/>
        <v>917631.11415066628</v>
      </c>
      <c r="Y664" s="454">
        <v>6.8734604980789683E-3</v>
      </c>
      <c r="Z664" s="437">
        <f t="shared" si="451"/>
        <v>6873.4604980789682</v>
      </c>
      <c r="AA664" s="437">
        <f t="shared" si="452"/>
        <v>4313.0269472150021</v>
      </c>
      <c r="AB664" s="437">
        <f t="shared" si="453"/>
        <v>984.81605692295841</v>
      </c>
      <c r="AC664" s="437">
        <f t="shared" si="454"/>
        <v>4582.3043943009234</v>
      </c>
      <c r="AD664" s="437">
        <f t="shared" si="455"/>
        <v>490.96146414849778</v>
      </c>
      <c r="AE664" s="431">
        <v>62.458952803549025</v>
      </c>
      <c r="AF664" s="431">
        <v>42.175088399776619</v>
      </c>
      <c r="AG664" s="431">
        <f t="shared" si="438"/>
        <v>20.283864403772405</v>
      </c>
      <c r="AH664" s="550">
        <f t="shared" si="456"/>
        <v>79.590551286808193</v>
      </c>
      <c r="AI664" s="550">
        <f t="shared" si="457"/>
        <v>53.743112646572499</v>
      </c>
      <c r="AJ664" s="550">
        <f t="shared" si="458"/>
        <v>25.847438640235694</v>
      </c>
      <c r="AK664" s="174"/>
      <c r="AL664" s="174"/>
      <c r="AM664" s="58"/>
      <c r="AN664" s="56"/>
      <c r="AO664" s="56"/>
      <c r="AP664" s="56"/>
      <c r="AQ664" s="56"/>
      <c r="AR664" s="56"/>
      <c r="AS664" s="56"/>
      <c r="AT664" s="56"/>
      <c r="AU664" s="56"/>
      <c r="AV664" s="56"/>
      <c r="AW664" s="56"/>
      <c r="AX664" s="56"/>
      <c r="AY664" s="56"/>
      <c r="AZ664" s="56"/>
      <c r="BA664" s="56"/>
      <c r="BB664" s="56"/>
      <c r="BC664" s="56"/>
      <c r="BD664" s="56"/>
      <c r="BE664" s="56"/>
      <c r="BF664" s="56"/>
    </row>
    <row r="665" spans="1:58" x14ac:dyDescent="0.25">
      <c r="A665" s="56" t="s">
        <v>358</v>
      </c>
      <c r="B665" s="56">
        <v>51</v>
      </c>
      <c r="C665" s="56">
        <v>8</v>
      </c>
      <c r="D665" s="56">
        <v>14</v>
      </c>
      <c r="E665" s="56">
        <f t="shared" si="462"/>
        <v>84</v>
      </c>
      <c r="F665" s="452">
        <v>43890</v>
      </c>
      <c r="G665" s="143">
        <f t="shared" si="448"/>
        <v>9921</v>
      </c>
      <c r="H665" s="143">
        <f t="shared" si="459"/>
        <v>9928</v>
      </c>
      <c r="I665" s="41">
        <f t="shared" si="460"/>
        <v>43897</v>
      </c>
      <c r="J665" s="453">
        <f t="shared" si="461"/>
        <v>43897</v>
      </c>
      <c r="K665" s="56">
        <v>1060</v>
      </c>
      <c r="L665" s="56"/>
      <c r="M665" s="56"/>
      <c r="N665" s="56"/>
      <c r="O665" s="454">
        <v>0.99428571428571444</v>
      </c>
      <c r="P665" s="454">
        <v>5.105977894506112E-2</v>
      </c>
      <c r="Q665" s="437">
        <f t="shared" si="433"/>
        <v>51059.778945061116</v>
      </c>
      <c r="R665" s="454">
        <v>9.0652834881590427E-2</v>
      </c>
      <c r="S665" s="437">
        <f t="shared" si="434"/>
        <v>90652.834881590432</v>
      </c>
      <c r="T665" s="454">
        <v>0.15730533061898211</v>
      </c>
      <c r="U665" s="437">
        <f t="shared" si="435"/>
        <v>157305.33061898212</v>
      </c>
      <c r="V665" s="58">
        <f t="shared" si="436"/>
        <v>15.820938424322911</v>
      </c>
      <c r="W665" s="454">
        <v>0.61867810142248902</v>
      </c>
      <c r="X665" s="437">
        <f t="shared" si="437"/>
        <v>618678.10142248904</v>
      </c>
      <c r="Y665" s="454">
        <v>6.5458666715211304E-3</v>
      </c>
      <c r="Z665" s="437">
        <f t="shared" si="451"/>
        <v>6545.8666715211302</v>
      </c>
      <c r="AA665" s="437">
        <f t="shared" si="452"/>
        <v>4254.9815787550933</v>
      </c>
      <c r="AB665" s="437">
        <f t="shared" si="453"/>
        <v>905.73854480483453</v>
      </c>
      <c r="AC665" s="437">
        <f t="shared" si="454"/>
        <v>5600.9446375881544</v>
      </c>
      <c r="AD665" s="437">
        <f t="shared" si="455"/>
        <v>467.56190510865218</v>
      </c>
      <c r="AE665" s="429">
        <v>60.850042532526182</v>
      </c>
      <c r="AF665" s="429">
        <v>43.532907642192626</v>
      </c>
      <c r="AG665" s="431">
        <f t="shared" si="438"/>
        <v>17.317134890333556</v>
      </c>
      <c r="AH665" s="550">
        <f t="shared" si="456"/>
        <v>60.502328003768902</v>
      </c>
      <c r="AI665" s="550">
        <f t="shared" si="457"/>
        <v>43.284148169951528</v>
      </c>
      <c r="AJ665" s="550">
        <f t="shared" si="458"/>
        <v>17.218179833817373</v>
      </c>
      <c r="AK665" s="174"/>
      <c r="AL665" s="174"/>
      <c r="AM665" s="58"/>
      <c r="AN665" s="56"/>
      <c r="AO665" s="56"/>
      <c r="AP665" s="56"/>
      <c r="AQ665" s="56"/>
      <c r="AR665" s="56"/>
      <c r="AS665" s="56"/>
      <c r="AT665" s="56"/>
      <c r="AU665" s="56"/>
      <c r="AV665" s="56"/>
      <c r="AW665" s="56"/>
      <c r="AX665" s="56"/>
      <c r="AY665" s="56"/>
      <c r="AZ665" s="56"/>
      <c r="BA665" s="56"/>
      <c r="BB665" s="56"/>
      <c r="BC665" s="56"/>
      <c r="BD665" s="56"/>
      <c r="BE665" s="56"/>
      <c r="BF665" s="56"/>
    </row>
    <row r="666" spans="1:58" x14ac:dyDescent="0.25">
      <c r="A666" s="56" t="s">
        <v>359</v>
      </c>
      <c r="B666" s="56">
        <v>51</v>
      </c>
      <c r="C666" s="56">
        <v>9</v>
      </c>
      <c r="D666" s="56">
        <v>14</v>
      </c>
      <c r="E666" s="56">
        <f t="shared" si="462"/>
        <v>70</v>
      </c>
      <c r="F666" s="452">
        <v>43904</v>
      </c>
      <c r="G666" s="143">
        <f t="shared" si="448"/>
        <v>9935</v>
      </c>
      <c r="H666" s="143">
        <f t="shared" si="459"/>
        <v>9942</v>
      </c>
      <c r="I666" s="41">
        <f t="shared" si="460"/>
        <v>43911</v>
      </c>
      <c r="J666" s="453">
        <f t="shared" si="461"/>
        <v>43911</v>
      </c>
      <c r="K666" s="56">
        <v>1060</v>
      </c>
      <c r="L666" s="56"/>
      <c r="M666" s="56"/>
      <c r="N666" s="56"/>
      <c r="O666" s="454">
        <v>0.84457142857142842</v>
      </c>
      <c r="P666" s="454">
        <v>5.0735467428061606E-2</v>
      </c>
      <c r="Q666" s="437">
        <f t="shared" si="433"/>
        <v>50735.467428061609</v>
      </c>
      <c r="R666" s="454">
        <v>9.1545644850517971E-2</v>
      </c>
      <c r="S666" s="437">
        <f t="shared" si="434"/>
        <v>91545.644850517972</v>
      </c>
      <c r="T666" s="454">
        <v>0.14727171790884519</v>
      </c>
      <c r="U666" s="437">
        <f t="shared" si="435"/>
        <v>147271.7179088452</v>
      </c>
      <c r="V666" s="58">
        <f t="shared" si="436"/>
        <v>17.437449684741484</v>
      </c>
      <c r="W666" s="454">
        <v>0.47891539724191123</v>
      </c>
      <c r="X666" s="437">
        <f t="shared" si="437"/>
        <v>478915.39724191121</v>
      </c>
      <c r="Y666" s="454">
        <v>7.5215557778070732E-3</v>
      </c>
      <c r="Z666" s="437">
        <f t="shared" si="451"/>
        <v>7521.5557778070734</v>
      </c>
      <c r="AA666" s="437">
        <f t="shared" si="452"/>
        <v>4227.9556190051335</v>
      </c>
      <c r="AB666" s="437">
        <f t="shared" si="453"/>
        <v>914.65886597405029</v>
      </c>
      <c r="AC666" s="437">
        <f t="shared" si="454"/>
        <v>5243.6922222800085</v>
      </c>
      <c r="AD666" s="437">
        <f t="shared" si="455"/>
        <v>537.25398412907668</v>
      </c>
      <c r="AE666" s="431">
        <v>49.90367293387753</v>
      </c>
      <c r="AF666" s="431">
        <v>48.700113424981431</v>
      </c>
      <c r="AG666" s="431">
        <f t="shared" si="438"/>
        <v>1.2035595088960989</v>
      </c>
      <c r="AH666" s="550">
        <f t="shared" si="456"/>
        <v>42.147216340726274</v>
      </c>
      <c r="AI666" s="550">
        <f t="shared" si="457"/>
        <v>41.130724366927168</v>
      </c>
      <c r="AJ666" s="550">
        <f t="shared" si="458"/>
        <v>1.0164919737991056</v>
      </c>
      <c r="AK666" s="174"/>
      <c r="AL666" s="174"/>
      <c r="AM666" s="58"/>
      <c r="AN666" s="56"/>
      <c r="AO666" s="56"/>
      <c r="AP666" s="56"/>
      <c r="AQ666" s="56"/>
      <c r="AR666" s="56"/>
      <c r="AS666" s="56"/>
      <c r="AT666" s="56"/>
      <c r="AU666" s="56"/>
      <c r="AV666" s="56"/>
      <c r="AW666" s="56"/>
      <c r="AX666" s="56"/>
      <c r="AY666" s="56"/>
      <c r="AZ666" s="56"/>
      <c r="BA666" s="56"/>
      <c r="BB666" s="56"/>
      <c r="BC666" s="56"/>
      <c r="BD666" s="56"/>
      <c r="BE666" s="56"/>
      <c r="BF666" s="56"/>
    </row>
    <row r="667" spans="1:58" x14ac:dyDescent="0.25">
      <c r="A667" s="56" t="s">
        <v>360</v>
      </c>
      <c r="B667" s="56">
        <v>51</v>
      </c>
      <c r="C667" s="56">
        <v>10</v>
      </c>
      <c r="D667" s="56">
        <v>14</v>
      </c>
      <c r="E667" s="56">
        <f t="shared" si="462"/>
        <v>56</v>
      </c>
      <c r="F667" s="452">
        <v>43918</v>
      </c>
      <c r="G667" s="143">
        <f t="shared" si="448"/>
        <v>9949</v>
      </c>
      <c r="H667" s="143">
        <f t="shared" si="459"/>
        <v>9956</v>
      </c>
      <c r="I667" s="41">
        <f t="shared" si="460"/>
        <v>43925</v>
      </c>
      <c r="J667" s="453">
        <f t="shared" si="461"/>
        <v>43925</v>
      </c>
      <c r="K667" s="56">
        <v>1060</v>
      </c>
      <c r="L667" s="56"/>
      <c r="M667" s="56"/>
      <c r="N667" s="56"/>
      <c r="O667" s="454">
        <v>0.83257142857142796</v>
      </c>
      <c r="P667" s="454">
        <v>4.2286149129058544E-2</v>
      </c>
      <c r="Q667" s="437">
        <f t="shared" si="433"/>
        <v>42286.149129058547</v>
      </c>
      <c r="R667" s="454">
        <v>8.1796557047463164E-2</v>
      </c>
      <c r="S667" s="437">
        <f t="shared" si="434"/>
        <v>81796.557047463168</v>
      </c>
      <c r="T667" s="454">
        <v>9.849551875263271E-2</v>
      </c>
      <c r="U667" s="437">
        <f t="shared" si="435"/>
        <v>98495.518752632706</v>
      </c>
      <c r="V667" s="58">
        <f t="shared" si="436"/>
        <v>11.83027850494903</v>
      </c>
      <c r="W667" s="454">
        <v>0.54656397994868577</v>
      </c>
      <c r="X667" s="437">
        <f t="shared" si="437"/>
        <v>546563.97994868574</v>
      </c>
      <c r="Y667" s="454">
        <v>5.4860421531016225E-3</v>
      </c>
      <c r="Z667" s="437">
        <f t="shared" si="451"/>
        <v>5486.0421531016227</v>
      </c>
      <c r="AA667" s="437">
        <f t="shared" si="452"/>
        <v>3523.8457607548785</v>
      </c>
      <c r="AB667" s="437">
        <f t="shared" si="453"/>
        <v>817.2529259232266</v>
      </c>
      <c r="AC667" s="437">
        <f t="shared" si="454"/>
        <v>3506.9882591598052</v>
      </c>
      <c r="AD667" s="437">
        <f t="shared" si="455"/>
        <v>391.86015379297305</v>
      </c>
      <c r="AE667" s="431">
        <v>63.135187513408276</v>
      </c>
      <c r="AF667" s="431">
        <v>42.340728677320492</v>
      </c>
      <c r="AG667" s="431">
        <f t="shared" si="438"/>
        <v>20.794458836087784</v>
      </c>
      <c r="AH667" s="550">
        <f t="shared" si="456"/>
        <v>52.564553261163312</v>
      </c>
      <c r="AI667" s="550">
        <f t="shared" si="457"/>
        <v>35.251680961631948</v>
      </c>
      <c r="AJ667" s="550">
        <f t="shared" si="458"/>
        <v>17.312872299531364</v>
      </c>
      <c r="AK667" s="174"/>
      <c r="AL667" s="174"/>
      <c r="AM667" s="58"/>
      <c r="AN667" s="56"/>
      <c r="AO667" s="56"/>
      <c r="AP667" s="56"/>
      <c r="AQ667" s="56"/>
      <c r="AR667" s="56"/>
      <c r="AS667" s="56"/>
      <c r="AT667" s="56"/>
      <c r="AU667" s="56"/>
      <c r="AV667" s="56"/>
      <c r="AW667" s="56"/>
      <c r="AX667" s="56"/>
      <c r="AY667" s="56"/>
      <c r="AZ667" s="56"/>
      <c r="BA667" s="56"/>
      <c r="BB667" s="56"/>
      <c r="BC667" s="56"/>
      <c r="BD667" s="56"/>
      <c r="BE667" s="56"/>
      <c r="BF667" s="56"/>
    </row>
    <row r="668" spans="1:58" x14ac:dyDescent="0.25">
      <c r="A668" s="56" t="s">
        <v>361</v>
      </c>
      <c r="B668" s="56">
        <v>51</v>
      </c>
      <c r="C668" s="56">
        <v>11</v>
      </c>
      <c r="D668" s="56">
        <v>14</v>
      </c>
      <c r="E668" s="56">
        <f t="shared" si="462"/>
        <v>42</v>
      </c>
      <c r="F668" s="452">
        <v>43932</v>
      </c>
      <c r="G668" s="143">
        <f t="shared" si="448"/>
        <v>9963</v>
      </c>
      <c r="H668" s="143">
        <f t="shared" si="459"/>
        <v>9970</v>
      </c>
      <c r="I668" s="41">
        <f t="shared" si="460"/>
        <v>43939</v>
      </c>
      <c r="J668" s="453">
        <f t="shared" si="461"/>
        <v>43939</v>
      </c>
      <c r="K668" s="56">
        <v>1060</v>
      </c>
      <c r="L668" s="56"/>
      <c r="M668" s="56"/>
      <c r="N668" s="56"/>
      <c r="O668" s="454">
        <v>1.2182857142857151</v>
      </c>
      <c r="P668" s="454">
        <v>6.6440060319052641E-2</v>
      </c>
      <c r="Q668" s="437">
        <f t="shared" si="433"/>
        <v>66440.060319052645</v>
      </c>
      <c r="R668" s="454">
        <v>8.0030963800597363E-2</v>
      </c>
      <c r="S668" s="437">
        <f t="shared" si="434"/>
        <v>80030.963800597368</v>
      </c>
      <c r="T668" s="454">
        <v>0.30902435831107034</v>
      </c>
      <c r="U668" s="437">
        <f t="shared" si="435"/>
        <v>309024.35831107036</v>
      </c>
      <c r="V668" s="58">
        <f t="shared" si="436"/>
        <v>25.365507835101909</v>
      </c>
      <c r="W668" s="454">
        <v>0.66313024137641574</v>
      </c>
      <c r="X668" s="437">
        <f t="shared" si="437"/>
        <v>663130.24137641571</v>
      </c>
      <c r="Y668" s="454">
        <v>8.6589462582683657E-3</v>
      </c>
      <c r="Z668" s="437">
        <f t="shared" si="451"/>
        <v>8658.9462582683664</v>
      </c>
      <c r="AA668" s="437">
        <f t="shared" si="452"/>
        <v>5536.6716932543868</v>
      </c>
      <c r="AB668" s="437">
        <f t="shared" si="453"/>
        <v>799.61237601408936</v>
      </c>
      <c r="AC668" s="437">
        <f t="shared" si="454"/>
        <v>11002.985822259541</v>
      </c>
      <c r="AD668" s="437">
        <f t="shared" si="455"/>
        <v>618.49616130488323</v>
      </c>
      <c r="AE668" s="431">
        <v>67.703994726105179</v>
      </c>
      <c r="AF668" s="431">
        <v>43.442151141400821</v>
      </c>
      <c r="AG668" s="431">
        <f t="shared" si="438"/>
        <v>24.261843584704359</v>
      </c>
      <c r="AH668" s="550">
        <f t="shared" si="456"/>
        <v>82.48280957488933</v>
      </c>
      <c r="AI668" s="550">
        <f t="shared" si="457"/>
        <v>52.924952133409491</v>
      </c>
      <c r="AJ668" s="550">
        <f t="shared" si="458"/>
        <v>29.55785744147984</v>
      </c>
      <c r="AK668" s="174"/>
      <c r="AL668" s="174"/>
      <c r="AM668" s="58"/>
      <c r="AN668" s="56"/>
      <c r="AO668" s="56"/>
      <c r="AP668" s="56"/>
      <c r="AQ668" s="56"/>
      <c r="AR668" s="56"/>
      <c r="AS668" s="56"/>
      <c r="AT668" s="56"/>
      <c r="AU668" s="56"/>
      <c r="AV668" s="56"/>
      <c r="AW668" s="56"/>
      <c r="AX668" s="56"/>
      <c r="AY668" s="56"/>
      <c r="AZ668" s="56"/>
      <c r="BA668" s="56"/>
      <c r="BB668" s="56"/>
      <c r="BC668" s="56"/>
      <c r="BD668" s="56"/>
      <c r="BE668" s="56"/>
      <c r="BF668" s="56"/>
    </row>
    <row r="669" spans="1:58" x14ac:dyDescent="0.25">
      <c r="A669" s="56" t="s">
        <v>362</v>
      </c>
      <c r="B669" s="56">
        <v>51</v>
      </c>
      <c r="C669" s="56">
        <v>12</v>
      </c>
      <c r="D669" s="56">
        <v>14</v>
      </c>
      <c r="E669" s="56">
        <f t="shared" si="462"/>
        <v>28</v>
      </c>
      <c r="F669" s="452">
        <v>43946</v>
      </c>
      <c r="G669" s="143">
        <f t="shared" si="448"/>
        <v>9977</v>
      </c>
      <c r="H669" s="143">
        <f t="shared" si="459"/>
        <v>9984</v>
      </c>
      <c r="I669" s="41">
        <f t="shared" si="460"/>
        <v>43953</v>
      </c>
      <c r="J669" s="453">
        <f t="shared" si="461"/>
        <v>43953</v>
      </c>
      <c r="K669" s="56">
        <v>1060</v>
      </c>
      <c r="L669" s="56"/>
      <c r="M669" s="56"/>
      <c r="N669" s="56"/>
      <c r="O669" s="454">
        <v>0.44399999999999956</v>
      </c>
      <c r="P669" s="454">
        <v>2.667900487205202E-2</v>
      </c>
      <c r="Q669" s="437">
        <f t="shared" si="433"/>
        <v>26679.004872052021</v>
      </c>
      <c r="R669" s="454">
        <v>1.9199580926524119E-2</v>
      </c>
      <c r="S669" s="437">
        <f t="shared" si="434"/>
        <v>19199.580926524119</v>
      </c>
      <c r="T669" s="454">
        <v>0.16520619546974827</v>
      </c>
      <c r="U669" s="437">
        <f t="shared" si="435"/>
        <v>165206.19546974826</v>
      </c>
      <c r="V669" s="58">
        <f t="shared" si="436"/>
        <v>37.208602583276672</v>
      </c>
      <c r="W669" s="454">
        <v>0.19289671142359713</v>
      </c>
      <c r="X669" s="437">
        <f t="shared" si="437"/>
        <v>192896.71142359712</v>
      </c>
      <c r="Y669" s="454">
        <v>3.4042261908565118E-3</v>
      </c>
      <c r="Z669" s="437">
        <f t="shared" si="451"/>
        <v>3404.2261908565119</v>
      </c>
      <c r="AA669" s="437">
        <f t="shared" si="452"/>
        <v>2223.2504060043352</v>
      </c>
      <c r="AB669" s="437">
        <f t="shared" si="453"/>
        <v>191.82853478291051</v>
      </c>
      <c r="AC669" s="437">
        <f t="shared" si="454"/>
        <v>5882.2593676362631</v>
      </c>
      <c r="AD669" s="437">
        <f t="shared" si="455"/>
        <v>243.15901363260798</v>
      </c>
      <c r="AE669" s="431">
        <v>55.574923353034897</v>
      </c>
      <c r="AF669" s="431">
        <v>30.757043008111783</v>
      </c>
      <c r="AG669" s="431">
        <f t="shared" si="438"/>
        <v>24.817880344923115</v>
      </c>
      <c r="AH669" s="550">
        <f t="shared" si="456"/>
        <v>24.675265968747471</v>
      </c>
      <c r="AI669" s="550">
        <f t="shared" si="457"/>
        <v>13.656127095601619</v>
      </c>
      <c r="AJ669" s="550">
        <f t="shared" si="458"/>
        <v>11.019138873145852</v>
      </c>
      <c r="AK669" s="174"/>
      <c r="AL669" s="174"/>
      <c r="AM669" s="58"/>
      <c r="AN669" s="56"/>
      <c r="AO669" s="56"/>
      <c r="AP669" s="56"/>
      <c r="AQ669" s="56"/>
      <c r="AR669" s="56"/>
      <c r="AS669" s="56"/>
      <c r="AT669" s="56"/>
      <c r="AU669" s="56"/>
      <c r="AV669" s="56"/>
      <c r="AW669" s="56"/>
      <c r="AX669" s="56"/>
      <c r="AY669" s="56"/>
      <c r="AZ669" s="56"/>
      <c r="BA669" s="56"/>
      <c r="BB669" s="56"/>
      <c r="BC669" s="56"/>
      <c r="BD669" s="56"/>
      <c r="BE669" s="56"/>
      <c r="BF669" s="56"/>
    </row>
    <row r="670" spans="1:58" ht="13.8" thickBot="1" x14ac:dyDescent="0.3">
      <c r="A670" s="63" t="s">
        <v>363</v>
      </c>
      <c r="B670" s="63">
        <v>51</v>
      </c>
      <c r="C670" s="63">
        <v>13</v>
      </c>
      <c r="D670" s="63">
        <v>14</v>
      </c>
      <c r="E670" s="63">
        <f t="shared" si="462"/>
        <v>14</v>
      </c>
      <c r="F670" s="455">
        <v>43960</v>
      </c>
      <c r="G670" s="145">
        <f t="shared" si="448"/>
        <v>9991</v>
      </c>
      <c r="H670" s="145">
        <f t="shared" si="459"/>
        <v>9998</v>
      </c>
      <c r="I670" s="42">
        <f t="shared" si="460"/>
        <v>43967</v>
      </c>
      <c r="J670" s="34">
        <f t="shared" si="461"/>
        <v>43967</v>
      </c>
      <c r="K670" s="63">
        <v>1060</v>
      </c>
      <c r="L670" s="63"/>
      <c r="M670" s="63"/>
      <c r="N670" s="63"/>
      <c r="O670" s="456">
        <v>1.702285714285716</v>
      </c>
      <c r="P670" s="456">
        <v>0.10969309674894037</v>
      </c>
      <c r="Q670" s="438">
        <f t="shared" si="433"/>
        <v>109693.09674894037</v>
      </c>
      <c r="R670" s="456">
        <v>9.7860010307855738E-2</v>
      </c>
      <c r="S670" s="438">
        <f t="shared" si="434"/>
        <v>97860.010307855744</v>
      </c>
      <c r="T670" s="456">
        <v>0.62275816044241372</v>
      </c>
      <c r="U670" s="438">
        <f t="shared" si="435"/>
        <v>622758.16044241376</v>
      </c>
      <c r="V670" s="71">
        <f t="shared" si="436"/>
        <v>36.58364487325354</v>
      </c>
      <c r="W670" s="456">
        <v>0.70743480166309558</v>
      </c>
      <c r="X670" s="438">
        <f t="shared" si="437"/>
        <v>707434.8016630956</v>
      </c>
      <c r="Y670" s="456">
        <v>1.4811329275114183E-2</v>
      </c>
      <c r="Z670" s="438">
        <f t="shared" si="451"/>
        <v>14811.329275114183</v>
      </c>
      <c r="AA670" s="438">
        <f t="shared" si="452"/>
        <v>9141.0913957450302</v>
      </c>
      <c r="AB670" s="438">
        <f t="shared" si="453"/>
        <v>977.74750725223339</v>
      </c>
      <c r="AC670" s="438">
        <f t="shared" si="454"/>
        <v>22173.65403651043</v>
      </c>
      <c r="AD670" s="438">
        <f t="shared" si="455"/>
        <v>1057.9520910795845</v>
      </c>
      <c r="AE670" s="446">
        <v>57.792822914082031</v>
      </c>
      <c r="AF670" s="446">
        <v>40.971378795233655</v>
      </c>
      <c r="AG670" s="446">
        <f t="shared" si="438"/>
        <v>16.821444118848376</v>
      </c>
      <c r="AH670" s="551">
        <f t="shared" si="456"/>
        <v>98.379896834886026</v>
      </c>
      <c r="AI670" s="551">
        <f t="shared" si="457"/>
        <v>69.744992817714959</v>
      </c>
      <c r="AJ670" s="551">
        <f t="shared" si="458"/>
        <v>28.634904017171067</v>
      </c>
      <c r="AK670" s="193"/>
      <c r="AL670" s="193"/>
      <c r="AM670" s="71"/>
      <c r="AN670" s="63"/>
      <c r="AO670" s="63"/>
      <c r="AP670" s="63"/>
      <c r="AQ670" s="63"/>
      <c r="AR670" s="63"/>
      <c r="AS670" s="63"/>
      <c r="AT670" s="63"/>
      <c r="AU670" s="63"/>
      <c r="AV670" s="63"/>
      <c r="AW670" s="63"/>
      <c r="AX670" s="63"/>
      <c r="AY670" s="63"/>
      <c r="AZ670" s="63"/>
      <c r="BA670" s="63"/>
      <c r="BB670" s="63"/>
      <c r="BC670" s="63"/>
      <c r="BD670" s="63"/>
      <c r="BE670" s="63"/>
      <c r="BF670" s="63"/>
    </row>
    <row r="671" spans="1:58" x14ac:dyDescent="0.25">
      <c r="A671" s="56"/>
      <c r="B671" s="56"/>
      <c r="C671" s="56"/>
      <c r="D671" s="56"/>
      <c r="E671" s="56"/>
      <c r="F671" s="452"/>
      <c r="G671" s="143"/>
      <c r="H671" s="143"/>
      <c r="I671" s="41"/>
      <c r="J671" s="453"/>
      <c r="K671" s="56"/>
      <c r="L671" s="56"/>
      <c r="M671" s="56"/>
      <c r="N671" s="56"/>
      <c r="O671" s="454"/>
      <c r="P671" s="454"/>
      <c r="Q671" s="437"/>
      <c r="R671" s="454"/>
      <c r="S671" s="437"/>
      <c r="T671" s="454"/>
      <c r="U671" s="437"/>
      <c r="V671" s="58"/>
      <c r="W671" s="454"/>
      <c r="X671" s="437"/>
      <c r="Y671" s="454"/>
      <c r="Z671" s="437"/>
      <c r="AA671" s="437"/>
      <c r="AB671" s="437"/>
      <c r="AC671" s="437"/>
      <c r="AD671" s="437"/>
      <c r="AE671" s="431"/>
      <c r="AF671" s="431"/>
      <c r="AG671" s="431"/>
      <c r="AH671" s="550"/>
      <c r="AI671" s="550"/>
      <c r="AJ671" s="550"/>
      <c r="AK671" s="174"/>
      <c r="AL671" s="174"/>
      <c r="AM671" s="58"/>
      <c r="AN671" s="56"/>
      <c r="AO671" s="56"/>
      <c r="AP671" s="56"/>
      <c r="AQ671" s="56"/>
      <c r="AR671" s="56"/>
      <c r="AS671" s="56"/>
      <c r="AT671" s="56"/>
      <c r="AU671" s="56"/>
      <c r="AV671" s="56"/>
      <c r="AW671" s="56"/>
      <c r="AX671" s="56"/>
      <c r="AY671" s="56"/>
      <c r="AZ671" s="56"/>
      <c r="BA671" s="56"/>
      <c r="BB671" s="56"/>
      <c r="BC671" s="56"/>
      <c r="BD671" s="56"/>
      <c r="BE671" s="56"/>
      <c r="BF671" s="56"/>
    </row>
    <row r="672" spans="1:58" x14ac:dyDescent="0.25">
      <c r="A672" s="56" t="s">
        <v>364</v>
      </c>
      <c r="B672" s="56">
        <v>52</v>
      </c>
      <c r="C672" s="56">
        <v>1</v>
      </c>
      <c r="D672" s="56">
        <v>14</v>
      </c>
      <c r="E672" s="56">
        <f>SUM(D672:D684)</f>
        <v>182</v>
      </c>
      <c r="F672" s="452">
        <v>44152</v>
      </c>
      <c r="G672" s="143">
        <f t="shared" si="448"/>
        <v>10183</v>
      </c>
      <c r="H672" s="143">
        <f t="shared" si="459"/>
        <v>10190</v>
      </c>
      <c r="I672" s="41">
        <f t="shared" si="460"/>
        <v>44159</v>
      </c>
      <c r="J672" s="453">
        <f t="shared" si="461"/>
        <v>44159</v>
      </c>
      <c r="K672" s="56">
        <v>1060</v>
      </c>
      <c r="L672" s="56"/>
      <c r="M672" s="56"/>
      <c r="N672" s="56"/>
      <c r="O672" s="454">
        <v>1.5662857142857141</v>
      </c>
      <c r="P672" s="454">
        <v>9.8152310508175661E-2</v>
      </c>
      <c r="Q672" s="437">
        <f t="shared" si="433"/>
        <v>98152.310508175666</v>
      </c>
      <c r="R672" s="454">
        <v>0.10618863378623894</v>
      </c>
      <c r="S672" s="437">
        <f t="shared" si="434"/>
        <v>106188.63378623893</v>
      </c>
      <c r="T672" s="454">
        <v>0.20211955182994021</v>
      </c>
      <c r="U672" s="437">
        <f t="shared" si="435"/>
        <v>202119.5518299402</v>
      </c>
      <c r="V672" s="58">
        <f t="shared" si="436"/>
        <v>12.904385833724753</v>
      </c>
      <c r="W672" s="454">
        <v>1.0125967523990957</v>
      </c>
      <c r="X672" s="437">
        <f t="shared" si="437"/>
        <v>1012596.7523990958</v>
      </c>
      <c r="Y672" s="454">
        <v>1.2525006313290333E-2</v>
      </c>
      <c r="Z672" s="437">
        <f t="shared" si="451"/>
        <v>12525.006313290332</v>
      </c>
      <c r="AA672" s="437">
        <f t="shared" si="452"/>
        <v>8179.3592090146376</v>
      </c>
      <c r="AB672" s="437">
        <f t="shared" si="453"/>
        <v>1060.961179713679</v>
      </c>
      <c r="AC672" s="437">
        <f t="shared" si="454"/>
        <v>7196.580150965452</v>
      </c>
      <c r="AD672" s="437">
        <f t="shared" si="455"/>
        <v>894.64330809216665</v>
      </c>
      <c r="AE672" s="431">
        <v>59.583908095782128</v>
      </c>
      <c r="AF672" s="431">
        <v>38.9335337322957</v>
      </c>
      <c r="AG672" s="431">
        <f t="shared" si="438"/>
        <v>20.650374363486428</v>
      </c>
      <c r="AH672" s="550">
        <f t="shared" si="456"/>
        <v>93.325424051736448</v>
      </c>
      <c r="AI672" s="550">
        <f t="shared" si="457"/>
        <v>60.981037691555713</v>
      </c>
      <c r="AJ672" s="550">
        <f t="shared" si="458"/>
        <v>32.344386360180735</v>
      </c>
      <c r="AK672" s="174"/>
      <c r="AL672" s="174"/>
      <c r="AM672" s="58"/>
      <c r="AN672" s="56"/>
      <c r="AO672" s="56"/>
      <c r="AP672" s="56"/>
      <c r="AQ672" s="56"/>
      <c r="AR672" s="56"/>
      <c r="AS672" s="56"/>
      <c r="AT672" s="56"/>
      <c r="AU672" s="56"/>
      <c r="AV672" s="56"/>
      <c r="AW672" s="56"/>
      <c r="AX672" s="56"/>
      <c r="AY672" s="56"/>
      <c r="AZ672" s="56"/>
      <c r="BA672" s="56"/>
      <c r="BB672" s="56"/>
      <c r="BC672" s="56"/>
      <c r="BD672" s="56"/>
      <c r="BE672" s="56"/>
      <c r="BF672" s="56"/>
    </row>
    <row r="673" spans="1:58" x14ac:dyDescent="0.25">
      <c r="A673" s="56" t="s">
        <v>365</v>
      </c>
      <c r="B673" s="56">
        <v>52</v>
      </c>
      <c r="C673" s="56">
        <v>2</v>
      </c>
      <c r="D673" s="56">
        <v>14</v>
      </c>
      <c r="E673" s="56">
        <f>E672-D673</f>
        <v>168</v>
      </c>
      <c r="F673" s="452">
        <v>44166</v>
      </c>
      <c r="G673" s="143">
        <f t="shared" si="448"/>
        <v>10197</v>
      </c>
      <c r="H673" s="143">
        <f t="shared" si="459"/>
        <v>10204</v>
      </c>
      <c r="I673" s="41">
        <f t="shared" si="460"/>
        <v>44173</v>
      </c>
      <c r="J673" s="453">
        <f t="shared" si="461"/>
        <v>44173</v>
      </c>
      <c r="K673" s="56">
        <v>1060</v>
      </c>
      <c r="L673" s="56"/>
      <c r="M673" s="56"/>
      <c r="N673" s="56"/>
      <c r="O673" s="454">
        <v>1.9411428571428573</v>
      </c>
      <c r="P673" s="454">
        <v>0.11863414894422615</v>
      </c>
      <c r="Q673" s="437">
        <f t="shared" si="433"/>
        <v>118634.14894422615</v>
      </c>
      <c r="R673" s="454">
        <v>0.27296656595047858</v>
      </c>
      <c r="S673" s="437">
        <f t="shared" si="434"/>
        <v>272966.5659504786</v>
      </c>
      <c r="T673" s="454">
        <v>0.26120403529442776</v>
      </c>
      <c r="U673" s="437">
        <f t="shared" si="435"/>
        <v>261204.03529442777</v>
      </c>
      <c r="V673" s="58">
        <f t="shared" si="436"/>
        <v>13.456198462327009</v>
      </c>
      <c r="W673" s="454">
        <v>1.1103868835373856</v>
      </c>
      <c r="X673" s="437">
        <f t="shared" si="437"/>
        <v>1110386.8835373856</v>
      </c>
      <c r="Y673" s="454">
        <v>1.5448667067759041E-2</v>
      </c>
      <c r="Z673" s="437">
        <f t="shared" si="451"/>
        <v>15448.667067759041</v>
      </c>
      <c r="AA673" s="437">
        <f t="shared" si="452"/>
        <v>9886.1790786855126</v>
      </c>
      <c r="AB673" s="437">
        <f t="shared" si="453"/>
        <v>2727.2874648354491</v>
      </c>
      <c r="AC673" s="437">
        <f t="shared" si="454"/>
        <v>9300.3163658979811</v>
      </c>
      <c r="AD673" s="437">
        <f t="shared" si="455"/>
        <v>1103.4762191256457</v>
      </c>
      <c r="AE673" s="431">
        <v>55.54992541671141</v>
      </c>
      <c r="AF673" s="431">
        <v>36.146352028857315</v>
      </c>
      <c r="AG673" s="431">
        <f t="shared" si="438"/>
        <v>19.403573387854095</v>
      </c>
      <c r="AH673" s="550">
        <f t="shared" si="456"/>
        <v>107.83034093746781</v>
      </c>
      <c r="AI673" s="550">
        <f t="shared" si="457"/>
        <v>70.16523305258761</v>
      </c>
      <c r="AJ673" s="550">
        <f t="shared" si="458"/>
        <v>37.6651078848802</v>
      </c>
      <c r="AK673" s="174"/>
      <c r="AL673" s="174"/>
      <c r="AM673" s="58"/>
      <c r="AN673" s="56"/>
      <c r="AO673" s="56"/>
      <c r="AP673" s="56"/>
      <c r="AQ673" s="56"/>
      <c r="AR673" s="56"/>
      <c r="AS673" s="56"/>
      <c r="AT673" s="56"/>
      <c r="AU673" s="56"/>
      <c r="AV673" s="56"/>
      <c r="AW673" s="56"/>
      <c r="AX673" s="56"/>
      <c r="AY673" s="56"/>
      <c r="AZ673" s="56"/>
      <c r="BA673" s="56"/>
      <c r="BB673" s="56"/>
      <c r="BC673" s="56"/>
      <c r="BD673" s="56"/>
      <c r="BE673" s="56"/>
      <c r="BF673" s="56"/>
    </row>
    <row r="674" spans="1:58" x14ac:dyDescent="0.25">
      <c r="A674" s="56" t="s">
        <v>366</v>
      </c>
      <c r="B674" s="56">
        <v>52</v>
      </c>
      <c r="C674" s="56">
        <v>3</v>
      </c>
      <c r="D674" s="56">
        <v>14</v>
      </c>
      <c r="E674" s="56">
        <f>E673-D674</f>
        <v>154</v>
      </c>
      <c r="F674" s="452">
        <v>44180</v>
      </c>
      <c r="G674" s="143">
        <f t="shared" si="448"/>
        <v>10211</v>
      </c>
      <c r="H674" s="143">
        <f t="shared" si="459"/>
        <v>10218</v>
      </c>
      <c r="I674" s="41">
        <f t="shared" si="460"/>
        <v>44187</v>
      </c>
      <c r="J674" s="453">
        <f t="shared" si="461"/>
        <v>44187</v>
      </c>
      <c r="K674" s="56">
        <v>1060</v>
      </c>
      <c r="L674" s="56"/>
      <c r="M674" s="56"/>
      <c r="N674" s="56"/>
      <c r="O674" s="454">
        <v>2.2582857142857131</v>
      </c>
      <c r="P674" s="454">
        <v>0.13059544790414068</v>
      </c>
      <c r="Q674" s="437">
        <f t="shared" si="433"/>
        <v>130595.44790414069</v>
      </c>
      <c r="R674" s="454">
        <v>0.19188930347418653</v>
      </c>
      <c r="S674" s="437">
        <f t="shared" si="434"/>
        <v>191889.30347418654</v>
      </c>
      <c r="T674" s="454">
        <v>0.19522946171740027</v>
      </c>
      <c r="U674" s="437">
        <f t="shared" si="435"/>
        <v>195229.46171740026</v>
      </c>
      <c r="V674" s="58">
        <f t="shared" si="436"/>
        <v>8.6450293017573543</v>
      </c>
      <c r="W674" s="454">
        <v>1.5446783293337747</v>
      </c>
      <c r="X674" s="437">
        <f t="shared" si="437"/>
        <v>1544678.3293337747</v>
      </c>
      <c r="Y674" s="454">
        <v>1.7479286502906088E-2</v>
      </c>
      <c r="Z674" s="437">
        <f t="shared" si="451"/>
        <v>17479.286502906089</v>
      </c>
      <c r="AA674" s="437">
        <f t="shared" si="452"/>
        <v>10882.953992011724</v>
      </c>
      <c r="AB674" s="437">
        <f t="shared" si="453"/>
        <v>1917.2212178399091</v>
      </c>
      <c r="AC674" s="437">
        <f t="shared" si="454"/>
        <v>6951.2546231115803</v>
      </c>
      <c r="AD674" s="437">
        <f t="shared" si="455"/>
        <v>1248.5204644932921</v>
      </c>
      <c r="AE674" s="431">
        <v>56.099320283470092</v>
      </c>
      <c r="AF674" s="431">
        <v>38.74759907500831</v>
      </c>
      <c r="AG674" s="431">
        <f t="shared" si="438"/>
        <v>17.351721208461782</v>
      </c>
      <c r="AH674" s="550">
        <f t="shared" si="456"/>
        <v>126.68829357729925</v>
      </c>
      <c r="AI674" s="550">
        <f t="shared" si="457"/>
        <v>87.503149453961584</v>
      </c>
      <c r="AJ674" s="550">
        <f t="shared" si="458"/>
        <v>39.185144123337665</v>
      </c>
      <c r="AK674" s="174"/>
      <c r="AL674" s="174"/>
      <c r="AM674" s="58"/>
      <c r="AN674" s="56"/>
      <c r="AO674" s="56"/>
      <c r="AP674" s="56"/>
      <c r="AQ674" s="56"/>
      <c r="AR674" s="56"/>
      <c r="AS674" s="56"/>
      <c r="AT674" s="56"/>
      <c r="AU674" s="56"/>
      <c r="AV674" s="56"/>
      <c r="AW674" s="56"/>
      <c r="AX674" s="56"/>
      <c r="AY674" s="56"/>
      <c r="AZ674" s="56"/>
      <c r="BA674" s="56"/>
      <c r="BB674" s="56"/>
      <c r="BC674" s="56"/>
      <c r="BD674" s="56"/>
      <c r="BE674" s="56"/>
      <c r="BF674" s="56"/>
    </row>
    <row r="675" spans="1:58" x14ac:dyDescent="0.25">
      <c r="A675" s="56" t="s">
        <v>367</v>
      </c>
      <c r="B675" s="56">
        <v>52</v>
      </c>
      <c r="C675" s="56">
        <v>4</v>
      </c>
      <c r="D675" s="56">
        <v>14</v>
      </c>
      <c r="E675" s="56">
        <f t="shared" ref="E675:E684" si="463">E674-D675</f>
        <v>140</v>
      </c>
      <c r="F675" s="452">
        <v>44194</v>
      </c>
      <c r="G675" s="143">
        <f t="shared" si="448"/>
        <v>10225</v>
      </c>
      <c r="H675" s="143">
        <f t="shared" si="459"/>
        <v>10232</v>
      </c>
      <c r="I675" s="41">
        <f t="shared" si="460"/>
        <v>44201</v>
      </c>
      <c r="J675" s="453">
        <f t="shared" si="461"/>
        <v>44201</v>
      </c>
      <c r="K675" s="56">
        <v>1060</v>
      </c>
      <c r="L675" s="56"/>
      <c r="M675" s="56"/>
      <c r="N675" s="56"/>
      <c r="O675" s="454">
        <v>1.76</v>
      </c>
      <c r="P675" s="454">
        <v>9.028905018351116E-2</v>
      </c>
      <c r="Q675" s="437">
        <f t="shared" si="433"/>
        <v>90289.050183511165</v>
      </c>
      <c r="R675" s="454">
        <v>0.12165163087158902</v>
      </c>
      <c r="S675" s="437">
        <f t="shared" si="434"/>
        <v>121651.63087158902</v>
      </c>
      <c r="T675" s="454">
        <v>0.1643777260815325</v>
      </c>
      <c r="U675" s="437">
        <f t="shared" si="435"/>
        <v>164377.72608153251</v>
      </c>
      <c r="V675" s="58">
        <f t="shared" si="436"/>
        <v>9.3396435273598026</v>
      </c>
      <c r="W675" s="454">
        <v>1.2482480175881008</v>
      </c>
      <c r="X675" s="437">
        <f t="shared" si="437"/>
        <v>1248248.0175881009</v>
      </c>
      <c r="Y675" s="454">
        <v>1.2079344666636184E-2</v>
      </c>
      <c r="Z675" s="437">
        <f t="shared" si="451"/>
        <v>12079.344666636185</v>
      </c>
      <c r="AA675" s="437">
        <f t="shared" si="452"/>
        <v>7524.0875152925964</v>
      </c>
      <c r="AB675" s="437">
        <f t="shared" si="453"/>
        <v>1215.4564307083126</v>
      </c>
      <c r="AC675" s="437">
        <f t="shared" si="454"/>
        <v>5852.7612498097778</v>
      </c>
      <c r="AD675" s="437">
        <f t="shared" si="455"/>
        <v>862.81033333115602</v>
      </c>
      <c r="AE675" s="431">
        <v>54.696623951016917</v>
      </c>
      <c r="AF675" s="431">
        <v>38.546945600008996</v>
      </c>
      <c r="AG675" s="431">
        <f t="shared" si="438"/>
        <v>16.149678351007921</v>
      </c>
      <c r="AH675" s="550">
        <f t="shared" si="456"/>
        <v>96.266058153789771</v>
      </c>
      <c r="AI675" s="550">
        <f t="shared" si="457"/>
        <v>67.842624256015839</v>
      </c>
      <c r="AJ675" s="550">
        <f t="shared" si="458"/>
        <v>28.423433897773933</v>
      </c>
      <c r="AK675" s="174"/>
      <c r="AL675" s="174"/>
      <c r="AM675" s="58"/>
      <c r="AN675" s="56"/>
      <c r="AO675" s="56"/>
      <c r="AP675" s="56"/>
      <c r="AQ675" s="56"/>
      <c r="AR675" s="56"/>
      <c r="AS675" s="56"/>
      <c r="AT675" s="56"/>
      <c r="AU675" s="56"/>
      <c r="AV675" s="56"/>
      <c r="AW675" s="56"/>
      <c r="AX675" s="56"/>
      <c r="AY675" s="56"/>
      <c r="AZ675" s="56"/>
      <c r="BA675" s="56"/>
      <c r="BB675" s="56"/>
      <c r="BC675" s="56"/>
      <c r="BD675" s="56"/>
      <c r="BE675" s="56"/>
      <c r="BF675" s="56"/>
    </row>
    <row r="676" spans="1:58" x14ac:dyDescent="0.25">
      <c r="A676" s="56" t="s">
        <v>368</v>
      </c>
      <c r="B676" s="56">
        <v>52</v>
      </c>
      <c r="C676" s="56">
        <v>5</v>
      </c>
      <c r="D676" s="56">
        <v>14</v>
      </c>
      <c r="E676" s="56">
        <f t="shared" si="463"/>
        <v>126</v>
      </c>
      <c r="F676" s="452">
        <v>44208</v>
      </c>
      <c r="G676" s="143">
        <f t="shared" si="448"/>
        <v>10239</v>
      </c>
      <c r="H676" s="143">
        <f t="shared" si="459"/>
        <v>10246</v>
      </c>
      <c r="I676" s="41">
        <f t="shared" si="460"/>
        <v>44215</v>
      </c>
      <c r="J676" s="453">
        <f t="shared" si="461"/>
        <v>44215</v>
      </c>
      <c r="K676" s="56">
        <v>1060</v>
      </c>
      <c r="L676" s="56"/>
      <c r="M676" s="56"/>
      <c r="N676" s="56"/>
      <c r="O676" s="454">
        <v>3.4428571428571431</v>
      </c>
      <c r="P676" s="454">
        <v>0.14101399450937063</v>
      </c>
      <c r="Q676" s="437">
        <f t="shared" si="433"/>
        <v>141013.99450937062</v>
      </c>
      <c r="R676" s="454">
        <v>0.28890363849253597</v>
      </c>
      <c r="S676" s="437">
        <f t="shared" si="434"/>
        <v>288903.63849253597</v>
      </c>
      <c r="T676" s="454">
        <v>0.27688549566009291</v>
      </c>
      <c r="U676" s="437">
        <f t="shared" si="435"/>
        <v>276885.49566009291</v>
      </c>
      <c r="V676" s="58">
        <f t="shared" si="436"/>
        <v>8.0423173013304989</v>
      </c>
      <c r="W676" s="454">
        <v>2.5245330224310871</v>
      </c>
      <c r="X676" s="437">
        <f t="shared" si="437"/>
        <v>2524533.0224310872</v>
      </c>
      <c r="Y676" s="454">
        <v>1.7909110726317144E-2</v>
      </c>
      <c r="Z676" s="437">
        <f t="shared" si="451"/>
        <v>17909.110726317143</v>
      </c>
      <c r="AA676" s="437">
        <f t="shared" si="452"/>
        <v>11751.166209114219</v>
      </c>
      <c r="AB676" s="437">
        <f t="shared" si="453"/>
        <v>2886.5193400608268</v>
      </c>
      <c r="AC676" s="437">
        <f t="shared" si="454"/>
        <v>9858.6635687487469</v>
      </c>
      <c r="AD676" s="437">
        <f t="shared" si="455"/>
        <v>1279.2221947369387</v>
      </c>
      <c r="AE676" s="431">
        <v>53.324961781863159</v>
      </c>
      <c r="AF676" s="431">
        <v>39.516565019468175</v>
      </c>
      <c r="AG676" s="431">
        <f t="shared" si="438"/>
        <v>13.808396762394985</v>
      </c>
      <c r="AH676" s="550">
        <f t="shared" si="456"/>
        <v>183.59022556327176</v>
      </c>
      <c r="AI676" s="550">
        <f t="shared" si="457"/>
        <v>136.04988813845472</v>
      </c>
      <c r="AJ676" s="550">
        <f t="shared" si="458"/>
        <v>47.540337424817039</v>
      </c>
      <c r="AK676" s="174"/>
      <c r="AL676" s="174"/>
      <c r="AM676" s="58"/>
      <c r="AN676" s="56"/>
      <c r="AO676" s="56"/>
      <c r="AP676" s="56"/>
      <c r="AQ676" s="56"/>
      <c r="AR676" s="56"/>
      <c r="AS676" s="56"/>
      <c r="AT676" s="56"/>
      <c r="AU676" s="56"/>
      <c r="AV676" s="56"/>
      <c r="AW676" s="56"/>
      <c r="AX676" s="56"/>
      <c r="AY676" s="56"/>
      <c r="AZ676" s="56"/>
      <c r="BA676" s="56"/>
      <c r="BB676" s="56"/>
      <c r="BC676" s="56"/>
      <c r="BD676" s="56"/>
      <c r="BE676" s="56"/>
      <c r="BF676" s="56"/>
    </row>
    <row r="677" spans="1:58" x14ac:dyDescent="0.25">
      <c r="A677" s="56" t="s">
        <v>369</v>
      </c>
      <c r="B677" s="56">
        <v>52</v>
      </c>
      <c r="C677" s="56">
        <v>6</v>
      </c>
      <c r="D677" s="56">
        <v>14</v>
      </c>
      <c r="E677" s="56">
        <f t="shared" si="463"/>
        <v>112</v>
      </c>
      <c r="F677" s="452">
        <v>44222</v>
      </c>
      <c r="G677" s="143">
        <f t="shared" si="448"/>
        <v>10253</v>
      </c>
      <c r="H677" s="143">
        <f t="shared" si="459"/>
        <v>10260</v>
      </c>
      <c r="I677" s="41">
        <f t="shared" si="460"/>
        <v>44229</v>
      </c>
      <c r="J677" s="453">
        <f t="shared" si="461"/>
        <v>44229</v>
      </c>
      <c r="K677" s="56">
        <v>1060</v>
      </c>
      <c r="L677" s="56"/>
      <c r="M677" s="56"/>
      <c r="N677" s="56"/>
      <c r="O677" s="454">
        <v>1.7445714285714291</v>
      </c>
      <c r="P677" s="454">
        <v>7.8376812541121499E-2</v>
      </c>
      <c r="Q677" s="437">
        <f t="shared" si="433"/>
        <v>78376.812541121501</v>
      </c>
      <c r="R677" s="454">
        <v>0.10876812415536861</v>
      </c>
      <c r="S677" s="437">
        <f t="shared" si="434"/>
        <v>108768.12415536861</v>
      </c>
      <c r="T677" s="454">
        <v>0.14438030408863567</v>
      </c>
      <c r="U677" s="437">
        <f t="shared" si="435"/>
        <v>144380.30408863566</v>
      </c>
      <c r="V677" s="58">
        <f t="shared" si="436"/>
        <v>8.2759755045893328</v>
      </c>
      <c r="W677" s="454">
        <v>1.295480968974621</v>
      </c>
      <c r="X677" s="437">
        <f t="shared" si="437"/>
        <v>1295480.968974621</v>
      </c>
      <c r="Y677" s="454">
        <v>9.4304613620623239E-3</v>
      </c>
      <c r="Z677" s="437">
        <f t="shared" si="451"/>
        <v>9430.461362062324</v>
      </c>
      <c r="AA677" s="437">
        <f t="shared" si="452"/>
        <v>6531.4010450934584</v>
      </c>
      <c r="AB677" s="437">
        <f t="shared" si="453"/>
        <v>1086.7336098459007</v>
      </c>
      <c r="AC677" s="437">
        <f t="shared" si="454"/>
        <v>5140.7418094260629</v>
      </c>
      <c r="AD677" s="437">
        <f t="shared" si="455"/>
        <v>673.60438300445173</v>
      </c>
      <c r="AE677" s="431">
        <v>58.17356620898758</v>
      </c>
      <c r="AF677" s="431">
        <v>44.866591066216372</v>
      </c>
      <c r="AG677" s="431">
        <f t="shared" si="438"/>
        <v>13.306975142771208</v>
      </c>
      <c r="AH677" s="550">
        <f t="shared" si="456"/>
        <v>101.48794150630808</v>
      </c>
      <c r="AI677" s="550">
        <f t="shared" si="457"/>
        <v>78.272972871519215</v>
      </c>
      <c r="AJ677" s="550">
        <f t="shared" si="458"/>
        <v>23.21496863478886</v>
      </c>
      <c r="AK677" s="174"/>
      <c r="AL677" s="174"/>
      <c r="AM677" s="58"/>
      <c r="AN677" s="56"/>
      <c r="AO677" s="56"/>
      <c r="AP677" s="56"/>
      <c r="AQ677" s="56"/>
      <c r="AR677" s="56"/>
      <c r="AS677" s="56"/>
      <c r="AT677" s="56"/>
      <c r="AU677" s="56"/>
      <c r="AV677" s="56"/>
      <c r="AW677" s="56"/>
      <c r="AX677" s="56"/>
      <c r="AY677" s="56"/>
      <c r="AZ677" s="56"/>
      <c r="BA677" s="56"/>
      <c r="BB677" s="56"/>
      <c r="BC677" s="56"/>
      <c r="BD677" s="56"/>
      <c r="BE677" s="56"/>
      <c r="BF677" s="56"/>
    </row>
    <row r="678" spans="1:58" x14ac:dyDescent="0.25">
      <c r="A678" s="56" t="s">
        <v>370</v>
      </c>
      <c r="B678" s="56">
        <v>52</v>
      </c>
      <c r="C678" s="56">
        <v>7</v>
      </c>
      <c r="D678" s="56">
        <v>14</v>
      </c>
      <c r="E678" s="56">
        <f t="shared" si="463"/>
        <v>98</v>
      </c>
      <c r="F678" s="452">
        <v>44236</v>
      </c>
      <c r="G678" s="143">
        <f t="shared" si="448"/>
        <v>10267</v>
      </c>
      <c r="H678" s="143">
        <f t="shared" si="459"/>
        <v>10274</v>
      </c>
      <c r="I678" s="41">
        <f t="shared" si="460"/>
        <v>44243</v>
      </c>
      <c r="J678" s="453">
        <f t="shared" si="461"/>
        <v>44243</v>
      </c>
      <c r="K678" s="56">
        <v>1060</v>
      </c>
      <c r="L678" s="56"/>
      <c r="M678" s="56"/>
      <c r="N678" s="56"/>
      <c r="O678" s="454">
        <v>0.88400000000000034</v>
      </c>
      <c r="P678" s="454">
        <v>4.9857307709137072E-2</v>
      </c>
      <c r="Q678" s="437">
        <f t="shared" si="433"/>
        <v>49857.307709137072</v>
      </c>
      <c r="R678" s="454">
        <v>5.2682778391435002E-2</v>
      </c>
      <c r="S678" s="437">
        <f t="shared" si="434"/>
        <v>52682.778391435</v>
      </c>
      <c r="T678" s="454">
        <v>0.1577184028805762</v>
      </c>
      <c r="U678" s="437">
        <f t="shared" si="435"/>
        <v>157718.40288057621</v>
      </c>
      <c r="V678" s="58">
        <f t="shared" si="436"/>
        <v>17.841448289657936</v>
      </c>
      <c r="W678" s="454">
        <v>0.54895554945514657</v>
      </c>
      <c r="X678" s="437">
        <f t="shared" si="437"/>
        <v>548955.54945514654</v>
      </c>
      <c r="Y678" s="454">
        <v>6.6846749981709632E-3</v>
      </c>
      <c r="Z678" s="437">
        <f t="shared" si="451"/>
        <v>6684.6749981709636</v>
      </c>
      <c r="AA678" s="437">
        <f t="shared" si="452"/>
        <v>4154.7756424280897</v>
      </c>
      <c r="AB678" s="437">
        <f t="shared" si="453"/>
        <v>526.36879032918296</v>
      </c>
      <c r="AC678" s="437">
        <f t="shared" si="454"/>
        <v>5615.6523074389352</v>
      </c>
      <c r="AD678" s="437">
        <f t="shared" si="455"/>
        <v>477.47678558364026</v>
      </c>
      <c r="AE678" s="431">
        <v>67.393749760550961</v>
      </c>
      <c r="AF678" s="431">
        <v>48.086987108448049</v>
      </c>
      <c r="AG678" s="431">
        <f t="shared" si="438"/>
        <v>19.306762652102911</v>
      </c>
      <c r="AH678" s="550">
        <f t="shared" si="456"/>
        <v>59.57607478832707</v>
      </c>
      <c r="AI678" s="550">
        <f t="shared" si="457"/>
        <v>42.508896603868095</v>
      </c>
      <c r="AJ678" s="550">
        <f t="shared" si="458"/>
        <v>17.067178184458974</v>
      </c>
      <c r="AK678" s="174"/>
      <c r="AL678" s="174"/>
      <c r="AM678" s="58"/>
      <c r="AN678" s="56"/>
      <c r="AO678" s="56"/>
      <c r="AP678" s="56"/>
      <c r="AQ678" s="56"/>
      <c r="AR678" s="56"/>
      <c r="AS678" s="56"/>
      <c r="AT678" s="56"/>
      <c r="AU678" s="56"/>
      <c r="AV678" s="56"/>
      <c r="AW678" s="56"/>
      <c r="AX678" s="56"/>
      <c r="AY678" s="56"/>
      <c r="AZ678" s="56"/>
      <c r="BA678" s="56"/>
      <c r="BB678" s="56"/>
      <c r="BC678" s="56"/>
      <c r="BD678" s="56"/>
      <c r="BE678" s="56"/>
      <c r="BF678" s="56"/>
    </row>
    <row r="679" spans="1:58" x14ac:dyDescent="0.25">
      <c r="A679" s="56" t="s">
        <v>371</v>
      </c>
      <c r="B679" s="56">
        <v>52</v>
      </c>
      <c r="C679" s="56">
        <v>8</v>
      </c>
      <c r="D679" s="56">
        <v>14</v>
      </c>
      <c r="E679" s="56">
        <f t="shared" si="463"/>
        <v>84</v>
      </c>
      <c r="F679" s="452">
        <v>44250</v>
      </c>
      <c r="G679" s="143">
        <f t="shared" si="448"/>
        <v>10281</v>
      </c>
      <c r="H679" s="143">
        <f t="shared" si="459"/>
        <v>10288</v>
      </c>
      <c r="I679" s="41">
        <f t="shared" si="460"/>
        <v>44257</v>
      </c>
      <c r="J679" s="453">
        <f t="shared" si="461"/>
        <v>44257</v>
      </c>
      <c r="K679" s="56">
        <v>1060</v>
      </c>
      <c r="L679" s="56"/>
      <c r="M679" s="56"/>
      <c r="N679" s="56"/>
      <c r="O679" s="454">
        <v>1.6594285714285715</v>
      </c>
      <c r="P679" s="454">
        <v>8.2365792177948774E-2</v>
      </c>
      <c r="Q679" s="437">
        <f t="shared" si="433"/>
        <v>82365.792177948781</v>
      </c>
      <c r="R679" s="454">
        <v>0.10713997257883585</v>
      </c>
      <c r="S679" s="437">
        <f t="shared" si="434"/>
        <v>107139.97257883585</v>
      </c>
      <c r="T679" s="454">
        <v>0.23031955198926732</v>
      </c>
      <c r="U679" s="437">
        <f t="shared" si="435"/>
        <v>230319.55198926732</v>
      </c>
      <c r="V679" s="58">
        <f t="shared" si="436"/>
        <v>13.879449586130088</v>
      </c>
      <c r="W679" s="454">
        <v>1.1160545664155963</v>
      </c>
      <c r="X679" s="437">
        <f t="shared" si="437"/>
        <v>1116054.5664155963</v>
      </c>
      <c r="Y679" s="454">
        <v>1.1051856881418269E-2</v>
      </c>
      <c r="Z679" s="437">
        <f t="shared" si="451"/>
        <v>11051.856881418269</v>
      </c>
      <c r="AA679" s="437">
        <f t="shared" si="452"/>
        <v>6863.8160148290644</v>
      </c>
      <c r="AB679" s="437">
        <f t="shared" si="453"/>
        <v>1070.4662791929024</v>
      </c>
      <c r="AC679" s="437">
        <f t="shared" si="454"/>
        <v>8200.6569934402924</v>
      </c>
      <c r="AD679" s="437">
        <f t="shared" si="455"/>
        <v>789.41834867273349</v>
      </c>
      <c r="AE679" s="431">
        <v>54.748173915851659</v>
      </c>
      <c r="AF679" s="431">
        <v>39.227272262053063</v>
      </c>
      <c r="AG679" s="431">
        <f t="shared" si="438"/>
        <v>15.520901653798596</v>
      </c>
      <c r="AH679" s="550">
        <f t="shared" si="456"/>
        <v>90.850684029504691</v>
      </c>
      <c r="AI679" s="550">
        <f t="shared" si="457"/>
        <v>65.094856370858338</v>
      </c>
      <c r="AJ679" s="550">
        <f t="shared" si="458"/>
        <v>25.755827658646353</v>
      </c>
      <c r="AK679" s="174"/>
      <c r="AL679" s="174"/>
      <c r="AM679" s="58"/>
      <c r="AN679" s="56"/>
      <c r="AO679" s="56"/>
      <c r="AP679" s="56"/>
      <c r="AQ679" s="56"/>
      <c r="AR679" s="56"/>
      <c r="AS679" s="56"/>
      <c r="AT679" s="56"/>
      <c r="AU679" s="56"/>
      <c r="AV679" s="56"/>
      <c r="AW679" s="56"/>
      <c r="AX679" s="56"/>
      <c r="AY679" s="56"/>
      <c r="AZ679" s="56"/>
      <c r="BA679" s="56"/>
      <c r="BB679" s="56"/>
      <c r="BC679" s="56"/>
      <c r="BD679" s="56"/>
      <c r="BE679" s="56"/>
      <c r="BF679" s="56"/>
    </row>
    <row r="680" spans="1:58" x14ac:dyDescent="0.25">
      <c r="A680" s="56" t="s">
        <v>372</v>
      </c>
      <c r="B680" s="56">
        <v>52</v>
      </c>
      <c r="C680" s="56">
        <v>9</v>
      </c>
      <c r="D680" s="56">
        <v>14</v>
      </c>
      <c r="E680" s="56">
        <f t="shared" si="463"/>
        <v>70</v>
      </c>
      <c r="F680" s="452">
        <v>44264</v>
      </c>
      <c r="G680" s="143">
        <f t="shared" si="448"/>
        <v>10295</v>
      </c>
      <c r="H680" s="143">
        <f t="shared" si="459"/>
        <v>10302</v>
      </c>
      <c r="I680" s="41">
        <f t="shared" si="460"/>
        <v>44271</v>
      </c>
      <c r="J680" s="453">
        <f t="shared" si="461"/>
        <v>44271</v>
      </c>
      <c r="K680" s="56">
        <v>1060</v>
      </c>
      <c r="L680" s="56"/>
      <c r="M680" s="56"/>
      <c r="N680" s="56"/>
      <c r="O680" s="454">
        <v>2.7868571428571443</v>
      </c>
      <c r="P680" s="454">
        <v>0.16804297790723449</v>
      </c>
      <c r="Q680" s="437">
        <f t="shared" si="433"/>
        <v>168042.97790723448</v>
      </c>
      <c r="R680" s="454">
        <v>0.1081842019464975</v>
      </c>
      <c r="S680" s="437">
        <f t="shared" si="434"/>
        <v>108184.2019464975</v>
      </c>
      <c r="T680" s="454">
        <v>0.90039445630379789</v>
      </c>
      <c r="U680" s="437">
        <f t="shared" si="435"/>
        <v>900394.4563037979</v>
      </c>
      <c r="V680" s="58">
        <f t="shared" si="436"/>
        <v>32.308597468354428</v>
      </c>
      <c r="W680" s="454">
        <v>1.358171039838763</v>
      </c>
      <c r="X680" s="437">
        <f t="shared" si="437"/>
        <v>1358171.039838763</v>
      </c>
      <c r="Y680" s="454">
        <v>2.2148157717659753E-2</v>
      </c>
      <c r="Z680" s="437">
        <f t="shared" si="451"/>
        <v>22148.157717659753</v>
      </c>
      <c r="AA680" s="437">
        <f t="shared" si="452"/>
        <v>14003.581492269541</v>
      </c>
      <c r="AB680" s="437">
        <f t="shared" si="453"/>
        <v>1080.8994751226683</v>
      </c>
      <c r="AC680" s="437">
        <f t="shared" si="454"/>
        <v>32059.050268067072</v>
      </c>
      <c r="AD680" s="437">
        <f t="shared" si="455"/>
        <v>1582.0112655471253</v>
      </c>
      <c r="AE680" s="431">
        <v>70.799566208574447</v>
      </c>
      <c r="AF680" s="431">
        <v>48.602135911239344</v>
      </c>
      <c r="AG680" s="431">
        <f t="shared" si="438"/>
        <v>22.197430297335103</v>
      </c>
      <c r="AH680" s="550">
        <f t="shared" si="456"/>
        <v>197.308276799553</v>
      </c>
      <c r="AI680" s="550">
        <f t="shared" si="457"/>
        <v>135.4472096223511</v>
      </c>
      <c r="AJ680" s="550">
        <f t="shared" si="458"/>
        <v>61.861067177201903</v>
      </c>
      <c r="AK680" s="174"/>
      <c r="AL680" s="174"/>
      <c r="AM680" s="58"/>
      <c r="AN680" s="56"/>
      <c r="AO680" s="56"/>
      <c r="AP680" s="56"/>
      <c r="AQ680" s="56"/>
      <c r="AR680" s="56"/>
      <c r="AS680" s="56"/>
      <c r="AT680" s="56"/>
      <c r="AU680" s="56"/>
      <c r="AV680" s="56"/>
      <c r="AW680" s="56"/>
      <c r="AX680" s="56"/>
      <c r="AY680" s="56"/>
      <c r="AZ680" s="56"/>
      <c r="BA680" s="56"/>
      <c r="BB680" s="56"/>
      <c r="BC680" s="56"/>
      <c r="BD680" s="56"/>
      <c r="BE680" s="56"/>
      <c r="BF680" s="56"/>
    </row>
    <row r="681" spans="1:58" x14ac:dyDescent="0.25">
      <c r="A681" s="56" t="s">
        <v>373</v>
      </c>
      <c r="B681" s="56">
        <v>52</v>
      </c>
      <c r="C681" s="56">
        <v>10</v>
      </c>
      <c r="D681" s="56">
        <v>14</v>
      </c>
      <c r="E681" s="56">
        <f t="shared" si="463"/>
        <v>56</v>
      </c>
      <c r="F681" s="452">
        <v>44278</v>
      </c>
      <c r="G681" s="143">
        <f t="shared" si="448"/>
        <v>10309</v>
      </c>
      <c r="H681" s="143">
        <f t="shared" si="459"/>
        <v>10316</v>
      </c>
      <c r="I681" s="41">
        <f t="shared" si="460"/>
        <v>44285</v>
      </c>
      <c r="J681" s="453">
        <f t="shared" si="461"/>
        <v>44285</v>
      </c>
      <c r="K681" s="56">
        <v>1060</v>
      </c>
      <c r="L681" s="56"/>
      <c r="M681" s="56"/>
      <c r="N681" s="56"/>
      <c r="O681" s="454">
        <v>2.612000000000001</v>
      </c>
      <c r="P681" s="454">
        <v>0.18946537245909173</v>
      </c>
      <c r="Q681" s="437">
        <f t="shared" si="433"/>
        <v>189465.37245909174</v>
      </c>
      <c r="R681" s="454">
        <v>4.8071209067035749E-2</v>
      </c>
      <c r="S681" s="437">
        <f t="shared" si="434"/>
        <v>48071.20906703575</v>
      </c>
      <c r="T681" s="454">
        <v>1.2523936386926338</v>
      </c>
      <c r="U681" s="437">
        <f t="shared" si="435"/>
        <v>1252393.6386926337</v>
      </c>
      <c r="V681" s="58">
        <f t="shared" si="436"/>
        <v>47.94768907705334</v>
      </c>
      <c r="W681" s="454">
        <v>0.83787172109260211</v>
      </c>
      <c r="X681" s="437">
        <f t="shared" si="437"/>
        <v>837871.72109260212</v>
      </c>
      <c r="Y681" s="454">
        <v>2.6187847344942262E-2</v>
      </c>
      <c r="Z681" s="437">
        <f t="shared" si="451"/>
        <v>26187.847344942264</v>
      </c>
      <c r="AA681" s="437">
        <f t="shared" si="452"/>
        <v>15788.781038257644</v>
      </c>
      <c r="AB681" s="437">
        <f t="shared" si="453"/>
        <v>480.29327493461454</v>
      </c>
      <c r="AC681" s="437">
        <f t="shared" si="454"/>
        <v>44592.178835791914</v>
      </c>
      <c r="AD681" s="437">
        <f t="shared" si="455"/>
        <v>1870.5605246387331</v>
      </c>
      <c r="AE681" s="431">
        <v>78.042952052418215</v>
      </c>
      <c r="AF681" s="431">
        <v>62.212609923537237</v>
      </c>
      <c r="AG681" s="431">
        <f t="shared" si="438"/>
        <v>15.830342128880979</v>
      </c>
      <c r="AH681" s="550">
        <f t="shared" si="456"/>
        <v>203.84819076091645</v>
      </c>
      <c r="AI681" s="550">
        <f t="shared" si="457"/>
        <v>162.49933712027934</v>
      </c>
      <c r="AJ681" s="550">
        <f t="shared" si="458"/>
        <v>41.348853640637117</v>
      </c>
      <c r="AK681" s="174"/>
      <c r="AL681" s="174"/>
      <c r="AM681" s="58"/>
      <c r="AN681" s="56"/>
      <c r="AO681" s="56"/>
      <c r="AP681" s="56"/>
      <c r="AQ681" s="56"/>
      <c r="AR681" s="56"/>
      <c r="AS681" s="56"/>
      <c r="AT681" s="56"/>
      <c r="AU681" s="56"/>
      <c r="AV681" s="56"/>
      <c r="AW681" s="56"/>
      <c r="AX681" s="56"/>
      <c r="AY681" s="56"/>
      <c r="AZ681" s="56"/>
      <c r="BA681" s="56"/>
      <c r="BB681" s="56"/>
      <c r="BC681" s="56"/>
      <c r="BD681" s="56"/>
      <c r="BE681" s="56"/>
      <c r="BF681" s="56"/>
    </row>
    <row r="682" spans="1:58" x14ac:dyDescent="0.25">
      <c r="A682" s="56" t="s">
        <v>374</v>
      </c>
      <c r="B682" s="56">
        <v>52</v>
      </c>
      <c r="C682" s="56">
        <v>11</v>
      </c>
      <c r="D682" s="56">
        <v>14</v>
      </c>
      <c r="E682" s="56">
        <f t="shared" si="463"/>
        <v>42</v>
      </c>
      <c r="F682" s="452">
        <v>44292</v>
      </c>
      <c r="G682" s="143">
        <f t="shared" si="448"/>
        <v>10323</v>
      </c>
      <c r="H682" s="143">
        <f t="shared" si="459"/>
        <v>10330</v>
      </c>
      <c r="I682" s="41">
        <f t="shared" si="460"/>
        <v>44299</v>
      </c>
      <c r="J682" s="453">
        <f t="shared" si="461"/>
        <v>44299</v>
      </c>
      <c r="K682" s="56">
        <v>1060</v>
      </c>
      <c r="L682" s="56"/>
      <c r="M682" s="56"/>
      <c r="N682" s="56"/>
      <c r="O682" s="454">
        <v>1.6045714285714285</v>
      </c>
      <c r="P682" s="454">
        <v>9.8409448501560526E-2</v>
      </c>
      <c r="Q682" s="437">
        <f t="shared" si="433"/>
        <v>98409.448501560531</v>
      </c>
      <c r="R682" s="454">
        <v>6.8867739239833275E-2</v>
      </c>
      <c r="S682" s="437">
        <f t="shared" si="434"/>
        <v>68867.739239833274</v>
      </c>
      <c r="T682" s="454">
        <v>0.55800849594049995</v>
      </c>
      <c r="U682" s="437">
        <f t="shared" si="435"/>
        <v>558008.49594049994</v>
      </c>
      <c r="V682" s="58">
        <f t="shared" si="436"/>
        <v>34.776170509112355</v>
      </c>
      <c r="W682" s="454">
        <v>0.73167157213719392</v>
      </c>
      <c r="X682" s="437">
        <f t="shared" si="437"/>
        <v>731671.57213719387</v>
      </c>
      <c r="Y682" s="454">
        <v>1.3925371574283417E-2</v>
      </c>
      <c r="Z682" s="437">
        <f t="shared" si="451"/>
        <v>13925.371574283417</v>
      </c>
      <c r="AA682" s="437">
        <f t="shared" si="452"/>
        <v>8200.7873751300449</v>
      </c>
      <c r="AB682" s="437">
        <f t="shared" si="453"/>
        <v>688.07738891519875</v>
      </c>
      <c r="AC682" s="437">
        <f t="shared" si="454"/>
        <v>19868.205869238573</v>
      </c>
      <c r="AD682" s="437">
        <f t="shared" si="455"/>
        <v>994.66939816310116</v>
      </c>
      <c r="AE682" s="431">
        <v>59.686621990296295</v>
      </c>
      <c r="AF682" s="431">
        <v>40.313374445270561</v>
      </c>
      <c r="AG682" s="431">
        <f t="shared" si="438"/>
        <v>19.373247545025734</v>
      </c>
      <c r="AH682" s="550">
        <f t="shared" si="456"/>
        <v>95.771448313572563</v>
      </c>
      <c r="AI682" s="550">
        <f t="shared" si="457"/>
        <v>64.685688824182705</v>
      </c>
      <c r="AJ682" s="550">
        <f t="shared" si="458"/>
        <v>31.085759489389858</v>
      </c>
      <c r="AK682" s="174"/>
      <c r="AL682" s="174"/>
      <c r="AM682" s="58"/>
      <c r="AN682" s="56"/>
      <c r="AO682" s="56"/>
      <c r="AP682" s="56"/>
      <c r="AQ682" s="56"/>
      <c r="AR682" s="56"/>
      <c r="AS682" s="56"/>
      <c r="AT682" s="56"/>
      <c r="AU682" s="56"/>
      <c r="AV682" s="56"/>
      <c r="AW682" s="56"/>
      <c r="AX682" s="56"/>
      <c r="AY682" s="56"/>
      <c r="AZ682" s="56"/>
      <c r="BA682" s="56"/>
      <c r="BB682" s="56"/>
      <c r="BC682" s="56"/>
      <c r="BD682" s="56"/>
      <c r="BE682" s="56"/>
      <c r="BF682" s="56"/>
    </row>
    <row r="683" spans="1:58" x14ac:dyDescent="0.25">
      <c r="A683" s="56" t="s">
        <v>375</v>
      </c>
      <c r="B683" s="56">
        <v>52</v>
      </c>
      <c r="C683" s="56">
        <v>12</v>
      </c>
      <c r="D683" s="56">
        <v>14</v>
      </c>
      <c r="E683" s="56">
        <f t="shared" si="463"/>
        <v>28</v>
      </c>
      <c r="F683" s="452">
        <v>44306</v>
      </c>
      <c r="G683" s="143">
        <f t="shared" si="448"/>
        <v>10337</v>
      </c>
      <c r="H683" s="143">
        <f t="shared" si="459"/>
        <v>10344</v>
      </c>
      <c r="I683" s="41">
        <f t="shared" si="460"/>
        <v>44313</v>
      </c>
      <c r="J683" s="453">
        <f t="shared" si="461"/>
        <v>44313</v>
      </c>
      <c r="K683" s="56">
        <v>1060</v>
      </c>
      <c r="L683" s="56"/>
      <c r="M683" s="56"/>
      <c r="N683" s="56"/>
      <c r="O683" s="454">
        <v>1.8497142857142848</v>
      </c>
      <c r="P683" s="454">
        <v>0.14449605699531803</v>
      </c>
      <c r="Q683" s="437">
        <f t="shared" si="433"/>
        <v>144496.05699531804</v>
      </c>
      <c r="R683" s="454">
        <v>9.6672608123565901E-2</v>
      </c>
      <c r="S683" s="437">
        <f t="shared" si="434"/>
        <v>96672.608123565908</v>
      </c>
      <c r="T683" s="454">
        <v>0.49241130582526915</v>
      </c>
      <c r="U683" s="437">
        <f t="shared" si="435"/>
        <v>492411.30582526914</v>
      </c>
      <c r="V683" s="58">
        <f t="shared" si="436"/>
        <v>26.620938683788118</v>
      </c>
      <c r="W683" s="454">
        <v>0.89939022927715484</v>
      </c>
      <c r="X683" s="437">
        <f t="shared" si="437"/>
        <v>899390.2292771549</v>
      </c>
      <c r="Y683" s="454">
        <v>2.2899921650439116E-2</v>
      </c>
      <c r="Z683" s="437">
        <f t="shared" si="451"/>
        <v>22899.921650439115</v>
      </c>
      <c r="AA683" s="437">
        <f t="shared" si="452"/>
        <v>12041.33808294317</v>
      </c>
      <c r="AB683" s="437">
        <f t="shared" si="453"/>
        <v>965.88383053543214</v>
      </c>
      <c r="AC683" s="437">
        <f t="shared" si="454"/>
        <v>17532.581076543738</v>
      </c>
      <c r="AD683" s="437">
        <f t="shared" si="455"/>
        <v>1635.7086893170799</v>
      </c>
      <c r="AE683" s="431">
        <v>74.831328100248882</v>
      </c>
      <c r="AF683" s="431">
        <v>37.305223610955728</v>
      </c>
      <c r="AG683" s="431">
        <f t="shared" si="438"/>
        <v>37.526104489293154</v>
      </c>
      <c r="AH683" s="550">
        <f t="shared" si="456"/>
        <v>138.41657660600313</v>
      </c>
      <c r="AI683" s="550">
        <f t="shared" si="457"/>
        <v>69.004005044950645</v>
      </c>
      <c r="AJ683" s="550">
        <f t="shared" si="458"/>
        <v>69.412571561052488</v>
      </c>
      <c r="AK683" s="174"/>
      <c r="AL683" s="174"/>
      <c r="AM683" s="58"/>
      <c r="AN683" s="56"/>
      <c r="AO683" s="56"/>
      <c r="AP683" s="56"/>
      <c r="AQ683" s="56"/>
      <c r="AR683" s="56"/>
      <c r="AS683" s="56"/>
      <c r="AT683" s="56"/>
      <c r="AU683" s="56"/>
      <c r="AV683" s="56"/>
      <c r="AW683" s="56"/>
      <c r="AX683" s="56"/>
      <c r="AY683" s="56"/>
      <c r="AZ683" s="56"/>
      <c r="BA683" s="56"/>
      <c r="BB683" s="56"/>
      <c r="BC683" s="56"/>
      <c r="BD683" s="56"/>
      <c r="BE683" s="56"/>
      <c r="BF683" s="56"/>
    </row>
    <row r="684" spans="1:58" ht="13.8" thickBot="1" x14ac:dyDescent="0.3">
      <c r="A684" s="63" t="s">
        <v>376</v>
      </c>
      <c r="B684" s="63">
        <v>52</v>
      </c>
      <c r="C684" s="63">
        <v>13</v>
      </c>
      <c r="D684" s="63">
        <v>14</v>
      </c>
      <c r="E684" s="63">
        <f t="shared" si="463"/>
        <v>14</v>
      </c>
      <c r="F684" s="455">
        <v>44320</v>
      </c>
      <c r="G684" s="145">
        <f t="shared" si="448"/>
        <v>10351</v>
      </c>
      <c r="H684" s="145">
        <f t="shared" si="459"/>
        <v>10358</v>
      </c>
      <c r="I684" s="42">
        <f t="shared" si="460"/>
        <v>44327</v>
      </c>
      <c r="J684" s="34">
        <f t="shared" si="461"/>
        <v>44327</v>
      </c>
      <c r="K684" s="63">
        <v>1060</v>
      </c>
      <c r="L684" s="63"/>
      <c r="M684" s="63"/>
      <c r="N684" s="63"/>
      <c r="O684" s="456">
        <v>1.4862857142857138</v>
      </c>
      <c r="P684" s="456">
        <v>0.11300208622491253</v>
      </c>
      <c r="Q684" s="438">
        <f t="shared" ref="Q684:Q735" si="464">P684*1000000</f>
        <v>113002.08622491253</v>
      </c>
      <c r="R684" s="456">
        <v>7.2120952753444656E-2</v>
      </c>
      <c r="S684" s="438">
        <f t="shared" ref="S684:S735" si="465">R684*1000000</f>
        <v>72120.952753444653</v>
      </c>
      <c r="T684" s="456">
        <v>0.50857481264998872</v>
      </c>
      <c r="U684" s="438">
        <f t="shared" ref="U684:U735" si="466">T684*1000000</f>
        <v>508574.81264998874</v>
      </c>
      <c r="V684" s="71">
        <f t="shared" ref="V684:V735" si="467">(T684/O684)*100</f>
        <v>34.217836299018863</v>
      </c>
      <c r="W684" s="456">
        <v>0.62308473331999914</v>
      </c>
      <c r="X684" s="438">
        <f t="shared" ref="X684:X735" si="468">W684*1000000</f>
        <v>623084.73331999918</v>
      </c>
      <c r="Y684" s="456">
        <v>1.6992423672363352E-2</v>
      </c>
      <c r="Z684" s="438">
        <f t="shared" si="451"/>
        <v>16992.423672363351</v>
      </c>
      <c r="AA684" s="438">
        <f t="shared" si="452"/>
        <v>9416.8405187427106</v>
      </c>
      <c r="AB684" s="438">
        <f t="shared" si="453"/>
        <v>720.58118074483707</v>
      </c>
      <c r="AC684" s="438">
        <f t="shared" si="454"/>
        <v>18108.09181428099</v>
      </c>
      <c r="AD684" s="438">
        <f t="shared" si="455"/>
        <v>1213.7445480259537</v>
      </c>
      <c r="AE684" s="581">
        <v>95.788029482396297</v>
      </c>
      <c r="AF684" s="581">
        <v>62.947788977145557</v>
      </c>
      <c r="AG684" s="581">
        <f t="shared" ref="AG684:AG713" si="469">AE684-AF684</f>
        <v>32.84024050525074</v>
      </c>
      <c r="AH684" s="551">
        <f t="shared" si="456"/>
        <v>142.36837981926439</v>
      </c>
      <c r="AI684" s="551">
        <f t="shared" si="457"/>
        <v>93.558399502603166</v>
      </c>
      <c r="AJ684" s="551">
        <f t="shared" si="458"/>
        <v>48.809980316661225</v>
      </c>
      <c r="AK684" s="193"/>
      <c r="AL684" s="193"/>
      <c r="AM684" s="71"/>
      <c r="AN684" s="63"/>
      <c r="AO684" s="63"/>
      <c r="AP684" s="63"/>
      <c r="AQ684" s="63"/>
      <c r="AR684" s="63"/>
      <c r="AS684" s="63"/>
      <c r="AT684" s="63"/>
      <c r="AU684" s="63"/>
      <c r="AV684" s="63"/>
      <c r="AW684" s="63"/>
      <c r="AX684" s="63"/>
      <c r="AY684" s="63"/>
      <c r="AZ684" s="63"/>
      <c r="BA684" s="63"/>
      <c r="BB684" s="63"/>
      <c r="BC684" s="63"/>
      <c r="BD684" s="63"/>
      <c r="BE684" s="63"/>
      <c r="BF684" s="63"/>
    </row>
    <row r="685" spans="1:58" x14ac:dyDescent="0.25">
      <c r="A685" s="56" t="s">
        <v>377</v>
      </c>
      <c r="B685" s="56">
        <v>53</v>
      </c>
      <c r="C685" s="56">
        <v>1</v>
      </c>
      <c r="D685" s="56">
        <v>14</v>
      </c>
      <c r="E685" s="56">
        <f>SUM(D685:D696)</f>
        <v>167</v>
      </c>
      <c r="F685" s="452">
        <v>44344</v>
      </c>
      <c r="G685" s="143">
        <f t="shared" si="448"/>
        <v>10375</v>
      </c>
      <c r="H685" s="143">
        <f t="shared" si="459"/>
        <v>10382</v>
      </c>
      <c r="I685" s="41">
        <f t="shared" si="460"/>
        <v>44351</v>
      </c>
      <c r="J685" s="453">
        <f t="shared" si="461"/>
        <v>44351</v>
      </c>
      <c r="K685" s="56">
        <v>1060</v>
      </c>
      <c r="L685" s="56"/>
      <c r="M685" s="56"/>
      <c r="N685" s="56"/>
      <c r="O685" s="454">
        <v>2.665142857142857</v>
      </c>
      <c r="P685" s="454">
        <v>0.15647994813263766</v>
      </c>
      <c r="Q685" s="437">
        <f t="shared" si="464"/>
        <v>156479.94813263766</v>
      </c>
      <c r="R685" s="454">
        <v>0.19111200542829732</v>
      </c>
      <c r="S685" s="437">
        <f t="shared" si="465"/>
        <v>191112.00542829733</v>
      </c>
      <c r="T685" s="454">
        <v>0.62838539599303522</v>
      </c>
      <c r="U685" s="437">
        <f t="shared" si="466"/>
        <v>628385.39599303517</v>
      </c>
      <c r="V685" s="58">
        <f t="shared" si="467"/>
        <v>23.577925449995963</v>
      </c>
      <c r="W685" s="454">
        <v>1.4544455853899303</v>
      </c>
      <c r="X685" s="437">
        <f t="shared" si="468"/>
        <v>1454445.5853899303</v>
      </c>
      <c r="Y685" s="454">
        <v>2.1389941293941384E-2</v>
      </c>
      <c r="Z685" s="437">
        <f t="shared" si="451"/>
        <v>21389.941293941385</v>
      </c>
      <c r="AA685" s="437">
        <f t="shared" si="452"/>
        <v>13039.995677719804</v>
      </c>
      <c r="AB685" s="437">
        <f t="shared" si="453"/>
        <v>1909.4550095146765</v>
      </c>
      <c r="AC685" s="437">
        <f t="shared" si="454"/>
        <v>22374.014918482324</v>
      </c>
      <c r="AD685" s="437">
        <f t="shared" si="455"/>
        <v>1527.8529495672417</v>
      </c>
      <c r="AE685" s="64">
        <v>52.91</v>
      </c>
      <c r="AF685" s="31">
        <v>27.41</v>
      </c>
      <c r="AG685" s="431">
        <f t="shared" si="469"/>
        <v>25.499999999999996</v>
      </c>
      <c r="AH685" s="550">
        <f t="shared" si="456"/>
        <v>141.01270857142856</v>
      </c>
      <c r="AI685" s="550">
        <f t="shared" si="457"/>
        <v>73.051565714285715</v>
      </c>
      <c r="AJ685" s="550">
        <f t="shared" si="458"/>
        <v>67.961142857142846</v>
      </c>
      <c r="AK685" s="174"/>
      <c r="AL685" s="174"/>
      <c r="AM685" s="58"/>
      <c r="AN685" s="56"/>
      <c r="AO685" s="56"/>
      <c r="AP685" s="56"/>
      <c r="AQ685" s="56"/>
      <c r="AR685" s="56"/>
      <c r="AS685" s="56"/>
      <c r="AT685" s="56"/>
      <c r="AU685" s="56"/>
      <c r="AV685" s="56"/>
      <c r="AW685" s="56"/>
      <c r="AX685" s="56"/>
      <c r="AY685" s="56"/>
      <c r="AZ685" s="56"/>
      <c r="BA685" s="56"/>
      <c r="BB685" s="56"/>
      <c r="BC685" s="56"/>
      <c r="BD685" s="56"/>
      <c r="BE685" s="56"/>
      <c r="BF685" s="56"/>
    </row>
    <row r="686" spans="1:58" x14ac:dyDescent="0.25">
      <c r="A686" s="56" t="s">
        <v>378</v>
      </c>
      <c r="B686" s="56">
        <v>53</v>
      </c>
      <c r="C686" s="56">
        <v>2</v>
      </c>
      <c r="D686" s="56">
        <v>14</v>
      </c>
      <c r="E686" s="56">
        <f>E685-D686</f>
        <v>153</v>
      </c>
      <c r="F686" s="452">
        <v>44358</v>
      </c>
      <c r="G686" s="143">
        <f t="shared" si="448"/>
        <v>10389</v>
      </c>
      <c r="H686" s="143">
        <f t="shared" si="459"/>
        <v>10396</v>
      </c>
      <c r="I686" s="41">
        <f t="shared" si="460"/>
        <v>44365</v>
      </c>
      <c r="J686" s="453">
        <f t="shared" si="461"/>
        <v>44365</v>
      </c>
      <c r="K686" s="56">
        <v>1060</v>
      </c>
      <c r="L686" s="56"/>
      <c r="M686" s="56"/>
      <c r="N686" s="56"/>
      <c r="O686" s="454">
        <v>2.2514285714285713</v>
      </c>
      <c r="P686" s="454">
        <v>0.15962793153764018</v>
      </c>
      <c r="Q686" s="437">
        <f t="shared" si="464"/>
        <v>159627.93153764019</v>
      </c>
      <c r="R686" s="454">
        <v>0.14361130668391014</v>
      </c>
      <c r="S686" s="437">
        <f t="shared" si="465"/>
        <v>143611.30668391014</v>
      </c>
      <c r="T686" s="454">
        <v>0.29868145938317475</v>
      </c>
      <c r="U686" s="437">
        <f t="shared" si="466"/>
        <v>298681.45938317478</v>
      </c>
      <c r="V686" s="58">
        <f t="shared" si="467"/>
        <v>13.266308475141011</v>
      </c>
      <c r="W686" s="454">
        <v>1.410065976517386</v>
      </c>
      <c r="X686" s="437">
        <f t="shared" si="468"/>
        <v>1410065.976517386</v>
      </c>
      <c r="Y686" s="454">
        <v>2.7110428956860062E-2</v>
      </c>
      <c r="Z686" s="437">
        <f t="shared" si="451"/>
        <v>27110.428956860062</v>
      </c>
      <c r="AA686" s="437">
        <f t="shared" si="452"/>
        <v>13302.327628136682</v>
      </c>
      <c r="AB686" s="437">
        <f t="shared" si="453"/>
        <v>1434.861867290824</v>
      </c>
      <c r="AC686" s="437">
        <f t="shared" si="454"/>
        <v>10634.721097476448</v>
      </c>
      <c r="AD686" s="437">
        <f t="shared" si="455"/>
        <v>1936.4592112042901</v>
      </c>
      <c r="AE686" s="56">
        <v>67.209999999999994</v>
      </c>
      <c r="AF686" s="31">
        <v>38.61</v>
      </c>
      <c r="AG686" s="431">
        <f t="shared" si="469"/>
        <v>28.599999999999994</v>
      </c>
      <c r="AH686" s="550">
        <f t="shared" si="456"/>
        <v>151.31851428571426</v>
      </c>
      <c r="AI686" s="550">
        <f t="shared" si="457"/>
        <v>86.927657142857143</v>
      </c>
      <c r="AJ686" s="550">
        <f t="shared" si="458"/>
        <v>64.390857142857115</v>
      </c>
      <c r="AK686" s="174"/>
      <c r="AL686" s="174"/>
      <c r="AM686" s="58"/>
      <c r="AN686" s="56"/>
      <c r="AO686" s="56"/>
      <c r="AP686" s="56"/>
      <c r="AQ686" s="56"/>
      <c r="AR686" s="56"/>
      <c r="AS686" s="56"/>
      <c r="AT686" s="56"/>
      <c r="AU686" s="56"/>
      <c r="AV686" s="56"/>
      <c r="AW686" s="56"/>
      <c r="AX686" s="56"/>
      <c r="AY686" s="56"/>
      <c r="AZ686" s="56"/>
      <c r="BA686" s="56"/>
      <c r="BB686" s="56"/>
      <c r="BC686" s="56"/>
      <c r="BD686" s="56"/>
      <c r="BE686" s="56"/>
      <c r="BF686" s="56"/>
    </row>
    <row r="687" spans="1:58" x14ac:dyDescent="0.25">
      <c r="A687" s="56" t="s">
        <v>379</v>
      </c>
      <c r="B687" s="56">
        <v>53</v>
      </c>
      <c r="C687" s="56">
        <v>3</v>
      </c>
      <c r="D687" s="56">
        <v>14</v>
      </c>
      <c r="E687" s="56">
        <f t="shared" ref="E687:E696" si="470">E686-D687</f>
        <v>139</v>
      </c>
      <c r="F687" s="452">
        <v>44372</v>
      </c>
      <c r="G687" s="143">
        <f t="shared" si="448"/>
        <v>10403</v>
      </c>
      <c r="H687" s="143">
        <f t="shared" si="459"/>
        <v>10410</v>
      </c>
      <c r="I687" s="41">
        <f t="shared" si="460"/>
        <v>44379</v>
      </c>
      <c r="J687" s="453">
        <f t="shared" si="461"/>
        <v>44379</v>
      </c>
      <c r="K687" s="56">
        <v>1060</v>
      </c>
      <c r="L687" s="56"/>
      <c r="M687" s="56"/>
      <c r="N687" s="56"/>
      <c r="O687" s="454">
        <v>2.777142857142858</v>
      </c>
      <c r="P687" s="454">
        <v>0.13299952458461647</v>
      </c>
      <c r="Q687" s="437">
        <f t="shared" si="464"/>
        <v>132999.52458461648</v>
      </c>
      <c r="R687" s="454">
        <v>0.1995922456541564</v>
      </c>
      <c r="S687" s="437">
        <f t="shared" si="465"/>
        <v>199592.2456541564</v>
      </c>
      <c r="T687" s="454">
        <v>0.28515262571369282</v>
      </c>
      <c r="U687" s="437">
        <f t="shared" si="466"/>
        <v>285152.6257136928</v>
      </c>
      <c r="V687" s="58">
        <f t="shared" si="467"/>
        <v>10.267841460883997</v>
      </c>
      <c r="W687" s="454">
        <v>1.9598991743134673</v>
      </c>
      <c r="X687" s="437">
        <f t="shared" si="468"/>
        <v>1959899.1743134672</v>
      </c>
      <c r="Y687" s="454">
        <v>1.9124177724284375E-2</v>
      </c>
      <c r="Z687" s="437">
        <f t="shared" si="451"/>
        <v>19124.177724284375</v>
      </c>
      <c r="AA687" s="437">
        <f t="shared" si="452"/>
        <v>11083.293715384705</v>
      </c>
      <c r="AB687" s="437">
        <f t="shared" si="453"/>
        <v>1994.183528504708</v>
      </c>
      <c r="AC687" s="437">
        <f t="shared" si="454"/>
        <v>10153.019377034158</v>
      </c>
      <c r="AD687" s="437">
        <f t="shared" si="455"/>
        <v>1366.0126945917411</v>
      </c>
      <c r="AE687" s="56">
        <v>52.66</v>
      </c>
      <c r="AF687" s="31">
        <v>35.619999999999997</v>
      </c>
      <c r="AG687" s="431">
        <f t="shared" si="469"/>
        <v>17.04</v>
      </c>
      <c r="AH687" s="550">
        <f t="shared" si="456"/>
        <v>146.2443428571429</v>
      </c>
      <c r="AI687" s="550">
        <f t="shared" si="457"/>
        <v>98.921828571428591</v>
      </c>
      <c r="AJ687" s="550">
        <f t="shared" si="458"/>
        <v>47.322514285714306</v>
      </c>
      <c r="AK687" s="174"/>
      <c r="AL687" s="174"/>
      <c r="AM687" s="58"/>
      <c r="AN687" s="56"/>
      <c r="AO687" s="56"/>
      <c r="AP687" s="56"/>
      <c r="AQ687" s="56"/>
      <c r="AR687" s="56"/>
      <c r="AS687" s="56"/>
      <c r="AT687" s="56"/>
      <c r="AU687" s="56"/>
      <c r="AV687" s="56"/>
      <c r="AW687" s="56"/>
      <c r="AX687" s="56"/>
      <c r="AY687" s="56"/>
      <c r="AZ687" s="56"/>
      <c r="BA687" s="56"/>
      <c r="BB687" s="56"/>
      <c r="BC687" s="56"/>
      <c r="BD687" s="56"/>
      <c r="BE687" s="56"/>
      <c r="BF687" s="56"/>
    </row>
    <row r="688" spans="1:58" x14ac:dyDescent="0.25">
      <c r="A688" s="56" t="s">
        <v>380</v>
      </c>
      <c r="B688" s="56">
        <v>53</v>
      </c>
      <c r="C688" s="56">
        <v>4</v>
      </c>
      <c r="D688" s="56">
        <v>14</v>
      </c>
      <c r="E688" s="56">
        <f t="shared" si="470"/>
        <v>125</v>
      </c>
      <c r="F688" s="452">
        <v>44386</v>
      </c>
      <c r="G688" s="143">
        <f t="shared" si="448"/>
        <v>10417</v>
      </c>
      <c r="H688" s="143">
        <f t="shared" si="459"/>
        <v>10424</v>
      </c>
      <c r="I688" s="41">
        <f t="shared" si="460"/>
        <v>44393</v>
      </c>
      <c r="J688" s="453">
        <f t="shared" si="461"/>
        <v>44393</v>
      </c>
      <c r="K688" s="56">
        <v>1060</v>
      </c>
      <c r="L688" s="56"/>
      <c r="M688" s="56"/>
      <c r="N688" s="56"/>
      <c r="O688" s="454">
        <v>2.649714285714285</v>
      </c>
      <c r="P688" s="454">
        <v>0.16704559971112354</v>
      </c>
      <c r="Q688" s="437">
        <f t="shared" si="464"/>
        <v>167045.59971112353</v>
      </c>
      <c r="R688" s="454">
        <v>0.18448223359971405</v>
      </c>
      <c r="S688" s="437">
        <f t="shared" si="465"/>
        <v>184482.23359971406</v>
      </c>
      <c r="T688" s="454">
        <v>0.34357555931682404</v>
      </c>
      <c r="U688" s="437">
        <f t="shared" si="466"/>
        <v>343575.55931682402</v>
      </c>
      <c r="V688" s="58">
        <f t="shared" si="467"/>
        <v>12.966513452759159</v>
      </c>
      <c r="W688" s="454">
        <v>1.7040424935199385</v>
      </c>
      <c r="X688" s="437">
        <f t="shared" si="468"/>
        <v>1704042.4935199386</v>
      </c>
      <c r="Y688" s="454">
        <v>2.5833304796470311E-2</v>
      </c>
      <c r="Z688" s="437">
        <f t="shared" si="451"/>
        <v>25833.304796470311</v>
      </c>
      <c r="AA688" s="437">
        <f t="shared" si="452"/>
        <v>13920.466642593628</v>
      </c>
      <c r="AB688" s="437">
        <f t="shared" si="453"/>
        <v>1843.2150524713857</v>
      </c>
      <c r="AC688" s="437">
        <f t="shared" si="454"/>
        <v>12233.200737634155</v>
      </c>
      <c r="AD688" s="437">
        <f t="shared" si="455"/>
        <v>1845.2360568907366</v>
      </c>
      <c r="AE688" s="56">
        <v>65.75</v>
      </c>
      <c r="AF688" s="31">
        <v>39.5</v>
      </c>
      <c r="AG688" s="431">
        <f t="shared" si="469"/>
        <v>26.25</v>
      </c>
      <c r="AH688" s="550">
        <f t="shared" si="456"/>
        <v>174.21871428571424</v>
      </c>
      <c r="AI688" s="550">
        <f t="shared" si="457"/>
        <v>104.66371428571426</v>
      </c>
      <c r="AJ688" s="550">
        <f t="shared" si="458"/>
        <v>69.554999999999978</v>
      </c>
      <c r="AK688" s="174"/>
      <c r="AL688" s="174"/>
      <c r="AM688" s="58"/>
      <c r="AN688" s="56"/>
      <c r="AO688" s="56"/>
      <c r="AP688" s="56"/>
      <c r="AQ688" s="56"/>
      <c r="AR688" s="56"/>
      <c r="AS688" s="56"/>
      <c r="AT688" s="56"/>
      <c r="AU688" s="56"/>
      <c r="AV688" s="56"/>
      <c r="AW688" s="56"/>
      <c r="AX688" s="56"/>
      <c r="AY688" s="56"/>
      <c r="AZ688" s="56"/>
      <c r="BA688" s="56"/>
      <c r="BB688" s="56"/>
      <c r="BC688" s="56"/>
      <c r="BD688" s="56"/>
      <c r="BE688" s="56"/>
      <c r="BF688" s="56"/>
    </row>
    <row r="689" spans="1:58" x14ac:dyDescent="0.25">
      <c r="A689" s="56" t="s">
        <v>381</v>
      </c>
      <c r="B689" s="56">
        <v>53</v>
      </c>
      <c r="C689" s="56">
        <v>5</v>
      </c>
      <c r="D689" s="56">
        <v>14</v>
      </c>
      <c r="E689" s="56">
        <f t="shared" si="470"/>
        <v>111</v>
      </c>
      <c r="F689" s="452">
        <v>44400</v>
      </c>
      <c r="G689" s="143">
        <f t="shared" ref="G689:G735" si="471">F689-33969</f>
        <v>10431</v>
      </c>
      <c r="H689" s="143">
        <f t="shared" si="459"/>
        <v>10438</v>
      </c>
      <c r="I689" s="41">
        <f t="shared" si="460"/>
        <v>44407</v>
      </c>
      <c r="J689" s="453">
        <f t="shared" si="461"/>
        <v>44407</v>
      </c>
      <c r="K689" s="56">
        <v>1060</v>
      </c>
      <c r="L689" s="56"/>
      <c r="M689" s="56"/>
      <c r="N689" s="56"/>
      <c r="O689" s="454">
        <v>1.3182857142857134</v>
      </c>
      <c r="P689" s="454">
        <v>8.1856619470107556E-2</v>
      </c>
      <c r="Q689" s="437">
        <f t="shared" si="464"/>
        <v>81856.619470107558</v>
      </c>
      <c r="R689" s="454">
        <v>9.8995720019702721E-2</v>
      </c>
      <c r="S689" s="437">
        <f t="shared" si="465"/>
        <v>98995.720019702727</v>
      </c>
      <c r="T689" s="454">
        <v>0.1580527508552515</v>
      </c>
      <c r="U689" s="437">
        <f t="shared" si="466"/>
        <v>158052.75085525151</v>
      </c>
      <c r="V689" s="58">
        <f t="shared" si="467"/>
        <v>11.989263718972271</v>
      </c>
      <c r="W689" s="454">
        <v>0.85659569473549035</v>
      </c>
      <c r="X689" s="437">
        <f t="shared" si="468"/>
        <v>856595.69473549037</v>
      </c>
      <c r="Y689" s="454">
        <v>1.1667327932310605E-2</v>
      </c>
      <c r="Z689" s="437">
        <f t="shared" si="451"/>
        <v>11667.327932310605</v>
      </c>
      <c r="AA689" s="437">
        <f t="shared" si="452"/>
        <v>6821.3849558422962</v>
      </c>
      <c r="AB689" s="437">
        <f t="shared" si="453"/>
        <v>989.09470961024715</v>
      </c>
      <c r="AC689" s="437">
        <f t="shared" si="454"/>
        <v>5627.5569548432995</v>
      </c>
      <c r="AD689" s="437">
        <f t="shared" si="455"/>
        <v>833.38056659361473</v>
      </c>
      <c r="AE689" s="56">
        <v>65.84</v>
      </c>
      <c r="AF689" s="31">
        <v>51.88</v>
      </c>
      <c r="AG689" s="431">
        <f t="shared" si="469"/>
        <v>13.96</v>
      </c>
      <c r="AH689" s="550">
        <f t="shared" si="456"/>
        <v>86.795931428571379</v>
      </c>
      <c r="AI689" s="550">
        <f t="shared" si="457"/>
        <v>68.39266285714281</v>
      </c>
      <c r="AJ689" s="550">
        <f t="shared" si="458"/>
        <v>18.403268571428569</v>
      </c>
      <c r="AK689" s="174"/>
      <c r="AL689" s="174"/>
      <c r="AM689" s="58"/>
      <c r="AN689" s="56"/>
      <c r="AO689" s="56"/>
      <c r="AP689" s="56"/>
      <c r="AQ689" s="56"/>
      <c r="AR689" s="56"/>
      <c r="AS689" s="56"/>
      <c r="AT689" s="56"/>
      <c r="AU689" s="56"/>
      <c r="AV689" s="56"/>
      <c r="AW689" s="56"/>
      <c r="AX689" s="56"/>
      <c r="AY689" s="56"/>
      <c r="AZ689" s="56"/>
      <c r="BA689" s="56"/>
      <c r="BB689" s="56"/>
      <c r="BC689" s="56"/>
      <c r="BD689" s="56"/>
      <c r="BE689" s="56"/>
      <c r="BF689" s="56"/>
    </row>
    <row r="690" spans="1:58" x14ac:dyDescent="0.25">
      <c r="A690" s="56" t="s">
        <v>382</v>
      </c>
      <c r="B690" s="56">
        <v>53</v>
      </c>
      <c r="C690" s="56">
        <v>6</v>
      </c>
      <c r="D690" s="56">
        <v>14</v>
      </c>
      <c r="E690" s="56">
        <f t="shared" si="470"/>
        <v>97</v>
      </c>
      <c r="F690" s="452">
        <v>44414</v>
      </c>
      <c r="G690" s="143">
        <f t="shared" si="471"/>
        <v>10445</v>
      </c>
      <c r="H690" s="143">
        <f t="shared" si="459"/>
        <v>10452</v>
      </c>
      <c r="I690" s="41">
        <f t="shared" si="460"/>
        <v>44421</v>
      </c>
      <c r="J690" s="453">
        <f t="shared" si="461"/>
        <v>44421</v>
      </c>
      <c r="K690" s="56">
        <v>1060</v>
      </c>
      <c r="L690" s="56"/>
      <c r="M690" s="56"/>
      <c r="N690" s="56"/>
      <c r="O690" s="454">
        <v>1.8422857142857134</v>
      </c>
      <c r="P690" s="454">
        <v>0.12199065568369395</v>
      </c>
      <c r="Q690" s="437">
        <f t="shared" si="464"/>
        <v>121990.65568369396</v>
      </c>
      <c r="R690" s="454">
        <v>0.13983422300809223</v>
      </c>
      <c r="S690" s="437">
        <f t="shared" si="465"/>
        <v>139834.22300809223</v>
      </c>
      <c r="T690" s="454">
        <v>0.3217312437552497</v>
      </c>
      <c r="U690" s="437">
        <f t="shared" si="466"/>
        <v>321731.24375524971</v>
      </c>
      <c r="V690" s="58">
        <f t="shared" si="467"/>
        <v>17.463699645523796</v>
      </c>
      <c r="W690" s="454">
        <v>1.0757436083131364</v>
      </c>
      <c r="X690" s="437">
        <f t="shared" si="468"/>
        <v>1075743.6083131365</v>
      </c>
      <c r="Y690" s="454">
        <v>1.7954315077806218E-2</v>
      </c>
      <c r="Z690" s="437">
        <f t="shared" si="451"/>
        <v>17954.315077806219</v>
      </c>
      <c r="AA690" s="437">
        <f t="shared" si="452"/>
        <v>10165.887973641162</v>
      </c>
      <c r="AB690" s="437">
        <f t="shared" si="453"/>
        <v>1397.1239380069803</v>
      </c>
      <c r="AC690" s="437">
        <f t="shared" si="454"/>
        <v>11455.421614543082</v>
      </c>
      <c r="AD690" s="437">
        <f t="shared" si="455"/>
        <v>1282.4510769861586</v>
      </c>
      <c r="AE690" s="56">
        <v>59.97</v>
      </c>
      <c r="AF690" s="31">
        <v>32.630000000000003</v>
      </c>
      <c r="AG690" s="431">
        <f t="shared" si="469"/>
        <v>27.339999999999996</v>
      </c>
      <c r="AH690" s="550">
        <f t="shared" si="456"/>
        <v>110.48187428571423</v>
      </c>
      <c r="AI690" s="550">
        <f t="shared" si="457"/>
        <v>60.11378285714283</v>
      </c>
      <c r="AJ690" s="550">
        <f t="shared" si="458"/>
        <v>50.368091428571397</v>
      </c>
      <c r="AK690" s="174"/>
      <c r="AL690" s="174"/>
      <c r="AM690" s="58"/>
      <c r="AN690" s="56"/>
      <c r="AO690" s="56"/>
      <c r="AP690" s="56"/>
      <c r="AQ690" s="56"/>
      <c r="AR690" s="56"/>
      <c r="AS690" s="56"/>
      <c r="AT690" s="56"/>
      <c r="AU690" s="56"/>
      <c r="AV690" s="56"/>
      <c r="AW690" s="56"/>
      <c r="AX690" s="56"/>
      <c r="AY690" s="56"/>
      <c r="AZ690" s="56"/>
      <c r="BA690" s="56"/>
      <c r="BB690" s="56"/>
      <c r="BC690" s="56"/>
      <c r="BD690" s="56"/>
      <c r="BE690" s="56"/>
      <c r="BF690" s="56"/>
    </row>
    <row r="691" spans="1:58" x14ac:dyDescent="0.25">
      <c r="A691" s="56" t="s">
        <v>383</v>
      </c>
      <c r="B691" s="56">
        <v>53</v>
      </c>
      <c r="C691" s="56">
        <v>7</v>
      </c>
      <c r="D691" s="56">
        <v>14</v>
      </c>
      <c r="E691" s="56">
        <f t="shared" si="470"/>
        <v>83</v>
      </c>
      <c r="F691" s="452">
        <v>44428</v>
      </c>
      <c r="G691" s="143">
        <f t="shared" si="471"/>
        <v>10459</v>
      </c>
      <c r="H691" s="143">
        <f t="shared" si="459"/>
        <v>10466</v>
      </c>
      <c r="I691" s="41">
        <f t="shared" si="460"/>
        <v>44435</v>
      </c>
      <c r="J691" s="453">
        <f t="shared" si="461"/>
        <v>44435</v>
      </c>
      <c r="K691" s="56">
        <v>1060</v>
      </c>
      <c r="L691" s="56"/>
      <c r="M691" s="56"/>
      <c r="N691" s="56"/>
      <c r="O691" s="454">
        <v>0.83828571428571352</v>
      </c>
      <c r="P691" s="454">
        <v>4.7089255654681389E-2</v>
      </c>
      <c r="Q691" s="437">
        <f t="shared" si="464"/>
        <v>47089.255654681387</v>
      </c>
      <c r="R691" s="454">
        <v>5.8143234243002551E-2</v>
      </c>
      <c r="S691" s="437">
        <f t="shared" si="465"/>
        <v>58143.234243002553</v>
      </c>
      <c r="T691" s="454">
        <v>8.1713831619620619E-2</v>
      </c>
      <c r="U691" s="437">
        <f t="shared" si="466"/>
        <v>81713.831619620614</v>
      </c>
      <c r="V691" s="58">
        <f t="shared" si="467"/>
        <v>9.7477304249717935</v>
      </c>
      <c r="W691" s="454">
        <v>0.58070550928638687</v>
      </c>
      <c r="X691" s="437">
        <f t="shared" si="468"/>
        <v>580705.50928638689</v>
      </c>
      <c r="Y691" s="454">
        <v>7.1942662991156744E-3</v>
      </c>
      <c r="Z691" s="437">
        <f t="shared" si="451"/>
        <v>7194.2662991156749</v>
      </c>
      <c r="AA691" s="437">
        <f t="shared" si="452"/>
        <v>3924.104637890116</v>
      </c>
      <c r="AB691" s="437">
        <f t="shared" si="453"/>
        <v>580.92577515409118</v>
      </c>
      <c r="AC691" s="437">
        <f t="shared" si="454"/>
        <v>2909.4668643827108</v>
      </c>
      <c r="AD691" s="437">
        <f t="shared" si="455"/>
        <v>513.87616422254814</v>
      </c>
      <c r="AE691" s="56">
        <v>71.05</v>
      </c>
      <c r="AF691" s="31">
        <v>36.93</v>
      </c>
      <c r="AG691" s="431">
        <f t="shared" si="469"/>
        <v>34.119999999999997</v>
      </c>
      <c r="AH691" s="550">
        <f t="shared" si="456"/>
        <v>59.560199999999945</v>
      </c>
      <c r="AI691" s="550">
        <f t="shared" si="457"/>
        <v>30.957891428571401</v>
      </c>
      <c r="AJ691" s="550">
        <f t="shared" si="458"/>
        <v>28.602308571428544</v>
      </c>
      <c r="AK691" s="174"/>
      <c r="AL691" s="174"/>
      <c r="AM691" s="58"/>
      <c r="AN691" s="56"/>
      <c r="AO691" s="56"/>
      <c r="AP691" s="56"/>
      <c r="AQ691" s="56"/>
      <c r="AR691" s="56"/>
      <c r="AS691" s="56"/>
      <c r="AT691" s="56"/>
      <c r="AU691" s="56"/>
      <c r="AV691" s="56"/>
      <c r="AW691" s="56"/>
      <c r="AX691" s="56"/>
      <c r="AY691" s="56"/>
      <c r="AZ691" s="56"/>
      <c r="BA691" s="56"/>
      <c r="BB691" s="56"/>
      <c r="BC691" s="56"/>
      <c r="BD691" s="56"/>
      <c r="BE691" s="56"/>
      <c r="BF691" s="56"/>
    </row>
    <row r="692" spans="1:58" x14ac:dyDescent="0.25">
      <c r="A692" s="56" t="s">
        <v>384</v>
      </c>
      <c r="B692" s="56">
        <v>53</v>
      </c>
      <c r="C692" s="56">
        <v>8</v>
      </c>
      <c r="D692" s="56">
        <v>14</v>
      </c>
      <c r="E692" s="56">
        <f t="shared" si="470"/>
        <v>69</v>
      </c>
      <c r="F692" s="452">
        <v>44442</v>
      </c>
      <c r="G692" s="143">
        <f t="shared" si="471"/>
        <v>10473</v>
      </c>
      <c r="H692" s="143">
        <f t="shared" si="459"/>
        <v>10480</v>
      </c>
      <c r="I692" s="41">
        <f t="shared" si="460"/>
        <v>44449</v>
      </c>
      <c r="J692" s="453">
        <f t="shared" si="461"/>
        <v>44449</v>
      </c>
      <c r="K692" s="56">
        <v>1060</v>
      </c>
      <c r="L692" s="56"/>
      <c r="M692" s="56"/>
      <c r="N692" s="56"/>
      <c r="O692" s="454">
        <v>0.45657142857142829</v>
      </c>
      <c r="P692" s="454">
        <v>4.272002427029091E-2</v>
      </c>
      <c r="Q692" s="437">
        <f t="shared" si="464"/>
        <v>42720.024270290909</v>
      </c>
      <c r="R692" s="454">
        <v>3.7133350937417459E-2</v>
      </c>
      <c r="S692" s="437">
        <f t="shared" si="465"/>
        <v>37133.350937417461</v>
      </c>
      <c r="T692" s="454">
        <v>6.5331452508404345E-2</v>
      </c>
      <c r="U692" s="437">
        <f t="shared" si="466"/>
        <v>65331.452508404342</v>
      </c>
      <c r="V692" s="58">
        <f t="shared" si="467"/>
        <v>14.309141663292573</v>
      </c>
      <c r="W692" s="454">
        <v>0.2473065644498792</v>
      </c>
      <c r="X692" s="437">
        <f t="shared" si="468"/>
        <v>247306.5644498792</v>
      </c>
      <c r="Y692" s="454">
        <v>6.8061720639814695E-3</v>
      </c>
      <c r="Z692" s="437">
        <f t="shared" si="451"/>
        <v>6806.1720639814694</v>
      </c>
      <c r="AA692" s="437">
        <f t="shared" si="452"/>
        <v>3560.0020225242424</v>
      </c>
      <c r="AB692" s="437">
        <f t="shared" si="453"/>
        <v>371.00998866405951</v>
      </c>
      <c r="AC692" s="437">
        <f t="shared" si="454"/>
        <v>2326.1630559685373</v>
      </c>
      <c r="AD692" s="437">
        <f t="shared" si="455"/>
        <v>486.15514742724781</v>
      </c>
      <c r="AE692" s="56">
        <v>83.34</v>
      </c>
      <c r="AF692" s="31">
        <v>52.53</v>
      </c>
      <c r="AG692" s="431">
        <f t="shared" si="469"/>
        <v>30.810000000000002</v>
      </c>
      <c r="AH692" s="550">
        <f t="shared" si="456"/>
        <v>38.050662857142832</v>
      </c>
      <c r="AI692" s="550">
        <f t="shared" si="457"/>
        <v>23.983697142857128</v>
      </c>
      <c r="AJ692" s="550">
        <f t="shared" si="458"/>
        <v>14.066965714285704</v>
      </c>
      <c r="AK692" s="174"/>
      <c r="AL692" s="174"/>
      <c r="AM692" s="58"/>
      <c r="AN692" s="56"/>
      <c r="AO692" s="56"/>
      <c r="AP692" s="56"/>
      <c r="AQ692" s="56"/>
      <c r="AR692" s="56"/>
      <c r="AS692" s="56"/>
      <c r="AT692" s="56"/>
      <c r="AU692" s="56"/>
      <c r="AV692" s="56"/>
      <c r="AW692" s="56"/>
      <c r="AX692" s="56"/>
      <c r="AY692" s="56"/>
      <c r="AZ692" s="56"/>
      <c r="BA692" s="56"/>
      <c r="BB692" s="56"/>
      <c r="BC692" s="56"/>
      <c r="BD692" s="56"/>
      <c r="BE692" s="56"/>
      <c r="BF692" s="56"/>
    </row>
    <row r="693" spans="1:58" x14ac:dyDescent="0.25">
      <c r="A693" s="56" t="s">
        <v>385</v>
      </c>
      <c r="B693" s="56">
        <v>53</v>
      </c>
      <c r="C693" s="56">
        <v>9</v>
      </c>
      <c r="D693" s="56">
        <v>14</v>
      </c>
      <c r="E693" s="56">
        <f t="shared" si="470"/>
        <v>55</v>
      </c>
      <c r="F693" s="452">
        <v>44456</v>
      </c>
      <c r="G693" s="143">
        <f t="shared" si="471"/>
        <v>10487</v>
      </c>
      <c r="H693" s="143">
        <f t="shared" si="459"/>
        <v>10494</v>
      </c>
      <c r="I693" s="41">
        <f t="shared" si="460"/>
        <v>44463</v>
      </c>
      <c r="J693" s="453">
        <f t="shared" si="461"/>
        <v>44463</v>
      </c>
      <c r="K693" s="56">
        <v>1060</v>
      </c>
      <c r="L693" s="56"/>
      <c r="M693" s="56"/>
      <c r="N693" s="56"/>
      <c r="O693" s="454">
        <v>0.87771428571428545</v>
      </c>
      <c r="P693" s="454">
        <v>8.8161057116208322E-2</v>
      </c>
      <c r="Q693" s="437">
        <f t="shared" si="464"/>
        <v>88161.057116208322</v>
      </c>
      <c r="R693" s="454">
        <v>3.8332520891682306E-2</v>
      </c>
      <c r="S693" s="437">
        <f t="shared" si="465"/>
        <v>38332.520891682303</v>
      </c>
      <c r="T693" s="454">
        <v>0.2393565393955753</v>
      </c>
      <c r="U693" s="437">
        <f t="shared" si="466"/>
        <v>239356.5393955753</v>
      </c>
      <c r="V693" s="58">
        <f t="shared" si="467"/>
        <v>27.270439058740685</v>
      </c>
      <c r="W693" s="454">
        <v>0.37962258263650706</v>
      </c>
      <c r="X693" s="437">
        <f t="shared" si="468"/>
        <v>379622.58263650705</v>
      </c>
      <c r="Y693" s="454">
        <v>1.0660699273795269E-2</v>
      </c>
      <c r="Z693" s="437">
        <f t="shared" si="451"/>
        <v>10660.699273795268</v>
      </c>
      <c r="AA693" s="437">
        <f t="shared" si="452"/>
        <v>7346.7547596840268</v>
      </c>
      <c r="AB693" s="437">
        <f t="shared" si="453"/>
        <v>382.99124055505905</v>
      </c>
      <c r="AC693" s="437">
        <f t="shared" si="454"/>
        <v>8522.4240051120796</v>
      </c>
      <c r="AD693" s="437">
        <f t="shared" si="455"/>
        <v>761.47851955680494</v>
      </c>
      <c r="AE693" s="56">
        <v>70.349999999999994</v>
      </c>
      <c r="AF693" s="31">
        <v>31.44</v>
      </c>
      <c r="AG693" s="431">
        <f t="shared" si="469"/>
        <v>38.909999999999997</v>
      </c>
      <c r="AH693" s="550">
        <f t="shared" si="456"/>
        <v>61.747199999999978</v>
      </c>
      <c r="AI693" s="550">
        <f t="shared" si="457"/>
        <v>27.595337142857137</v>
      </c>
      <c r="AJ693" s="550">
        <f t="shared" si="458"/>
        <v>34.151862857142845</v>
      </c>
      <c r="AK693" s="174"/>
      <c r="AL693" s="174"/>
      <c r="AM693" s="58"/>
      <c r="AN693" s="56"/>
      <c r="AO693" s="56"/>
      <c r="AP693" s="56"/>
      <c r="AQ693" s="56"/>
      <c r="AR693" s="56"/>
      <c r="AS693" s="56"/>
      <c r="AT693" s="56"/>
      <c r="AU693" s="56"/>
      <c r="AV693" s="56"/>
      <c r="AW693" s="56"/>
      <c r="AX693" s="56"/>
      <c r="AY693" s="56"/>
      <c r="AZ693" s="56"/>
      <c r="BA693" s="56"/>
      <c r="BB693" s="56"/>
      <c r="BC693" s="56"/>
      <c r="BD693" s="56"/>
      <c r="BE693" s="56"/>
      <c r="BF693" s="56"/>
    </row>
    <row r="694" spans="1:58" x14ac:dyDescent="0.25">
      <c r="A694" s="56" t="s">
        <v>386</v>
      </c>
      <c r="B694" s="56">
        <v>53</v>
      </c>
      <c r="C694" s="56">
        <v>10</v>
      </c>
      <c r="D694" s="56">
        <v>14</v>
      </c>
      <c r="E694" s="56">
        <f t="shared" si="470"/>
        <v>41</v>
      </c>
      <c r="F694" s="452">
        <v>44470</v>
      </c>
      <c r="G694" s="143">
        <f t="shared" si="471"/>
        <v>10501</v>
      </c>
      <c r="H694" s="143">
        <f t="shared" si="459"/>
        <v>10508</v>
      </c>
      <c r="I694" s="41">
        <f t="shared" si="460"/>
        <v>44477</v>
      </c>
      <c r="J694" s="453">
        <f t="shared" si="461"/>
        <v>44477</v>
      </c>
      <c r="K694" s="56">
        <v>1060</v>
      </c>
      <c r="L694" s="56"/>
      <c r="M694" s="56"/>
      <c r="N694" s="56"/>
      <c r="O694" s="454">
        <v>0.90800000000000025</v>
      </c>
      <c r="P694" s="454">
        <v>8.0936833416584988E-2</v>
      </c>
      <c r="Q694" s="437">
        <f t="shared" si="464"/>
        <v>80936.833416584996</v>
      </c>
      <c r="R694" s="454">
        <v>6.2051530537363168E-2</v>
      </c>
      <c r="S694" s="437">
        <f t="shared" si="465"/>
        <v>62051.530537363171</v>
      </c>
      <c r="T694" s="454">
        <v>0.11956230050962093</v>
      </c>
      <c r="U694" s="437">
        <f t="shared" si="466"/>
        <v>119562.30050962092</v>
      </c>
      <c r="V694" s="58">
        <f t="shared" si="467"/>
        <v>13.167654241147675</v>
      </c>
      <c r="W694" s="454">
        <v>0.52404408541155378</v>
      </c>
      <c r="X694" s="437">
        <f t="shared" si="468"/>
        <v>524044.08541155379</v>
      </c>
      <c r="Y694" s="454">
        <v>1.2636863982328907E-2</v>
      </c>
      <c r="Z694" s="437">
        <f t="shared" si="451"/>
        <v>12636.863982328907</v>
      </c>
      <c r="AA694" s="437">
        <f t="shared" si="452"/>
        <v>6744.7361180487487</v>
      </c>
      <c r="AB694" s="437">
        <f t="shared" si="453"/>
        <v>619.97468744617868</v>
      </c>
      <c r="AC694" s="437">
        <f t="shared" si="454"/>
        <v>4257.0828544843753</v>
      </c>
      <c r="AD694" s="437">
        <f t="shared" si="455"/>
        <v>902.63314159492199</v>
      </c>
      <c r="AE694" s="580">
        <v>71.905677394855232</v>
      </c>
      <c r="AF694" s="582">
        <v>38.809859210426886</v>
      </c>
      <c r="AG694" s="580">
        <f t="shared" si="469"/>
        <v>33.095818184428346</v>
      </c>
      <c r="AH694" s="550">
        <f t="shared" si="456"/>
        <v>65.290355074528563</v>
      </c>
      <c r="AI694" s="550">
        <f t="shared" si="457"/>
        <v>35.239352163067622</v>
      </c>
      <c r="AJ694" s="550">
        <f t="shared" si="458"/>
        <v>30.051002911460941</v>
      </c>
      <c r="AK694" s="174"/>
      <c r="AL694" s="174"/>
      <c r="AM694" s="58"/>
      <c r="AN694" s="56"/>
      <c r="AO694" s="56"/>
      <c r="AP694" s="56"/>
      <c r="AQ694" s="56"/>
      <c r="AR694" s="56"/>
      <c r="AS694" s="56"/>
      <c r="AT694" s="56"/>
      <c r="AU694" s="56"/>
      <c r="AV694" s="56"/>
      <c r="AW694" s="56"/>
      <c r="AX694" s="56"/>
      <c r="AY694" s="56"/>
      <c r="AZ694" s="56"/>
      <c r="BA694" s="56"/>
      <c r="BB694" s="56"/>
      <c r="BC694" s="56"/>
      <c r="BD694" s="56"/>
      <c r="BE694" s="56"/>
      <c r="BF694" s="56"/>
    </row>
    <row r="695" spans="1:58" x14ac:dyDescent="0.25">
      <c r="A695" s="56" t="s">
        <v>387</v>
      </c>
      <c r="B695" s="56">
        <v>53</v>
      </c>
      <c r="C695" s="56">
        <v>11</v>
      </c>
      <c r="D695" s="56">
        <v>14</v>
      </c>
      <c r="E695" s="56">
        <f t="shared" si="470"/>
        <v>27</v>
      </c>
      <c r="F695" s="452">
        <v>44484</v>
      </c>
      <c r="G695" s="143">
        <f t="shared" si="471"/>
        <v>10515</v>
      </c>
      <c r="H695" s="143">
        <f t="shared" si="459"/>
        <v>10522</v>
      </c>
      <c r="I695" s="41">
        <f t="shared" si="460"/>
        <v>44491</v>
      </c>
      <c r="J695" s="453">
        <f t="shared" si="461"/>
        <v>44491</v>
      </c>
      <c r="K695" s="56">
        <v>1060</v>
      </c>
      <c r="L695" s="56"/>
      <c r="M695" s="56"/>
      <c r="N695" s="56"/>
      <c r="O695" s="454">
        <v>1.3942857142857139</v>
      </c>
      <c r="P695" s="454">
        <v>9.2782941173854591E-2</v>
      </c>
      <c r="Q695" s="437">
        <f t="shared" si="464"/>
        <v>92782.94117385459</v>
      </c>
      <c r="R695" s="454">
        <v>9.8866286851967355E-2</v>
      </c>
      <c r="S695" s="437">
        <f t="shared" si="465"/>
        <v>98866.28685196735</v>
      </c>
      <c r="T695" s="454">
        <v>0.17194799087470217</v>
      </c>
      <c r="U695" s="437">
        <f t="shared" si="466"/>
        <v>171947.99087470217</v>
      </c>
      <c r="V695" s="58">
        <f t="shared" si="467"/>
        <v>12.332335411095444</v>
      </c>
      <c r="W695" s="454">
        <v>0.89151408362440798</v>
      </c>
      <c r="X695" s="437">
        <f t="shared" si="468"/>
        <v>891514.083624408</v>
      </c>
      <c r="Y695" s="454">
        <v>1.1579493501767468E-2</v>
      </c>
      <c r="Z695" s="437">
        <f t="shared" si="451"/>
        <v>11579.493501767467</v>
      </c>
      <c r="AA695" s="437">
        <f t="shared" si="452"/>
        <v>7731.9117644878825</v>
      </c>
      <c r="AB695" s="437">
        <f t="shared" si="453"/>
        <v>987.80150560678453</v>
      </c>
      <c r="AC695" s="437">
        <f t="shared" si="454"/>
        <v>6122.3047791459003</v>
      </c>
      <c r="AD695" s="437">
        <f t="shared" si="455"/>
        <v>827.10667869767622</v>
      </c>
      <c r="AE695" s="56">
        <v>65.14</v>
      </c>
      <c r="AF695" s="31">
        <v>45.16</v>
      </c>
      <c r="AG695" s="431">
        <f t="shared" si="469"/>
        <v>19.980000000000004</v>
      </c>
      <c r="AH695" s="550">
        <f t="shared" si="456"/>
        <v>90.823771428571405</v>
      </c>
      <c r="AI695" s="550">
        <f t="shared" si="457"/>
        <v>62.965942857142835</v>
      </c>
      <c r="AJ695" s="550">
        <f t="shared" si="458"/>
        <v>27.85782857142857</v>
      </c>
      <c r="AK695" s="174"/>
      <c r="AL695" s="174"/>
      <c r="AM695" s="58"/>
      <c r="AN695" s="56"/>
      <c r="AO695" s="56"/>
      <c r="AP695" s="56"/>
      <c r="AQ695" s="56"/>
      <c r="AR695" s="56"/>
      <c r="AS695" s="56"/>
      <c r="AT695" s="56"/>
      <c r="AU695" s="56"/>
      <c r="AV695" s="56"/>
      <c r="AW695" s="56"/>
      <c r="AX695" s="56"/>
      <c r="AY695" s="56"/>
      <c r="AZ695" s="56"/>
      <c r="BA695" s="56"/>
      <c r="BB695" s="56"/>
      <c r="BC695" s="56"/>
      <c r="BD695" s="56"/>
      <c r="BE695" s="56"/>
      <c r="BF695" s="56"/>
    </row>
    <row r="696" spans="1:58" ht="13.8" thickBot="1" x14ac:dyDescent="0.3">
      <c r="A696" s="445" t="s">
        <v>388</v>
      </c>
      <c r="B696" s="445">
        <v>53</v>
      </c>
      <c r="C696" s="445">
        <v>12</v>
      </c>
      <c r="D696" s="445">
        <v>13</v>
      </c>
      <c r="E696" s="63">
        <f t="shared" si="470"/>
        <v>14</v>
      </c>
      <c r="F696" s="455">
        <v>44498</v>
      </c>
      <c r="G696" s="145">
        <f t="shared" si="471"/>
        <v>10529</v>
      </c>
      <c r="H696" s="145">
        <f t="shared" si="459"/>
        <v>10535.5</v>
      </c>
      <c r="I696" s="42">
        <f t="shared" si="460"/>
        <v>44504.5</v>
      </c>
      <c r="J696" s="34">
        <f t="shared" si="461"/>
        <v>44504.5</v>
      </c>
      <c r="K696" s="63">
        <v>1060</v>
      </c>
      <c r="L696" s="63"/>
      <c r="M696" s="63"/>
      <c r="N696" s="63"/>
      <c r="O696" s="456">
        <v>2.7716923076923083</v>
      </c>
      <c r="P696" s="456">
        <v>0.15281534662835347</v>
      </c>
      <c r="Q696" s="438">
        <f t="shared" si="464"/>
        <v>152815.34662835347</v>
      </c>
      <c r="R696" s="456">
        <v>0.20764301516588657</v>
      </c>
      <c r="S696" s="438">
        <f t="shared" si="465"/>
        <v>207643.01516588658</v>
      </c>
      <c r="T696" s="456">
        <v>0.26426471149069292</v>
      </c>
      <c r="U696" s="438">
        <f t="shared" si="466"/>
        <v>264264.71149069292</v>
      </c>
      <c r="V696" s="71">
        <f t="shared" si="467"/>
        <v>9.5344173217667834</v>
      </c>
      <c r="W696" s="456">
        <v>1.9177462144648452</v>
      </c>
      <c r="X696" s="438">
        <f t="shared" si="468"/>
        <v>1917746.2144648451</v>
      </c>
      <c r="Y696" s="456">
        <v>2.0949848343549765E-2</v>
      </c>
      <c r="Z696" s="438">
        <f t="shared" si="451"/>
        <v>20949.848343549766</v>
      </c>
      <c r="AA696" s="438">
        <f t="shared" si="452"/>
        <v>12734.612219029455</v>
      </c>
      <c r="AB696" s="438">
        <f t="shared" si="453"/>
        <v>2074.6210820752963</v>
      </c>
      <c r="AC696" s="438">
        <f t="shared" si="454"/>
        <v>9409.2934607072293</v>
      </c>
      <c r="AD696" s="438">
        <f t="shared" si="455"/>
        <v>1496.4177388249832</v>
      </c>
      <c r="AE696" s="63">
        <v>59.99</v>
      </c>
      <c r="AF696" s="564">
        <v>44.66</v>
      </c>
      <c r="AG696" s="446">
        <f t="shared" si="469"/>
        <v>15.330000000000005</v>
      </c>
      <c r="AH696" s="551">
        <f t="shared" si="456"/>
        <v>166.27382153846159</v>
      </c>
      <c r="AI696" s="551">
        <f t="shared" si="457"/>
        <v>123.78377846153847</v>
      </c>
      <c r="AJ696" s="551">
        <f t="shared" si="458"/>
        <v>42.490043076923115</v>
      </c>
      <c r="AK696" s="193"/>
      <c r="AL696" s="193"/>
      <c r="AM696" s="71"/>
      <c r="AN696" s="63"/>
      <c r="AO696" s="63"/>
      <c r="AP696" s="63"/>
      <c r="AQ696" s="63"/>
      <c r="AR696" s="63"/>
      <c r="AS696" s="63"/>
      <c r="AT696" s="63"/>
      <c r="AU696" s="63"/>
      <c r="AV696" s="63"/>
      <c r="AW696" s="63"/>
      <c r="AX696" s="63"/>
      <c r="AY696" s="63"/>
      <c r="AZ696" s="63"/>
      <c r="BA696" s="63"/>
      <c r="BB696" s="63"/>
      <c r="BC696" s="63"/>
      <c r="BD696" s="63"/>
      <c r="BE696" s="63"/>
      <c r="BF696" s="63"/>
    </row>
    <row r="697" spans="1:58" x14ac:dyDescent="0.25">
      <c r="A697" s="56" t="s">
        <v>390</v>
      </c>
      <c r="B697" s="56">
        <v>54</v>
      </c>
      <c r="C697" s="56">
        <v>1</v>
      </c>
      <c r="D697" s="56">
        <v>14</v>
      </c>
      <c r="E697" s="56">
        <f>SUM(D697:D709)</f>
        <v>182</v>
      </c>
      <c r="F697" s="452">
        <v>44517</v>
      </c>
      <c r="G697" s="143">
        <f t="shared" si="471"/>
        <v>10548</v>
      </c>
      <c r="H697" s="143">
        <f t="shared" si="459"/>
        <v>10555</v>
      </c>
      <c r="I697" s="41">
        <f t="shared" si="460"/>
        <v>44524</v>
      </c>
      <c r="J697" s="453">
        <f t="shared" si="461"/>
        <v>44524</v>
      </c>
      <c r="K697" s="56">
        <v>1060</v>
      </c>
      <c r="L697" s="56"/>
      <c r="M697" s="56"/>
      <c r="N697" s="56"/>
      <c r="O697" s="457"/>
      <c r="P697" s="457"/>
      <c r="Q697" s="457"/>
      <c r="R697" s="457"/>
      <c r="S697" s="457"/>
      <c r="T697" s="457"/>
      <c r="U697" s="457"/>
      <c r="V697" s="457"/>
      <c r="W697" s="457"/>
      <c r="X697" s="457"/>
      <c r="Y697" s="457"/>
      <c r="Z697" s="457"/>
      <c r="AA697" s="457"/>
      <c r="AB697" s="457"/>
      <c r="AC697" s="457"/>
      <c r="AD697" s="457"/>
      <c r="AE697" s="457"/>
      <c r="AF697" s="457"/>
      <c r="AG697" s="457"/>
      <c r="AH697" s="457"/>
      <c r="AI697" s="457"/>
      <c r="AJ697" s="457"/>
      <c r="AK697" s="174"/>
      <c r="AL697" s="174"/>
      <c r="AM697" s="58"/>
      <c r="AN697" s="56"/>
      <c r="AO697" s="56"/>
      <c r="AP697" s="56"/>
      <c r="AQ697" s="56"/>
      <c r="AR697" s="56"/>
      <c r="AS697" s="56"/>
      <c r="AT697" s="56"/>
      <c r="AU697" s="56"/>
      <c r="AV697" s="56"/>
      <c r="AW697" s="56"/>
      <c r="AX697" s="56"/>
      <c r="AY697" s="56"/>
      <c r="AZ697" s="56"/>
      <c r="BA697" s="56"/>
      <c r="BB697" s="56"/>
      <c r="BC697" s="56"/>
      <c r="BD697" s="56"/>
      <c r="BE697" s="56"/>
      <c r="BF697" s="56"/>
    </row>
    <row r="698" spans="1:58" x14ac:dyDescent="0.25">
      <c r="A698" s="56" t="s">
        <v>391</v>
      </c>
      <c r="B698" s="56">
        <v>54</v>
      </c>
      <c r="C698" s="56">
        <v>2</v>
      </c>
      <c r="D698" s="56">
        <v>14</v>
      </c>
      <c r="E698" s="56">
        <f>E697-D698</f>
        <v>168</v>
      </c>
      <c r="F698" s="452">
        <v>44531</v>
      </c>
      <c r="G698" s="143">
        <f t="shared" si="471"/>
        <v>10562</v>
      </c>
      <c r="H698" s="143">
        <f t="shared" si="459"/>
        <v>10569</v>
      </c>
      <c r="I698" s="41">
        <f t="shared" si="460"/>
        <v>44538</v>
      </c>
      <c r="J698" s="453">
        <f t="shared" si="461"/>
        <v>44538</v>
      </c>
      <c r="K698" s="56">
        <v>1060</v>
      </c>
      <c r="L698" s="56"/>
      <c r="M698" s="56"/>
      <c r="N698" s="56"/>
      <c r="O698" s="457"/>
      <c r="P698" s="457"/>
      <c r="Q698" s="457"/>
      <c r="R698" s="457"/>
      <c r="S698" s="457"/>
      <c r="T698" s="457"/>
      <c r="U698" s="457"/>
      <c r="V698" s="457"/>
      <c r="W698" s="457"/>
      <c r="X698" s="457"/>
      <c r="Y698" s="457"/>
      <c r="Z698" s="457"/>
      <c r="AA698" s="457"/>
      <c r="AB698" s="457"/>
      <c r="AC698" s="457"/>
      <c r="AD698" s="457"/>
      <c r="AE698" s="457"/>
      <c r="AF698" s="457"/>
      <c r="AG698" s="457"/>
      <c r="AH698" s="457"/>
      <c r="AI698" s="457"/>
      <c r="AJ698" s="457"/>
      <c r="AK698" s="174"/>
      <c r="AL698" s="174"/>
      <c r="AM698" s="58"/>
      <c r="AN698" s="56"/>
      <c r="AO698" s="56"/>
      <c r="AP698" s="56"/>
      <c r="AQ698" s="56"/>
      <c r="AR698" s="56"/>
      <c r="AS698" s="56"/>
      <c r="AT698" s="56"/>
      <c r="AU698" s="56"/>
      <c r="AV698" s="56"/>
      <c r="AW698" s="56"/>
      <c r="AX698" s="56"/>
      <c r="AY698" s="56"/>
      <c r="AZ698" s="56"/>
      <c r="BA698" s="56"/>
      <c r="BB698" s="56"/>
      <c r="BC698" s="56"/>
      <c r="BD698" s="56"/>
      <c r="BE698" s="56"/>
      <c r="BF698" s="56"/>
    </row>
    <row r="699" spans="1:58" x14ac:dyDescent="0.25">
      <c r="A699" s="56" t="s">
        <v>392</v>
      </c>
      <c r="B699" s="56">
        <v>54</v>
      </c>
      <c r="C699" s="56">
        <v>3</v>
      </c>
      <c r="D699" s="56">
        <v>14</v>
      </c>
      <c r="E699" s="56">
        <f>E698-D699</f>
        <v>154</v>
      </c>
      <c r="F699" s="452">
        <v>44545</v>
      </c>
      <c r="G699" s="143">
        <f t="shared" si="471"/>
        <v>10576</v>
      </c>
      <c r="H699" s="143">
        <f t="shared" si="459"/>
        <v>10583</v>
      </c>
      <c r="I699" s="41">
        <f t="shared" si="460"/>
        <v>44552</v>
      </c>
      <c r="J699" s="453">
        <f t="shared" si="461"/>
        <v>44552</v>
      </c>
      <c r="K699" s="56">
        <v>1060</v>
      </c>
      <c r="L699" s="56"/>
      <c r="M699" s="56"/>
      <c r="N699" s="56"/>
      <c r="O699" s="457"/>
      <c r="P699" s="457"/>
      <c r="Q699" s="457"/>
      <c r="R699" s="457"/>
      <c r="S699" s="457"/>
      <c r="T699" s="457"/>
      <c r="U699" s="457"/>
      <c r="V699" s="457"/>
      <c r="W699" s="457"/>
      <c r="X699" s="457"/>
      <c r="Y699" s="457"/>
      <c r="Z699" s="457"/>
      <c r="AA699" s="457"/>
      <c r="AB699" s="457"/>
      <c r="AC699" s="457"/>
      <c r="AD699" s="457"/>
      <c r="AE699" s="457"/>
      <c r="AF699" s="457"/>
      <c r="AG699" s="457"/>
      <c r="AH699" s="457"/>
      <c r="AI699" s="457"/>
      <c r="AJ699" s="457"/>
      <c r="AK699" s="174"/>
      <c r="AL699" s="174"/>
      <c r="AM699" s="58"/>
      <c r="AN699" s="56"/>
      <c r="AO699" s="56"/>
      <c r="AP699" s="56"/>
      <c r="AQ699" s="56"/>
      <c r="AR699" s="56"/>
      <c r="AS699" s="56"/>
      <c r="AT699" s="56"/>
      <c r="AU699" s="56"/>
      <c r="AV699" s="56"/>
      <c r="AW699" s="56"/>
      <c r="AX699" s="56"/>
      <c r="AY699" s="56"/>
      <c r="AZ699" s="56"/>
      <c r="BA699" s="56"/>
      <c r="BB699" s="56"/>
      <c r="BC699" s="56"/>
      <c r="BD699" s="56"/>
      <c r="BE699" s="56"/>
      <c r="BF699" s="56"/>
    </row>
    <row r="700" spans="1:58" x14ac:dyDescent="0.25">
      <c r="A700" s="56" t="s">
        <v>393</v>
      </c>
      <c r="B700" s="56">
        <v>54</v>
      </c>
      <c r="C700" s="56">
        <v>4</v>
      </c>
      <c r="D700" s="56">
        <v>14</v>
      </c>
      <c r="E700" s="56">
        <f t="shared" ref="E700:E709" si="472">E699-D700</f>
        <v>140</v>
      </c>
      <c r="F700" s="452">
        <v>44559</v>
      </c>
      <c r="G700" s="143">
        <f t="shared" si="471"/>
        <v>10590</v>
      </c>
      <c r="H700" s="143">
        <f t="shared" si="459"/>
        <v>10597</v>
      </c>
      <c r="I700" s="41">
        <f t="shared" si="460"/>
        <v>44566</v>
      </c>
      <c r="J700" s="453">
        <f t="shared" si="461"/>
        <v>44566</v>
      </c>
      <c r="K700" s="56">
        <v>1060</v>
      </c>
      <c r="L700" s="56"/>
      <c r="M700" s="56"/>
      <c r="N700" s="56"/>
      <c r="O700" s="457"/>
      <c r="P700" s="457"/>
      <c r="Q700" s="457"/>
      <c r="R700" s="457"/>
      <c r="S700" s="457"/>
      <c r="T700" s="457"/>
      <c r="U700" s="457"/>
      <c r="V700" s="457"/>
      <c r="W700" s="457"/>
      <c r="X700" s="457"/>
      <c r="Y700" s="457"/>
      <c r="Z700" s="457"/>
      <c r="AA700" s="457"/>
      <c r="AB700" s="457"/>
      <c r="AC700" s="457"/>
      <c r="AD700" s="457"/>
      <c r="AE700" s="457"/>
      <c r="AF700" s="457"/>
      <c r="AG700" s="457"/>
      <c r="AH700" s="457"/>
      <c r="AI700" s="457"/>
      <c r="AJ700" s="457"/>
      <c r="AK700" s="174"/>
      <c r="AL700" s="174"/>
      <c r="AM700" s="58"/>
      <c r="AN700" s="56"/>
      <c r="AO700" s="56"/>
      <c r="AP700" s="56"/>
      <c r="AQ700" s="56"/>
      <c r="AR700" s="56"/>
      <c r="AS700" s="56"/>
      <c r="AT700" s="56"/>
      <c r="AU700" s="56"/>
      <c r="AV700" s="56"/>
      <c r="AW700" s="56"/>
      <c r="AX700" s="56"/>
      <c r="AY700" s="56"/>
      <c r="AZ700" s="56"/>
      <c r="BA700" s="56"/>
      <c r="BB700" s="56"/>
      <c r="BC700" s="56"/>
      <c r="BD700" s="56"/>
      <c r="BE700" s="56"/>
      <c r="BF700" s="56"/>
    </row>
    <row r="701" spans="1:58" x14ac:dyDescent="0.25">
      <c r="A701" s="56" t="s">
        <v>394</v>
      </c>
      <c r="B701" s="56">
        <v>54</v>
      </c>
      <c r="C701" s="56">
        <v>5</v>
      </c>
      <c r="D701" s="56">
        <v>14</v>
      </c>
      <c r="E701" s="56">
        <f t="shared" si="472"/>
        <v>126</v>
      </c>
      <c r="F701" s="452">
        <v>44573</v>
      </c>
      <c r="G701" s="143">
        <f t="shared" si="471"/>
        <v>10604</v>
      </c>
      <c r="H701" s="143">
        <f t="shared" si="459"/>
        <v>10611</v>
      </c>
      <c r="I701" s="41">
        <f t="shared" si="460"/>
        <v>44580</v>
      </c>
      <c r="J701" s="453">
        <f t="shared" si="461"/>
        <v>44580</v>
      </c>
      <c r="K701" s="56">
        <v>1060</v>
      </c>
      <c r="L701" s="56"/>
      <c r="M701" s="56"/>
      <c r="N701" s="56"/>
      <c r="O701" s="457"/>
      <c r="P701" s="457"/>
      <c r="Q701" s="457"/>
      <c r="R701" s="457"/>
      <c r="S701" s="457"/>
      <c r="T701" s="457"/>
      <c r="U701" s="457"/>
      <c r="V701" s="457"/>
      <c r="W701" s="457"/>
      <c r="X701" s="457"/>
      <c r="Y701" s="457"/>
      <c r="Z701" s="457"/>
      <c r="AA701" s="457"/>
      <c r="AB701" s="457"/>
      <c r="AC701" s="457"/>
      <c r="AD701" s="457"/>
      <c r="AE701" s="457"/>
      <c r="AF701" s="457"/>
      <c r="AG701" s="457"/>
      <c r="AH701" s="457"/>
      <c r="AI701" s="457"/>
      <c r="AJ701" s="457"/>
      <c r="AK701" s="174"/>
      <c r="AL701" s="174"/>
      <c r="AM701" s="58"/>
      <c r="AN701" s="56"/>
      <c r="AO701" s="56"/>
      <c r="AP701" s="56"/>
      <c r="AQ701" s="56"/>
      <c r="AR701" s="56"/>
      <c r="AS701" s="56"/>
      <c r="AT701" s="56"/>
      <c r="AU701" s="56"/>
      <c r="AV701" s="56"/>
      <c r="AW701" s="56"/>
      <c r="AX701" s="56"/>
      <c r="AY701" s="56"/>
      <c r="AZ701" s="56"/>
      <c r="BA701" s="56"/>
      <c r="BB701" s="56"/>
      <c r="BC701" s="56"/>
      <c r="BD701" s="56"/>
      <c r="BE701" s="56"/>
      <c r="BF701" s="56"/>
    </row>
    <row r="702" spans="1:58" x14ac:dyDescent="0.25">
      <c r="A702" s="56" t="s">
        <v>395</v>
      </c>
      <c r="B702" s="56">
        <v>54</v>
      </c>
      <c r="C702" s="56">
        <v>6</v>
      </c>
      <c r="D702" s="56">
        <v>14</v>
      </c>
      <c r="E702" s="56">
        <f t="shared" si="472"/>
        <v>112</v>
      </c>
      <c r="F702" s="452">
        <v>44587</v>
      </c>
      <c r="G702" s="143">
        <f t="shared" si="471"/>
        <v>10618</v>
      </c>
      <c r="H702" s="143">
        <f t="shared" si="459"/>
        <v>10625</v>
      </c>
      <c r="I702" s="41">
        <f t="shared" si="460"/>
        <v>44594</v>
      </c>
      <c r="J702" s="453">
        <f t="shared" si="461"/>
        <v>44594</v>
      </c>
      <c r="K702" s="56">
        <v>1060</v>
      </c>
      <c r="L702" s="56"/>
      <c r="M702" s="56"/>
      <c r="N702" s="56"/>
      <c r="O702" s="457"/>
      <c r="P702" s="457"/>
      <c r="Q702" s="457"/>
      <c r="R702" s="457"/>
      <c r="S702" s="457"/>
      <c r="T702" s="457"/>
      <c r="U702" s="457"/>
      <c r="V702" s="457"/>
      <c r="W702" s="457"/>
      <c r="X702" s="457"/>
      <c r="Y702" s="457"/>
      <c r="Z702" s="457"/>
      <c r="AA702" s="457"/>
      <c r="AB702" s="457"/>
      <c r="AC702" s="457"/>
      <c r="AD702" s="457"/>
      <c r="AE702" s="457"/>
      <c r="AF702" s="457"/>
      <c r="AG702" s="457"/>
      <c r="AH702" s="457"/>
      <c r="AI702" s="457"/>
      <c r="AJ702" s="457"/>
      <c r="AK702" s="174"/>
      <c r="AL702" s="174"/>
      <c r="AM702" s="58"/>
      <c r="AN702" s="56"/>
      <c r="AO702" s="56"/>
      <c r="AP702" s="56"/>
      <c r="AQ702" s="56"/>
      <c r="AR702" s="56"/>
      <c r="AS702" s="56"/>
      <c r="AT702" s="56"/>
      <c r="AU702" s="56"/>
      <c r="AV702" s="56"/>
      <c r="AW702" s="56"/>
      <c r="AX702" s="56"/>
      <c r="AY702" s="56"/>
      <c r="AZ702" s="56"/>
      <c r="BA702" s="56"/>
      <c r="BB702" s="56"/>
      <c r="BC702" s="56"/>
      <c r="BD702" s="56"/>
      <c r="BE702" s="56"/>
      <c r="BF702" s="56"/>
    </row>
    <row r="703" spans="1:58" x14ac:dyDescent="0.25">
      <c r="A703" s="56" t="s">
        <v>396</v>
      </c>
      <c r="B703" s="56">
        <v>54</v>
      </c>
      <c r="C703" s="56">
        <v>7</v>
      </c>
      <c r="D703" s="56">
        <v>14</v>
      </c>
      <c r="E703" s="56">
        <f t="shared" si="472"/>
        <v>98</v>
      </c>
      <c r="F703" s="452">
        <v>44601</v>
      </c>
      <c r="G703" s="143">
        <f t="shared" si="471"/>
        <v>10632</v>
      </c>
      <c r="H703" s="143">
        <f t="shared" si="459"/>
        <v>10639</v>
      </c>
      <c r="I703" s="41">
        <f t="shared" si="460"/>
        <v>44608</v>
      </c>
      <c r="J703" s="453">
        <f t="shared" si="461"/>
        <v>44608</v>
      </c>
      <c r="K703" s="56">
        <v>1060</v>
      </c>
      <c r="L703" s="56"/>
      <c r="M703" s="56"/>
      <c r="N703" s="56"/>
      <c r="O703" s="457"/>
      <c r="P703" s="457"/>
      <c r="Q703" s="457"/>
      <c r="R703" s="457"/>
      <c r="S703" s="457"/>
      <c r="T703" s="457"/>
      <c r="U703" s="457"/>
      <c r="V703" s="457"/>
      <c r="W703" s="457"/>
      <c r="X703" s="457"/>
      <c r="Y703" s="457"/>
      <c r="Z703" s="457"/>
      <c r="AA703" s="457"/>
      <c r="AB703" s="457"/>
      <c r="AC703" s="457"/>
      <c r="AD703" s="457"/>
      <c r="AE703" s="457"/>
      <c r="AF703" s="457"/>
      <c r="AG703" s="457"/>
      <c r="AH703" s="457"/>
      <c r="AI703" s="457"/>
      <c r="AJ703" s="457"/>
      <c r="AK703" s="174"/>
      <c r="AL703" s="174"/>
      <c r="AM703" s="58"/>
      <c r="AN703" s="56"/>
      <c r="AO703" s="56"/>
      <c r="AP703" s="56"/>
      <c r="AQ703" s="56"/>
      <c r="AR703" s="56"/>
      <c r="AS703" s="56"/>
      <c r="AT703" s="56"/>
      <c r="AU703" s="56"/>
      <c r="AV703" s="56"/>
      <c r="AW703" s="56"/>
      <c r="AX703" s="56"/>
      <c r="AY703" s="56"/>
      <c r="AZ703" s="56"/>
      <c r="BA703" s="56"/>
      <c r="BB703" s="56"/>
      <c r="BC703" s="56"/>
      <c r="BD703" s="56"/>
      <c r="BE703" s="56"/>
      <c r="BF703" s="56"/>
    </row>
    <row r="704" spans="1:58" x14ac:dyDescent="0.25">
      <c r="A704" s="56" t="s">
        <v>397</v>
      </c>
      <c r="B704" s="56">
        <v>54</v>
      </c>
      <c r="C704" s="56">
        <v>8</v>
      </c>
      <c r="D704" s="56">
        <v>14</v>
      </c>
      <c r="E704" s="56">
        <f t="shared" si="472"/>
        <v>84</v>
      </c>
      <c r="F704" s="452">
        <v>44615</v>
      </c>
      <c r="G704" s="143">
        <f t="shared" si="471"/>
        <v>10646</v>
      </c>
      <c r="H704" s="143">
        <f t="shared" si="459"/>
        <v>10653</v>
      </c>
      <c r="I704" s="41">
        <f t="shared" si="460"/>
        <v>44622</v>
      </c>
      <c r="J704" s="453">
        <f t="shared" si="461"/>
        <v>44622</v>
      </c>
      <c r="K704" s="56">
        <v>1060</v>
      </c>
      <c r="L704" s="56"/>
      <c r="M704" s="56"/>
      <c r="N704" s="56"/>
      <c r="O704" s="457"/>
      <c r="P704" s="457"/>
      <c r="Q704" s="457"/>
      <c r="R704" s="457"/>
      <c r="S704" s="457"/>
      <c r="T704" s="457"/>
      <c r="U704" s="457"/>
      <c r="V704" s="457"/>
      <c r="W704" s="457"/>
      <c r="X704" s="457"/>
      <c r="Y704" s="457"/>
      <c r="Z704" s="457"/>
      <c r="AA704" s="457"/>
      <c r="AB704" s="457"/>
      <c r="AC704" s="457"/>
      <c r="AD704" s="457"/>
      <c r="AE704" s="457"/>
      <c r="AF704" s="457"/>
      <c r="AG704" s="457"/>
      <c r="AH704" s="457"/>
      <c r="AI704" s="457"/>
      <c r="AJ704" s="457"/>
      <c r="AK704" s="174"/>
      <c r="AL704" s="174"/>
      <c r="AM704" s="58"/>
      <c r="AN704" s="56"/>
      <c r="AO704" s="56"/>
      <c r="AP704" s="56"/>
      <c r="AQ704" s="56"/>
      <c r="AR704" s="56"/>
      <c r="AS704" s="56"/>
      <c r="AT704" s="56"/>
      <c r="AU704" s="56"/>
      <c r="AV704" s="56"/>
      <c r="AW704" s="56"/>
      <c r="AX704" s="56"/>
      <c r="AY704" s="56"/>
      <c r="AZ704" s="56"/>
      <c r="BA704" s="56"/>
      <c r="BB704" s="56"/>
      <c r="BC704" s="56"/>
      <c r="BD704" s="56"/>
      <c r="BE704" s="56"/>
      <c r="BF704" s="56"/>
    </row>
    <row r="705" spans="1:58" x14ac:dyDescent="0.25">
      <c r="A705" s="56" t="s">
        <v>398</v>
      </c>
      <c r="B705" s="56">
        <v>54</v>
      </c>
      <c r="C705" s="56">
        <v>9</v>
      </c>
      <c r="D705" s="56">
        <v>14</v>
      </c>
      <c r="E705" s="56">
        <f t="shared" si="472"/>
        <v>70</v>
      </c>
      <c r="F705" s="452">
        <v>44629</v>
      </c>
      <c r="G705" s="143">
        <f t="shared" si="471"/>
        <v>10660</v>
      </c>
      <c r="H705" s="143">
        <f t="shared" si="459"/>
        <v>10667</v>
      </c>
      <c r="I705" s="41">
        <f t="shared" si="460"/>
        <v>44636</v>
      </c>
      <c r="J705" s="453">
        <f t="shared" si="461"/>
        <v>44636</v>
      </c>
      <c r="K705" s="56">
        <v>1060</v>
      </c>
      <c r="L705" s="56"/>
      <c r="M705" s="56"/>
      <c r="N705" s="56"/>
      <c r="O705" s="457"/>
      <c r="P705" s="457"/>
      <c r="Q705" s="457"/>
      <c r="R705" s="457"/>
      <c r="S705" s="457"/>
      <c r="T705" s="457"/>
      <c r="U705" s="457"/>
      <c r="V705" s="457"/>
      <c r="W705" s="457"/>
      <c r="X705" s="457"/>
      <c r="Y705" s="457"/>
      <c r="Z705" s="457"/>
      <c r="AA705" s="457"/>
      <c r="AB705" s="457"/>
      <c r="AC705" s="457"/>
      <c r="AD705" s="457"/>
      <c r="AE705" s="457"/>
      <c r="AF705" s="457"/>
      <c r="AG705" s="457"/>
      <c r="AH705" s="457"/>
      <c r="AI705" s="457"/>
      <c r="AJ705" s="457"/>
      <c r="AK705" s="174"/>
      <c r="AL705" s="174"/>
      <c r="AM705" s="58"/>
      <c r="AN705" s="56"/>
      <c r="AO705" s="56"/>
      <c r="AP705" s="56"/>
      <c r="AQ705" s="56"/>
      <c r="AR705" s="56"/>
      <c r="AS705" s="56"/>
      <c r="AT705" s="56"/>
      <c r="AU705" s="56"/>
      <c r="AV705" s="56"/>
      <c r="AW705" s="56"/>
      <c r="AX705" s="56"/>
      <c r="AY705" s="56"/>
      <c r="AZ705" s="56"/>
      <c r="BA705" s="56"/>
      <c r="BB705" s="56"/>
      <c r="BC705" s="56"/>
      <c r="BD705" s="56"/>
      <c r="BE705" s="56"/>
      <c r="BF705" s="56"/>
    </row>
    <row r="706" spans="1:58" x14ac:dyDescent="0.25">
      <c r="A706" s="56" t="s">
        <v>399</v>
      </c>
      <c r="B706" s="56">
        <v>54</v>
      </c>
      <c r="C706" s="56">
        <v>10</v>
      </c>
      <c r="D706" s="56">
        <v>14</v>
      </c>
      <c r="E706" s="56">
        <f t="shared" si="472"/>
        <v>56</v>
      </c>
      <c r="F706" s="452">
        <v>44643</v>
      </c>
      <c r="G706" s="143">
        <f t="shared" si="471"/>
        <v>10674</v>
      </c>
      <c r="H706" s="143">
        <f t="shared" si="459"/>
        <v>10681</v>
      </c>
      <c r="I706" s="41">
        <f t="shared" si="460"/>
        <v>44650</v>
      </c>
      <c r="J706" s="453">
        <f t="shared" si="461"/>
        <v>44650</v>
      </c>
      <c r="K706" s="56">
        <v>1060</v>
      </c>
      <c r="L706" s="56"/>
      <c r="M706" s="56"/>
      <c r="N706" s="56"/>
      <c r="O706" s="457"/>
      <c r="P706" s="457"/>
      <c r="Q706" s="457"/>
      <c r="R706" s="457"/>
      <c r="S706" s="457"/>
      <c r="T706" s="457"/>
      <c r="U706" s="457"/>
      <c r="V706" s="457"/>
      <c r="W706" s="457"/>
      <c r="X706" s="457"/>
      <c r="Y706" s="457"/>
      <c r="Z706" s="457"/>
      <c r="AA706" s="457"/>
      <c r="AB706" s="457"/>
      <c r="AC706" s="457"/>
      <c r="AD706" s="457"/>
      <c r="AE706" s="457"/>
      <c r="AF706" s="457"/>
      <c r="AG706" s="457"/>
      <c r="AH706" s="457"/>
      <c r="AI706" s="457"/>
      <c r="AJ706" s="457"/>
      <c r="AK706" s="174"/>
      <c r="AL706" s="174"/>
      <c r="AM706" s="58"/>
      <c r="AN706" s="56"/>
      <c r="AO706" s="56"/>
      <c r="AP706" s="56"/>
      <c r="AQ706" s="56"/>
      <c r="AR706" s="56"/>
      <c r="AS706" s="56"/>
      <c r="AT706" s="56"/>
      <c r="AU706" s="56"/>
      <c r="AV706" s="56"/>
      <c r="AW706" s="56"/>
      <c r="AX706" s="56"/>
      <c r="AY706" s="56"/>
      <c r="AZ706" s="56"/>
      <c r="BA706" s="56"/>
      <c r="BB706" s="56"/>
      <c r="BC706" s="56"/>
      <c r="BD706" s="56"/>
      <c r="BE706" s="56"/>
      <c r="BF706" s="56"/>
    </row>
    <row r="707" spans="1:58" x14ac:dyDescent="0.25">
      <c r="A707" s="56" t="s">
        <v>400</v>
      </c>
      <c r="B707" s="56">
        <v>54</v>
      </c>
      <c r="C707" s="56">
        <v>11</v>
      </c>
      <c r="D707" s="56">
        <v>14</v>
      </c>
      <c r="E707" s="56">
        <f t="shared" si="472"/>
        <v>42</v>
      </c>
      <c r="F707" s="452">
        <v>44657</v>
      </c>
      <c r="G707" s="143">
        <f t="shared" si="471"/>
        <v>10688</v>
      </c>
      <c r="H707" s="143">
        <f t="shared" si="459"/>
        <v>10695</v>
      </c>
      <c r="I707" s="41">
        <f t="shared" si="460"/>
        <v>44664</v>
      </c>
      <c r="J707" s="453">
        <f t="shared" si="461"/>
        <v>44664</v>
      </c>
      <c r="K707" s="56">
        <v>1060</v>
      </c>
      <c r="L707" s="56"/>
      <c r="M707" s="56"/>
      <c r="N707" s="56"/>
      <c r="O707" s="457"/>
      <c r="P707" s="457"/>
      <c r="Q707" s="457"/>
      <c r="R707" s="457"/>
      <c r="S707" s="457"/>
      <c r="T707" s="457"/>
      <c r="U707" s="457"/>
      <c r="V707" s="457"/>
      <c r="W707" s="457"/>
      <c r="X707" s="457"/>
      <c r="Y707" s="457"/>
      <c r="Z707" s="457"/>
      <c r="AA707" s="457"/>
      <c r="AB707" s="457"/>
      <c r="AC707" s="457"/>
      <c r="AD707" s="457"/>
      <c r="AE707" s="457"/>
      <c r="AF707" s="457"/>
      <c r="AG707" s="457"/>
      <c r="AH707" s="457"/>
      <c r="AI707" s="457"/>
      <c r="AJ707" s="457"/>
      <c r="AK707" s="174"/>
      <c r="AL707" s="174"/>
      <c r="AM707" s="58"/>
      <c r="AN707" s="56"/>
      <c r="AO707" s="56"/>
      <c r="AP707" s="56"/>
      <c r="AQ707" s="56"/>
      <c r="AR707" s="56"/>
      <c r="AS707" s="56"/>
      <c r="AT707" s="56"/>
      <c r="AU707" s="56"/>
      <c r="AV707" s="56"/>
      <c r="AW707" s="56"/>
      <c r="AX707" s="56"/>
      <c r="AY707" s="56"/>
      <c r="AZ707" s="56"/>
      <c r="BA707" s="56"/>
      <c r="BB707" s="56"/>
      <c r="BC707" s="56"/>
      <c r="BD707" s="56"/>
      <c r="BE707" s="56"/>
      <c r="BF707" s="56"/>
    </row>
    <row r="708" spans="1:58" x14ac:dyDescent="0.25">
      <c r="A708" s="56" t="s">
        <v>401</v>
      </c>
      <c r="B708" s="56">
        <v>54</v>
      </c>
      <c r="C708" s="56">
        <v>12</v>
      </c>
      <c r="D708" s="56">
        <v>14</v>
      </c>
      <c r="E708" s="56">
        <f t="shared" si="472"/>
        <v>28</v>
      </c>
      <c r="F708" s="452">
        <v>44671</v>
      </c>
      <c r="G708" s="143">
        <f t="shared" si="471"/>
        <v>10702</v>
      </c>
      <c r="H708" s="143">
        <f t="shared" si="459"/>
        <v>10709</v>
      </c>
      <c r="I708" s="41">
        <f t="shared" si="460"/>
        <v>44678</v>
      </c>
      <c r="J708" s="453">
        <f t="shared" si="461"/>
        <v>44678</v>
      </c>
      <c r="K708" s="56">
        <v>1060</v>
      </c>
      <c r="L708" s="56"/>
      <c r="M708" s="56"/>
      <c r="N708" s="56"/>
      <c r="O708" s="457"/>
      <c r="P708" s="457"/>
      <c r="Q708" s="457"/>
      <c r="R708" s="457"/>
      <c r="S708" s="457"/>
      <c r="T708" s="457"/>
      <c r="U708" s="457"/>
      <c r="V708" s="457"/>
      <c r="W708" s="457"/>
      <c r="X708" s="457"/>
      <c r="Y708" s="457"/>
      <c r="Z708" s="457"/>
      <c r="AA708" s="457"/>
      <c r="AB708" s="457"/>
      <c r="AC708" s="457"/>
      <c r="AD708" s="457"/>
      <c r="AE708" s="457"/>
      <c r="AF708" s="457"/>
      <c r="AG708" s="457"/>
      <c r="AH708" s="457"/>
      <c r="AI708" s="457"/>
      <c r="AJ708" s="457"/>
      <c r="AK708" s="174"/>
      <c r="AL708" s="174"/>
      <c r="AM708" s="58"/>
      <c r="AN708" s="56"/>
      <c r="AO708" s="56"/>
      <c r="AP708" s="56"/>
      <c r="AQ708" s="56"/>
      <c r="AR708" s="56"/>
      <c r="AS708" s="56"/>
      <c r="AT708" s="56"/>
      <c r="AU708" s="56"/>
      <c r="AV708" s="56"/>
      <c r="AW708" s="56"/>
      <c r="AX708" s="56"/>
      <c r="AY708" s="56"/>
      <c r="AZ708" s="56"/>
      <c r="BA708" s="56"/>
      <c r="BB708" s="56"/>
      <c r="BC708" s="56"/>
      <c r="BD708" s="56"/>
      <c r="BE708" s="56"/>
      <c r="BF708" s="56"/>
    </row>
    <row r="709" spans="1:58" ht="13.8" thickBot="1" x14ac:dyDescent="0.3">
      <c r="A709" s="63" t="s">
        <v>402</v>
      </c>
      <c r="B709" s="63">
        <v>54</v>
      </c>
      <c r="C709" s="63">
        <v>13</v>
      </c>
      <c r="D709" s="63">
        <v>14</v>
      </c>
      <c r="E709" s="63">
        <f t="shared" si="472"/>
        <v>14</v>
      </c>
      <c r="F709" s="455">
        <v>44685</v>
      </c>
      <c r="G709" s="145">
        <f t="shared" si="471"/>
        <v>10716</v>
      </c>
      <c r="H709" s="145">
        <f t="shared" si="459"/>
        <v>10723</v>
      </c>
      <c r="I709" s="42">
        <f t="shared" si="460"/>
        <v>44692</v>
      </c>
      <c r="J709" s="34">
        <f t="shared" si="461"/>
        <v>44692</v>
      </c>
      <c r="K709" s="63">
        <v>1060</v>
      </c>
      <c r="L709" s="63"/>
      <c r="M709" s="63"/>
      <c r="N709" s="63"/>
      <c r="O709" s="731"/>
      <c r="P709" s="731"/>
      <c r="Q709" s="731"/>
      <c r="R709" s="731"/>
      <c r="S709" s="731"/>
      <c r="T709" s="731"/>
      <c r="U709" s="731"/>
      <c r="V709" s="731"/>
      <c r="W709" s="731"/>
      <c r="X709" s="731"/>
      <c r="Y709" s="731"/>
      <c r="Z709" s="731"/>
      <c r="AA709" s="731"/>
      <c r="AB709" s="731"/>
      <c r="AC709" s="731"/>
      <c r="AD709" s="731"/>
      <c r="AE709" s="731"/>
      <c r="AF709" s="731"/>
      <c r="AG709" s="731"/>
      <c r="AH709" s="731"/>
      <c r="AI709" s="731"/>
      <c r="AJ709" s="731"/>
      <c r="AK709" s="193"/>
      <c r="AL709" s="193"/>
      <c r="AM709" s="71"/>
      <c r="AN709" s="63"/>
      <c r="AO709" s="63"/>
      <c r="AP709" s="63"/>
      <c r="AQ709" s="63"/>
      <c r="AR709" s="63"/>
      <c r="AS709" s="63"/>
      <c r="AT709" s="63"/>
      <c r="AU709" s="63"/>
      <c r="AV709" s="63"/>
      <c r="AW709" s="63"/>
      <c r="AX709" s="63"/>
      <c r="AY709" s="63"/>
      <c r="AZ709" s="63"/>
      <c r="BA709" s="63"/>
      <c r="BB709" s="63"/>
      <c r="BC709" s="63"/>
      <c r="BD709" s="63"/>
      <c r="BE709" s="63"/>
      <c r="BF709" s="63"/>
    </row>
    <row r="710" spans="1:58" x14ac:dyDescent="0.25">
      <c r="A710" s="56" t="s">
        <v>403</v>
      </c>
      <c r="B710" s="56">
        <v>55</v>
      </c>
      <c r="C710" s="56">
        <v>1</v>
      </c>
      <c r="D710" s="56">
        <v>14</v>
      </c>
      <c r="E710" s="56">
        <f>SUM(D710:D722)</f>
        <v>182</v>
      </c>
      <c r="F710" s="452">
        <v>44708</v>
      </c>
      <c r="G710" s="143">
        <f t="shared" si="471"/>
        <v>10739</v>
      </c>
      <c r="H710" s="143">
        <f t="shared" si="459"/>
        <v>10746</v>
      </c>
      <c r="I710" s="41">
        <f t="shared" si="460"/>
        <v>44715</v>
      </c>
      <c r="J710" s="453">
        <f t="shared" si="461"/>
        <v>44715</v>
      </c>
      <c r="K710" s="56">
        <v>1060</v>
      </c>
      <c r="L710" s="56"/>
      <c r="M710" s="56"/>
      <c r="N710" s="56"/>
      <c r="O710" s="454">
        <v>3.5908571428571423</v>
      </c>
      <c r="P710" s="454">
        <v>0.22269555958086634</v>
      </c>
      <c r="Q710" s="437">
        <f t="shared" si="464"/>
        <v>222695.55958086633</v>
      </c>
      <c r="R710" s="454">
        <v>0.12582085488164133</v>
      </c>
      <c r="S710" s="437">
        <f t="shared" si="465"/>
        <v>125820.85488164132</v>
      </c>
      <c r="T710" s="454">
        <v>0.96434550258883489</v>
      </c>
      <c r="U710" s="437">
        <f t="shared" si="466"/>
        <v>964345.50258883485</v>
      </c>
      <c r="V710" s="58">
        <f t="shared" si="467"/>
        <v>26.855579718817019</v>
      </c>
      <c r="W710" s="454">
        <v>1.9439518864345002</v>
      </c>
      <c r="X710" s="437">
        <f t="shared" si="468"/>
        <v>1943951.8864345003</v>
      </c>
      <c r="Y710" s="454">
        <v>3.6059426663194276E-2</v>
      </c>
      <c r="Z710" s="437">
        <f t="shared" si="451"/>
        <v>36059.426663194274</v>
      </c>
      <c r="AA710" s="437">
        <f t="shared" si="452"/>
        <v>18557.963298405528</v>
      </c>
      <c r="AB710" s="437">
        <f t="shared" si="453"/>
        <v>1257.1123468499602</v>
      </c>
      <c r="AC710" s="437">
        <f t="shared" si="454"/>
        <v>34336.063185232058</v>
      </c>
      <c r="AD710" s="437">
        <f t="shared" si="455"/>
        <v>2575.6733330853053</v>
      </c>
      <c r="AE710" s="56">
        <v>69.33</v>
      </c>
      <c r="AF710" s="31">
        <v>47.59</v>
      </c>
      <c r="AG710" s="431">
        <f t="shared" si="469"/>
        <v>21.739999999999995</v>
      </c>
      <c r="AH710" s="550">
        <f t="shared" si="456"/>
        <v>248.95412571428568</v>
      </c>
      <c r="AI710" s="550">
        <f t="shared" si="457"/>
        <v>170.88889142857141</v>
      </c>
      <c r="AJ710" s="550">
        <f t="shared" si="458"/>
        <v>78.065234285714268</v>
      </c>
      <c r="AK710" s="174"/>
      <c r="AL710" s="174"/>
      <c r="AM710" s="58"/>
      <c r="AN710" s="56"/>
      <c r="AO710" s="56"/>
      <c r="AP710" s="56"/>
      <c r="AQ710" s="56"/>
      <c r="AR710" s="56"/>
      <c r="AS710" s="56"/>
      <c r="AT710" s="56"/>
      <c r="AU710" s="56"/>
      <c r="AV710" s="56"/>
      <c r="AW710" s="56"/>
      <c r="AX710" s="56"/>
      <c r="AY710" s="56"/>
      <c r="AZ710" s="56"/>
      <c r="BA710" s="56"/>
      <c r="BB710" s="56"/>
      <c r="BC710" s="56"/>
      <c r="BD710" s="56"/>
      <c r="BE710" s="56"/>
      <c r="BF710" s="56"/>
    </row>
    <row r="711" spans="1:58" x14ac:dyDescent="0.25">
      <c r="A711" s="56" t="s">
        <v>404</v>
      </c>
      <c r="B711" s="56">
        <v>55</v>
      </c>
      <c r="C711" s="56">
        <v>2</v>
      </c>
      <c r="D711" s="56">
        <v>14</v>
      </c>
      <c r="E711" s="56">
        <f>E710-D711</f>
        <v>168</v>
      </c>
      <c r="F711" s="452">
        <v>44722</v>
      </c>
      <c r="G711" s="143">
        <f t="shared" si="471"/>
        <v>10753</v>
      </c>
      <c r="H711" s="143">
        <f t="shared" si="459"/>
        <v>10760</v>
      </c>
      <c r="I711" s="41">
        <f t="shared" si="460"/>
        <v>44729</v>
      </c>
      <c r="J711" s="453">
        <f t="shared" si="461"/>
        <v>44729</v>
      </c>
      <c r="K711" s="56">
        <v>1060</v>
      </c>
      <c r="L711" s="56"/>
      <c r="M711" s="56"/>
      <c r="N711" s="56"/>
      <c r="O711" s="454">
        <v>3.1462857142857144</v>
      </c>
      <c r="P711" s="454">
        <v>0.20353386856522537</v>
      </c>
      <c r="Q711" s="437">
        <f t="shared" si="464"/>
        <v>203533.86856522536</v>
      </c>
      <c r="R711" s="454">
        <v>0.17694896676644162</v>
      </c>
      <c r="S711" s="437">
        <f t="shared" si="465"/>
        <v>176948.96676644162</v>
      </c>
      <c r="T711" s="454">
        <v>0.62096178466808272</v>
      </c>
      <c r="U711" s="437">
        <f t="shared" si="466"/>
        <v>620961.78466808272</v>
      </c>
      <c r="V711" s="58">
        <f t="shared" si="467"/>
        <v>19.736344409174443</v>
      </c>
      <c r="W711" s="454">
        <v>1.8395402914381265</v>
      </c>
      <c r="X711" s="437">
        <f t="shared" si="468"/>
        <v>1839540.2914381265</v>
      </c>
      <c r="Y711" s="454">
        <v>3.1393366125557771E-2</v>
      </c>
      <c r="Z711" s="437">
        <f t="shared" si="451"/>
        <v>31393.366125557772</v>
      </c>
      <c r="AA711" s="437">
        <f t="shared" si="452"/>
        <v>16961.155713768781</v>
      </c>
      <c r="AB711" s="437">
        <f t="shared" si="453"/>
        <v>1767.9480169935978</v>
      </c>
      <c r="AC711" s="437">
        <f t="shared" si="454"/>
        <v>22109.693068241002</v>
      </c>
      <c r="AD711" s="437">
        <f t="shared" si="455"/>
        <v>2242.3832946826983</v>
      </c>
      <c r="AE711" s="56">
        <v>59.61</v>
      </c>
      <c r="AF711" s="31">
        <v>35.520000000000003</v>
      </c>
      <c r="AG711" s="431">
        <f t="shared" si="469"/>
        <v>24.089999999999996</v>
      </c>
      <c r="AH711" s="550">
        <f t="shared" si="456"/>
        <v>187.55009142857142</v>
      </c>
      <c r="AI711" s="550">
        <f t="shared" si="457"/>
        <v>111.75606857142859</v>
      </c>
      <c r="AJ711" s="550">
        <f t="shared" si="458"/>
        <v>75.794022857142835</v>
      </c>
      <c r="AK711" s="174"/>
      <c r="AL711" s="174"/>
      <c r="AM711" s="58"/>
      <c r="AN711" s="56"/>
      <c r="AO711" s="56"/>
      <c r="AP711" s="56"/>
      <c r="AQ711" s="56"/>
      <c r="AR711" s="56"/>
      <c r="AS711" s="56"/>
      <c r="AT711" s="56"/>
      <c r="AU711" s="56"/>
      <c r="AV711" s="56"/>
      <c r="AW711" s="56"/>
      <c r="AX711" s="56"/>
      <c r="AY711" s="56"/>
      <c r="AZ711" s="56"/>
      <c r="BA711" s="56"/>
      <c r="BB711" s="56"/>
      <c r="BC711" s="56"/>
      <c r="BD711" s="56"/>
      <c r="BE711" s="56"/>
      <c r="BF711" s="56"/>
    </row>
    <row r="712" spans="1:58" x14ac:dyDescent="0.25">
      <c r="A712" s="56" t="s">
        <v>405</v>
      </c>
      <c r="B712" s="56">
        <v>55</v>
      </c>
      <c r="C712" s="56">
        <v>3</v>
      </c>
      <c r="D712" s="56">
        <v>14</v>
      </c>
      <c r="E712" s="56">
        <f>E711-D712</f>
        <v>154</v>
      </c>
      <c r="F712" s="452">
        <v>44736</v>
      </c>
      <c r="G712" s="143">
        <f t="shared" si="471"/>
        <v>10767</v>
      </c>
      <c r="H712" s="143">
        <f t="shared" si="459"/>
        <v>10774</v>
      </c>
      <c r="I712" s="41">
        <f t="shared" si="460"/>
        <v>44743</v>
      </c>
      <c r="J712" s="453">
        <f t="shared" si="461"/>
        <v>44743</v>
      </c>
      <c r="K712" s="56">
        <v>1060</v>
      </c>
      <c r="L712" s="56"/>
      <c r="M712" s="56"/>
      <c r="N712" s="56"/>
      <c r="O712" s="454">
        <v>3.9337142857142857</v>
      </c>
      <c r="P712" s="454">
        <v>0.2183856532135543</v>
      </c>
      <c r="Q712" s="437">
        <f t="shared" si="464"/>
        <v>218385.65321355429</v>
      </c>
      <c r="R712" s="454">
        <v>0.18961979609594973</v>
      </c>
      <c r="S712" s="437">
        <f t="shared" si="465"/>
        <v>189619.79609594971</v>
      </c>
      <c r="T712" s="454">
        <v>0.81869866717411499</v>
      </c>
      <c r="U712" s="437">
        <f t="shared" si="466"/>
        <v>818698.66717411496</v>
      </c>
      <c r="V712" s="58">
        <f t="shared" si="467"/>
        <v>20.812357169591824</v>
      </c>
      <c r="W712" s="454">
        <v>2.3794316894103353</v>
      </c>
      <c r="X712" s="437">
        <f t="shared" si="468"/>
        <v>2379431.6894103354</v>
      </c>
      <c r="Y712" s="454">
        <v>3.0053854615741633E-2</v>
      </c>
      <c r="Z712" s="437">
        <f t="shared" si="451"/>
        <v>30053.854615741631</v>
      </c>
      <c r="AA712" s="437">
        <f t="shared" si="452"/>
        <v>18198.804434462858</v>
      </c>
      <c r="AB712" s="437">
        <f t="shared" si="453"/>
        <v>1894.5459169199432</v>
      </c>
      <c r="AC712" s="437">
        <f t="shared" si="454"/>
        <v>29150.22581667106</v>
      </c>
      <c r="AD712" s="437">
        <f t="shared" si="455"/>
        <v>2146.7039011244024</v>
      </c>
      <c r="AE712" s="56">
        <v>53.31</v>
      </c>
      <c r="AF712" s="31">
        <v>33.229999999999997</v>
      </c>
      <c r="AG712" s="431">
        <f t="shared" si="469"/>
        <v>20.080000000000005</v>
      </c>
      <c r="AH712" s="550">
        <f t="shared" si="456"/>
        <v>209.70630857142859</v>
      </c>
      <c r="AI712" s="550">
        <f t="shared" si="457"/>
        <v>130.71732571428569</v>
      </c>
      <c r="AJ712" s="550">
        <f t="shared" si="458"/>
        <v>78.988982857142901</v>
      </c>
      <c r="AK712" s="174"/>
      <c r="AL712" s="174"/>
      <c r="AM712" s="58"/>
      <c r="AN712" s="56"/>
      <c r="AO712" s="56"/>
      <c r="AP712" s="56"/>
      <c r="AQ712" s="56"/>
      <c r="AR712" s="56"/>
      <c r="AS712" s="56"/>
      <c r="AT712" s="56"/>
      <c r="AU712" s="56"/>
      <c r="AV712" s="56"/>
      <c r="AW712" s="56"/>
      <c r="AX712" s="56"/>
      <c r="AY712" s="56"/>
      <c r="AZ712" s="56"/>
      <c r="BA712" s="56"/>
      <c r="BB712" s="56"/>
      <c r="BC712" s="56"/>
      <c r="BD712" s="56"/>
      <c r="BE712" s="56"/>
      <c r="BF712" s="56"/>
    </row>
    <row r="713" spans="1:58" x14ac:dyDescent="0.25">
      <c r="A713" s="56" t="s">
        <v>406</v>
      </c>
      <c r="B713" s="56">
        <v>55</v>
      </c>
      <c r="C713" s="56">
        <v>4</v>
      </c>
      <c r="D713" s="56">
        <v>14</v>
      </c>
      <c r="E713" s="56">
        <f t="shared" ref="E713:E721" si="473">E712-D713</f>
        <v>140</v>
      </c>
      <c r="F713" s="452">
        <v>44750</v>
      </c>
      <c r="G713" s="143">
        <f t="shared" si="471"/>
        <v>10781</v>
      </c>
      <c r="H713" s="143">
        <f t="shared" si="459"/>
        <v>10788</v>
      </c>
      <c r="I713" s="41">
        <f t="shared" si="460"/>
        <v>44757</v>
      </c>
      <c r="J713" s="453">
        <f t="shared" si="461"/>
        <v>44757</v>
      </c>
      <c r="K713" s="56">
        <v>1060</v>
      </c>
      <c r="L713" s="56"/>
      <c r="M713" s="56"/>
      <c r="N713" s="56"/>
      <c r="O713" s="454">
        <v>2.1777142857142815</v>
      </c>
      <c r="P713" s="454">
        <v>0.14861448624175277</v>
      </c>
      <c r="Q713" s="437">
        <f t="shared" si="464"/>
        <v>148614.48624175278</v>
      </c>
      <c r="R713" s="454">
        <v>0.15182128502566036</v>
      </c>
      <c r="S713" s="437">
        <f t="shared" si="465"/>
        <v>151821.28502566036</v>
      </c>
      <c r="T713" s="454">
        <v>0.39116571299451186</v>
      </c>
      <c r="U713" s="437">
        <f t="shared" si="466"/>
        <v>391165.71299451188</v>
      </c>
      <c r="V713" s="58">
        <f t="shared" si="467"/>
        <v>17.962214582534692</v>
      </c>
      <c r="W713" s="454">
        <v>1.2631910720897273</v>
      </c>
      <c r="X713" s="437">
        <f t="shared" si="468"/>
        <v>1263191.0720897273</v>
      </c>
      <c r="Y713" s="454">
        <v>2.3261138621643248E-2</v>
      </c>
      <c r="Z713" s="437">
        <f t="shared" si="451"/>
        <v>23261.138621643247</v>
      </c>
      <c r="AA713" s="437">
        <f>P713/12*1000000</f>
        <v>12384.540520146065</v>
      </c>
      <c r="AB713" s="437">
        <f t="shared" si="453"/>
        <v>1516.8901220701587</v>
      </c>
      <c r="AC713" s="437">
        <f t="shared" si="454"/>
        <v>13927.674885421724</v>
      </c>
      <c r="AD713" s="437">
        <f t="shared" si="455"/>
        <v>1661.5099015459461</v>
      </c>
      <c r="AE713" s="56">
        <v>64.790000000000006</v>
      </c>
      <c r="AF713" s="31">
        <v>34.700000000000003</v>
      </c>
      <c r="AG713" s="431">
        <f t="shared" si="469"/>
        <v>30.090000000000003</v>
      </c>
      <c r="AH713" s="550">
        <f t="shared" si="456"/>
        <v>141.09410857142831</v>
      </c>
      <c r="AI713" s="550">
        <f t="shared" si="457"/>
        <v>75.566685714285569</v>
      </c>
      <c r="AJ713" s="550">
        <f t="shared" si="458"/>
        <v>65.527422857142739</v>
      </c>
      <c r="AK713" s="174"/>
      <c r="AL713" s="174"/>
      <c r="AM713" s="58"/>
      <c r="AN713" s="56"/>
      <c r="AO713" s="56"/>
      <c r="AP713" s="56"/>
      <c r="AQ713" s="56"/>
      <c r="AR713" s="56"/>
      <c r="AS713" s="56"/>
      <c r="AT713" s="56"/>
      <c r="AU713" s="56"/>
      <c r="AV713" s="56"/>
      <c r="AW713" s="56"/>
      <c r="AX713" s="56"/>
      <c r="AY713" s="56"/>
      <c r="AZ713" s="56"/>
      <c r="BA713" s="56"/>
      <c r="BB713" s="56"/>
      <c r="BC713" s="56"/>
      <c r="BD713" s="56"/>
      <c r="BE713" s="56"/>
      <c r="BF713" s="56"/>
    </row>
    <row r="714" spans="1:58" x14ac:dyDescent="0.25">
      <c r="A714" s="56" t="s">
        <v>407</v>
      </c>
      <c r="B714" s="56">
        <v>55</v>
      </c>
      <c r="C714" s="56">
        <v>5</v>
      </c>
      <c r="D714" s="56">
        <v>14</v>
      </c>
      <c r="E714" s="56">
        <f t="shared" si="473"/>
        <v>126</v>
      </c>
      <c r="F714" s="452">
        <v>44764</v>
      </c>
      <c r="G714" s="143">
        <f t="shared" si="471"/>
        <v>10795</v>
      </c>
      <c r="H714" s="143">
        <f t="shared" si="459"/>
        <v>10802</v>
      </c>
      <c r="I714" s="41">
        <f t="shared" si="460"/>
        <v>44771</v>
      </c>
      <c r="J714" s="453">
        <f t="shared" si="461"/>
        <v>44771</v>
      </c>
      <c r="K714" s="56">
        <v>1060</v>
      </c>
      <c r="L714" s="56"/>
      <c r="M714" s="56"/>
      <c r="N714" s="56"/>
      <c r="O714" s="457"/>
      <c r="P714" s="457"/>
      <c r="Q714" s="457"/>
      <c r="R714" s="457"/>
      <c r="S714" s="457"/>
      <c r="T714" s="457"/>
      <c r="U714" s="457"/>
      <c r="V714" s="457"/>
      <c r="W714" s="457"/>
      <c r="X714" s="457"/>
      <c r="Y714" s="457"/>
      <c r="Z714" s="457"/>
      <c r="AA714" s="457"/>
      <c r="AB714" s="457"/>
      <c r="AC714" s="457"/>
      <c r="AD714" s="457"/>
      <c r="AE714" s="432"/>
      <c r="AF714" s="432"/>
      <c r="AG714" s="432"/>
      <c r="AH714" s="550"/>
      <c r="AI714" s="550"/>
      <c r="AJ714" s="550"/>
      <c r="AK714" s="174"/>
      <c r="AL714" s="174"/>
      <c r="AM714" s="58"/>
      <c r="AN714" s="56"/>
      <c r="AO714" s="56"/>
      <c r="AP714" s="56"/>
      <c r="AQ714" s="56"/>
      <c r="AR714" s="56"/>
      <c r="AS714" s="56"/>
      <c r="AT714" s="56"/>
      <c r="AU714" s="56"/>
      <c r="AV714" s="56"/>
      <c r="AW714" s="56"/>
      <c r="AX714" s="56"/>
      <c r="AY714" s="56"/>
      <c r="AZ714" s="56"/>
      <c r="BA714" s="56"/>
      <c r="BB714" s="56"/>
      <c r="BC714" s="56"/>
      <c r="BD714" s="56"/>
      <c r="BE714" s="56"/>
      <c r="BF714" s="56"/>
    </row>
    <row r="715" spans="1:58" x14ac:dyDescent="0.25">
      <c r="A715" s="56" t="s">
        <v>408</v>
      </c>
      <c r="B715" s="56">
        <v>55</v>
      </c>
      <c r="C715" s="56">
        <v>6</v>
      </c>
      <c r="D715" s="56">
        <v>14</v>
      </c>
      <c r="E715" s="56">
        <f t="shared" si="473"/>
        <v>112</v>
      </c>
      <c r="F715" s="452">
        <v>44778</v>
      </c>
      <c r="G715" s="143">
        <f t="shared" si="471"/>
        <v>10809</v>
      </c>
      <c r="H715" s="143">
        <f t="shared" si="459"/>
        <v>10816</v>
      </c>
      <c r="I715" s="41">
        <f t="shared" si="460"/>
        <v>44785</v>
      </c>
      <c r="J715" s="453">
        <f t="shared" si="461"/>
        <v>44785</v>
      </c>
      <c r="K715" s="56">
        <v>1060</v>
      </c>
      <c r="L715" s="56"/>
      <c r="M715" s="56"/>
      <c r="N715" s="56"/>
      <c r="O715" s="457"/>
      <c r="P715" s="457"/>
      <c r="Q715" s="457"/>
      <c r="R715" s="457"/>
      <c r="S715" s="457"/>
      <c r="T715" s="457"/>
      <c r="U715" s="457"/>
      <c r="V715" s="457"/>
      <c r="W715" s="457"/>
      <c r="X715" s="457"/>
      <c r="Y715" s="457"/>
      <c r="Z715" s="457"/>
      <c r="AA715" s="457"/>
      <c r="AB715" s="457"/>
      <c r="AC715" s="457"/>
      <c r="AD715" s="457"/>
      <c r="AE715" s="432"/>
      <c r="AF715" s="432"/>
      <c r="AG715" s="432"/>
      <c r="AH715" s="550"/>
      <c r="AI715" s="550"/>
      <c r="AJ715" s="550"/>
      <c r="AK715" s="174"/>
      <c r="AL715" s="174"/>
      <c r="AM715" s="58"/>
      <c r="AN715" s="56"/>
      <c r="AO715" s="56"/>
      <c r="AP715" s="56"/>
      <c r="AQ715" s="56"/>
      <c r="AR715" s="56"/>
      <c r="AS715" s="56"/>
      <c r="AT715" s="56"/>
      <c r="AU715" s="56"/>
      <c r="AV715" s="56"/>
      <c r="AW715" s="56"/>
      <c r="AX715" s="56"/>
      <c r="AY715" s="56"/>
      <c r="AZ715" s="56"/>
      <c r="BA715" s="56"/>
      <c r="BB715" s="56"/>
      <c r="BC715" s="56"/>
      <c r="BD715" s="56"/>
      <c r="BE715" s="56"/>
      <c r="BF715" s="56"/>
    </row>
    <row r="716" spans="1:58" x14ac:dyDescent="0.25">
      <c r="A716" s="56" t="s">
        <v>409</v>
      </c>
      <c r="B716" s="56">
        <v>55</v>
      </c>
      <c r="C716" s="56">
        <v>7</v>
      </c>
      <c r="D716" s="56">
        <v>14</v>
      </c>
      <c r="E716" s="56">
        <f t="shared" si="473"/>
        <v>98</v>
      </c>
      <c r="F716" s="452">
        <v>44792</v>
      </c>
      <c r="G716" s="143">
        <f t="shared" si="471"/>
        <v>10823</v>
      </c>
      <c r="H716" s="143">
        <f t="shared" si="459"/>
        <v>10830</v>
      </c>
      <c r="I716" s="41">
        <f t="shared" si="460"/>
        <v>44799</v>
      </c>
      <c r="J716" s="453">
        <f t="shared" si="461"/>
        <v>44799</v>
      </c>
      <c r="K716" s="56">
        <v>1060</v>
      </c>
      <c r="L716" s="56"/>
      <c r="M716" s="56"/>
      <c r="N716" s="56"/>
      <c r="O716" s="457"/>
      <c r="P716" s="457"/>
      <c r="Q716" s="457"/>
      <c r="R716" s="457"/>
      <c r="S716" s="457"/>
      <c r="T716" s="457"/>
      <c r="U716" s="457"/>
      <c r="V716" s="457"/>
      <c r="W716" s="457"/>
      <c r="X716" s="457"/>
      <c r="Y716" s="457"/>
      <c r="Z716" s="457"/>
      <c r="AA716" s="457"/>
      <c r="AB716" s="457"/>
      <c r="AC716" s="457"/>
      <c r="AD716" s="457"/>
      <c r="AE716" s="432"/>
      <c r="AF716" s="432"/>
      <c r="AG716" s="432"/>
      <c r="AH716" s="550"/>
      <c r="AI716" s="550"/>
      <c r="AJ716" s="550"/>
      <c r="AK716" s="174"/>
      <c r="AL716" s="174"/>
      <c r="AM716" s="58"/>
      <c r="AN716" s="56"/>
      <c r="AO716" s="56"/>
      <c r="AP716" s="56"/>
      <c r="AQ716" s="56"/>
      <c r="AR716" s="56"/>
      <c r="AS716" s="56"/>
      <c r="AT716" s="56"/>
      <c r="AU716" s="56"/>
      <c r="AV716" s="56"/>
      <c r="AW716" s="56"/>
      <c r="AX716" s="56"/>
      <c r="AY716" s="56"/>
      <c r="AZ716" s="56"/>
      <c r="BA716" s="56"/>
      <c r="BB716" s="56"/>
      <c r="BC716" s="56"/>
      <c r="BD716" s="56"/>
      <c r="BE716" s="56"/>
      <c r="BF716" s="56"/>
    </row>
    <row r="717" spans="1:58" x14ac:dyDescent="0.25">
      <c r="A717" s="56" t="s">
        <v>410</v>
      </c>
      <c r="B717" s="56">
        <v>55</v>
      </c>
      <c r="C717" s="56">
        <v>8</v>
      </c>
      <c r="D717" s="56">
        <v>14</v>
      </c>
      <c r="E717" s="56">
        <f t="shared" si="473"/>
        <v>84</v>
      </c>
      <c r="F717" s="452">
        <v>44806</v>
      </c>
      <c r="G717" s="143">
        <f t="shared" si="471"/>
        <v>10837</v>
      </c>
      <c r="H717" s="143">
        <f t="shared" si="459"/>
        <v>10844</v>
      </c>
      <c r="I717" s="41">
        <f t="shared" si="460"/>
        <v>44813</v>
      </c>
      <c r="J717" s="453">
        <f t="shared" si="461"/>
        <v>44813</v>
      </c>
      <c r="K717" s="56">
        <v>1060</v>
      </c>
      <c r="L717" s="56"/>
      <c r="M717" s="56"/>
      <c r="N717" s="56"/>
      <c r="O717" s="457"/>
      <c r="P717" s="457"/>
      <c r="Q717" s="457"/>
      <c r="R717" s="457"/>
      <c r="S717" s="457"/>
      <c r="T717" s="457"/>
      <c r="U717" s="457"/>
      <c r="V717" s="457"/>
      <c r="W717" s="457"/>
      <c r="X717" s="457"/>
      <c r="Y717" s="457"/>
      <c r="Z717" s="457"/>
      <c r="AA717" s="457"/>
      <c r="AB717" s="457"/>
      <c r="AC717" s="457"/>
      <c r="AD717" s="457"/>
      <c r="AE717" s="432"/>
      <c r="AF717" s="432"/>
      <c r="AG717" s="432"/>
      <c r="AH717" s="550"/>
      <c r="AI717" s="550"/>
      <c r="AJ717" s="550"/>
      <c r="AK717" s="174"/>
      <c r="AL717" s="174"/>
      <c r="AM717" s="58"/>
      <c r="AN717" s="56"/>
      <c r="AO717" s="56"/>
      <c r="AP717" s="56"/>
      <c r="AQ717" s="56"/>
      <c r="AR717" s="56"/>
      <c r="AS717" s="56"/>
      <c r="AT717" s="56"/>
      <c r="AU717" s="56"/>
      <c r="AV717" s="56"/>
      <c r="AW717" s="56"/>
      <c r="AX717" s="56"/>
      <c r="AY717" s="56"/>
      <c r="AZ717" s="56"/>
      <c r="BA717" s="56"/>
      <c r="BB717" s="56"/>
      <c r="BC717" s="56"/>
      <c r="BD717" s="56"/>
      <c r="BE717" s="56"/>
      <c r="BF717" s="56"/>
    </row>
    <row r="718" spans="1:58" x14ac:dyDescent="0.25">
      <c r="A718" s="56" t="s">
        <v>411</v>
      </c>
      <c r="B718" s="56">
        <v>55</v>
      </c>
      <c r="C718" s="56">
        <v>9</v>
      </c>
      <c r="D718" s="56">
        <v>14</v>
      </c>
      <c r="E718" s="56">
        <f t="shared" si="473"/>
        <v>70</v>
      </c>
      <c r="F718" s="452">
        <v>44820</v>
      </c>
      <c r="G718" s="143">
        <f t="shared" si="471"/>
        <v>10851</v>
      </c>
      <c r="H718" s="143">
        <f t="shared" si="459"/>
        <v>10858</v>
      </c>
      <c r="I718" s="41">
        <f t="shared" si="460"/>
        <v>44827</v>
      </c>
      <c r="J718" s="453">
        <f t="shared" si="461"/>
        <v>44827</v>
      </c>
      <c r="K718" s="56">
        <v>1060</v>
      </c>
      <c r="L718" s="56"/>
      <c r="M718" s="56"/>
      <c r="N718" s="56"/>
      <c r="O718" s="457"/>
      <c r="P718" s="457"/>
      <c r="Q718" s="457"/>
      <c r="R718" s="457"/>
      <c r="S718" s="457"/>
      <c r="T718" s="457"/>
      <c r="U718" s="457"/>
      <c r="V718" s="457"/>
      <c r="W718" s="457"/>
      <c r="X718" s="457"/>
      <c r="Y718" s="457"/>
      <c r="Z718" s="457"/>
      <c r="AA718" s="457"/>
      <c r="AB718" s="457"/>
      <c r="AC718" s="457"/>
      <c r="AD718" s="457"/>
      <c r="AE718" s="432"/>
      <c r="AF718" s="432"/>
      <c r="AG718" s="432"/>
      <c r="AH718" s="550"/>
      <c r="AI718" s="550"/>
      <c r="AJ718" s="550"/>
      <c r="AK718" s="174"/>
      <c r="AL718" s="174"/>
      <c r="AM718" s="58"/>
      <c r="AN718" s="56"/>
      <c r="AO718" s="56"/>
      <c r="AP718" s="56"/>
      <c r="AQ718" s="56"/>
      <c r="AR718" s="56"/>
      <c r="AS718" s="56"/>
      <c r="AT718" s="56"/>
      <c r="AU718" s="56"/>
      <c r="AV718" s="56"/>
      <c r="AW718" s="56"/>
      <c r="AX718" s="56"/>
      <c r="AY718" s="56"/>
      <c r="AZ718" s="56"/>
      <c r="BA718" s="56"/>
      <c r="BB718" s="56"/>
      <c r="BC718" s="56"/>
      <c r="BD718" s="56"/>
      <c r="BE718" s="56"/>
      <c r="BF718" s="56"/>
    </row>
    <row r="719" spans="1:58" x14ac:dyDescent="0.25">
      <c r="A719" s="56" t="s">
        <v>412</v>
      </c>
      <c r="B719" s="56">
        <v>55</v>
      </c>
      <c r="C719" s="56">
        <v>10</v>
      </c>
      <c r="D719" s="56">
        <v>14</v>
      </c>
      <c r="E719" s="56">
        <f t="shared" si="473"/>
        <v>56</v>
      </c>
      <c r="F719" s="452">
        <v>44834</v>
      </c>
      <c r="G719" s="143">
        <f t="shared" si="471"/>
        <v>10865</v>
      </c>
      <c r="H719" s="143">
        <f t="shared" si="459"/>
        <v>10872</v>
      </c>
      <c r="I719" s="41">
        <f t="shared" si="460"/>
        <v>44841</v>
      </c>
      <c r="J719" s="453">
        <f t="shared" si="461"/>
        <v>44841</v>
      </c>
      <c r="K719" s="56">
        <v>1060</v>
      </c>
      <c r="L719" s="56"/>
      <c r="M719" s="56"/>
      <c r="N719" s="56"/>
      <c r="O719" s="457"/>
      <c r="P719" s="457"/>
      <c r="Q719" s="457"/>
      <c r="R719" s="457"/>
      <c r="S719" s="457"/>
      <c r="T719" s="457"/>
      <c r="U719" s="457"/>
      <c r="V719" s="457"/>
      <c r="W719" s="457"/>
      <c r="X719" s="457"/>
      <c r="Y719" s="457"/>
      <c r="Z719" s="457"/>
      <c r="AA719" s="457"/>
      <c r="AB719" s="457"/>
      <c r="AC719" s="457"/>
      <c r="AD719" s="457"/>
      <c r="AE719" s="432"/>
      <c r="AF719" s="432"/>
      <c r="AG719" s="432"/>
      <c r="AH719" s="550"/>
      <c r="AI719" s="550"/>
      <c r="AJ719" s="550"/>
      <c r="AK719" s="174"/>
      <c r="AL719" s="174"/>
      <c r="AM719" s="58"/>
      <c r="AN719" s="56"/>
      <c r="AO719" s="56"/>
      <c r="AP719" s="56"/>
      <c r="AQ719" s="56"/>
      <c r="AR719" s="56"/>
      <c r="AS719" s="56"/>
      <c r="AT719" s="56"/>
      <c r="AU719" s="56"/>
      <c r="AV719" s="56"/>
      <c r="AW719" s="56"/>
      <c r="AX719" s="56"/>
      <c r="AY719" s="56"/>
      <c r="AZ719" s="56"/>
      <c r="BA719" s="56"/>
      <c r="BB719" s="56"/>
      <c r="BC719" s="56"/>
      <c r="BD719" s="56"/>
      <c r="BE719" s="56"/>
      <c r="BF719" s="56"/>
    </row>
    <row r="720" spans="1:58" x14ac:dyDescent="0.25">
      <c r="A720" s="56" t="s">
        <v>413</v>
      </c>
      <c r="B720" s="56">
        <v>55</v>
      </c>
      <c r="C720" s="56">
        <v>11</v>
      </c>
      <c r="D720" s="56">
        <v>14</v>
      </c>
      <c r="E720" s="56">
        <f t="shared" si="473"/>
        <v>42</v>
      </c>
      <c r="F720" s="452">
        <v>44848</v>
      </c>
      <c r="G720" s="143">
        <f t="shared" si="471"/>
        <v>10879</v>
      </c>
      <c r="H720" s="143">
        <f t="shared" si="459"/>
        <v>10886</v>
      </c>
      <c r="I720" s="41">
        <f t="shared" si="460"/>
        <v>44855</v>
      </c>
      <c r="J720" s="453">
        <f t="shared" si="461"/>
        <v>44855</v>
      </c>
      <c r="K720" s="56">
        <v>1060</v>
      </c>
      <c r="L720" s="56"/>
      <c r="M720" s="56"/>
      <c r="N720" s="56"/>
      <c r="O720" s="457"/>
      <c r="P720" s="457"/>
      <c r="Q720" s="457"/>
      <c r="R720" s="457"/>
      <c r="S720" s="457"/>
      <c r="T720" s="457"/>
      <c r="U720" s="457"/>
      <c r="V720" s="457"/>
      <c r="W720" s="457"/>
      <c r="X720" s="457"/>
      <c r="Y720" s="457"/>
      <c r="Z720" s="457"/>
      <c r="AA720" s="457"/>
      <c r="AB720" s="457"/>
      <c r="AC720" s="457"/>
      <c r="AD720" s="457"/>
      <c r="AE720" s="432"/>
      <c r="AF720" s="432"/>
      <c r="AG720" s="432"/>
      <c r="AH720" s="550"/>
      <c r="AI720" s="550"/>
      <c r="AJ720" s="550"/>
      <c r="AK720" s="174"/>
      <c r="AL720" s="174"/>
      <c r="AM720" s="58"/>
      <c r="AN720" s="56"/>
      <c r="AO720" s="56"/>
      <c r="AP720" s="56"/>
      <c r="AQ720" s="56"/>
      <c r="AR720" s="56"/>
      <c r="AS720" s="56"/>
      <c r="AT720" s="56"/>
      <c r="AU720" s="56"/>
      <c r="AV720" s="56"/>
      <c r="AW720" s="56"/>
      <c r="AX720" s="56"/>
      <c r="AY720" s="56"/>
      <c r="AZ720" s="56"/>
      <c r="BA720" s="56"/>
      <c r="BB720" s="56"/>
      <c r="BC720" s="56"/>
      <c r="BD720" s="56"/>
      <c r="BE720" s="56"/>
      <c r="BF720" s="56"/>
    </row>
    <row r="721" spans="1:61" x14ac:dyDescent="0.25">
      <c r="A721" s="56" t="s">
        <v>414</v>
      </c>
      <c r="B721" s="56">
        <v>55</v>
      </c>
      <c r="C721" s="56">
        <v>12</v>
      </c>
      <c r="D721" s="56">
        <v>14</v>
      </c>
      <c r="E721" s="56">
        <f t="shared" si="473"/>
        <v>28</v>
      </c>
      <c r="F721" s="452">
        <v>44862</v>
      </c>
      <c r="G721" s="143">
        <f t="shared" si="471"/>
        <v>10893</v>
      </c>
      <c r="H721" s="143">
        <f t="shared" si="459"/>
        <v>10900</v>
      </c>
      <c r="I721" s="41">
        <f t="shared" si="460"/>
        <v>44869</v>
      </c>
      <c r="J721" s="453">
        <f t="shared" si="461"/>
        <v>44869</v>
      </c>
      <c r="K721" s="56">
        <v>1060</v>
      </c>
      <c r="L721" s="56"/>
      <c r="M721" s="56"/>
      <c r="N721" s="56"/>
      <c r="O721" s="457"/>
      <c r="P721" s="457"/>
      <c r="Q721" s="457"/>
      <c r="R721" s="457"/>
      <c r="S721" s="457"/>
      <c r="T721" s="457"/>
      <c r="U721" s="457"/>
      <c r="V721" s="457"/>
      <c r="W721" s="457"/>
      <c r="X721" s="457"/>
      <c r="Y721" s="457"/>
      <c r="Z721" s="457"/>
      <c r="AA721" s="457"/>
      <c r="AB721" s="457"/>
      <c r="AC721" s="457"/>
      <c r="AD721" s="457"/>
      <c r="AE721" s="432"/>
      <c r="AF721" s="432"/>
      <c r="AG721" s="432"/>
      <c r="AH721" s="550"/>
      <c r="AI721" s="550"/>
      <c r="AJ721" s="550"/>
      <c r="AK721" s="174"/>
      <c r="AL721" s="174"/>
      <c r="AM721" s="58"/>
      <c r="AN721" s="56"/>
      <c r="AO721" s="56"/>
      <c r="AP721" s="56"/>
      <c r="AQ721" s="56"/>
      <c r="AR721" s="56"/>
      <c r="AS721" s="56"/>
      <c r="AT721" s="56"/>
      <c r="AU721" s="56"/>
      <c r="AV721" s="56"/>
      <c r="AW721" s="56"/>
      <c r="AX721" s="56"/>
      <c r="AY721" s="56"/>
      <c r="AZ721" s="56"/>
      <c r="BA721" s="56"/>
      <c r="BB721" s="56"/>
      <c r="BC721" s="56"/>
      <c r="BD721" s="56"/>
      <c r="BE721" s="56"/>
      <c r="BF721" s="56"/>
    </row>
    <row r="722" spans="1:61" ht="13.8" thickBot="1" x14ac:dyDescent="0.3">
      <c r="A722" s="732" t="s">
        <v>415</v>
      </c>
      <c r="B722" s="732">
        <v>55</v>
      </c>
      <c r="C722" s="732">
        <v>13</v>
      </c>
      <c r="D722" s="732">
        <v>14</v>
      </c>
      <c r="E722" s="732"/>
      <c r="F722" s="732"/>
      <c r="G722" s="732"/>
      <c r="H722" s="732"/>
      <c r="I722" s="732"/>
      <c r="J722" s="732"/>
      <c r="K722" s="732"/>
      <c r="L722" s="732"/>
      <c r="M722" s="732"/>
      <c r="N722" s="732"/>
      <c r="O722" s="731"/>
      <c r="P722" s="731"/>
      <c r="Q722" s="731"/>
      <c r="R722" s="731"/>
      <c r="S722" s="731"/>
      <c r="T722" s="731"/>
      <c r="U722" s="731"/>
      <c r="V722" s="731"/>
      <c r="W722" s="731"/>
      <c r="X722" s="731"/>
      <c r="Y722" s="731"/>
      <c r="Z722" s="731"/>
      <c r="AA722" s="731"/>
      <c r="AB722" s="731"/>
      <c r="AC722" s="731"/>
      <c r="AD722" s="731"/>
      <c r="AE722" s="733"/>
      <c r="AF722" s="733"/>
      <c r="AG722" s="733"/>
      <c r="AH722" s="734"/>
      <c r="AI722" s="734"/>
      <c r="AJ722" s="734"/>
      <c r="AK722" s="193"/>
      <c r="AL722" s="193"/>
      <c r="AM722" s="71"/>
      <c r="AN722" s="63"/>
      <c r="AO722" s="63"/>
      <c r="AP722" s="63"/>
      <c r="AQ722" s="63"/>
      <c r="AR722" s="63"/>
      <c r="AS722" s="63"/>
      <c r="AT722" s="63"/>
      <c r="AU722" s="63"/>
      <c r="AV722" s="63"/>
      <c r="AW722" s="63"/>
      <c r="AX722" s="63"/>
      <c r="AY722" s="63"/>
      <c r="AZ722" s="63"/>
      <c r="BA722" s="63"/>
      <c r="BB722" s="63"/>
      <c r="BC722" s="63"/>
      <c r="BD722" s="63"/>
      <c r="BE722" s="63"/>
      <c r="BF722" s="63"/>
    </row>
    <row r="723" spans="1:61" x14ac:dyDescent="0.25">
      <c r="A723" s="642" t="s">
        <v>416</v>
      </c>
      <c r="B723" s="642">
        <v>56</v>
      </c>
      <c r="C723" s="642">
        <v>1</v>
      </c>
      <c r="D723" s="642">
        <v>14</v>
      </c>
      <c r="E723" s="642">
        <f>SUM(D723:D735)</f>
        <v>215</v>
      </c>
      <c r="F723" s="653">
        <v>44876</v>
      </c>
      <c r="G723" s="640">
        <f t="shared" si="471"/>
        <v>10907</v>
      </c>
      <c r="H723" s="659">
        <f t="shared" ref="H723:H761" si="474">G723+(D723/2)</f>
        <v>10914</v>
      </c>
      <c r="I723" s="663">
        <f t="shared" ref="I723:I761" si="475">F723+(D723/2)</f>
        <v>44883</v>
      </c>
      <c r="J723" s="665">
        <f t="shared" ref="J723:J761" si="476">I723</f>
        <v>44883</v>
      </c>
      <c r="K723" s="642">
        <v>1060</v>
      </c>
      <c r="L723" s="642"/>
      <c r="M723" s="642"/>
      <c r="N723" s="642"/>
      <c r="O723" s="672">
        <v>2.1420571428571429</v>
      </c>
      <c r="P723" s="668">
        <v>0.14496687817939577</v>
      </c>
      <c r="Q723" s="674">
        <f t="shared" si="464"/>
        <v>144966.87817939578</v>
      </c>
      <c r="R723" s="641">
        <v>0.17476428577510447</v>
      </c>
      <c r="S723" s="437">
        <f t="shared" si="465"/>
        <v>174764.28577510448</v>
      </c>
      <c r="T723" s="641">
        <v>0.50030415568574083</v>
      </c>
      <c r="U723" s="437">
        <f t="shared" si="466"/>
        <v>500304.15568574081</v>
      </c>
      <c r="V723" s="58">
        <f t="shared" si="467"/>
        <v>23.356246930855423</v>
      </c>
      <c r="W723" s="641">
        <v>1.1045715059478083</v>
      </c>
      <c r="X723" s="680">
        <f t="shared" si="468"/>
        <v>1104571.5059478083</v>
      </c>
      <c r="Y723" s="668">
        <v>2.2925980174099959E-2</v>
      </c>
      <c r="Z723" s="674">
        <f t="shared" ref="Z723:Z761" si="477">Y723*1000000</f>
        <v>22925.980174099957</v>
      </c>
      <c r="AA723" s="437">
        <f t="shared" ref="AA723:AA761" si="478">P723/12*1000000</f>
        <v>12080.573181616315</v>
      </c>
      <c r="AB723" s="437">
        <f t="shared" ref="AB723:AB761" si="479">R723/100.0872*1000000</f>
        <v>1746.1202409009791</v>
      </c>
      <c r="AC723" s="437">
        <f t="shared" ref="AC723:AC761" si="480">T723/28.0855*1000000</f>
        <v>17813.610428361284</v>
      </c>
      <c r="AD723" s="680">
        <f t="shared" ref="AD723:AD761" si="481">Y723/14*1000000</f>
        <v>1637.5700124357113</v>
      </c>
      <c r="AE723" s="683">
        <v>73.233222406201321</v>
      </c>
      <c r="AF723" s="677">
        <v>47.106832690742486</v>
      </c>
      <c r="AG723" s="361">
        <f>AE723-AF723</f>
        <v>26.126389715458835</v>
      </c>
      <c r="AH723" s="550">
        <f t="shared" ref="AH723:AH735" si="482">AE723*$O723</f>
        <v>156.8697471496493</v>
      </c>
      <c r="AI723" s="550">
        <f t="shared" ref="AI723:AI735" si="483">AF723*$O723</f>
        <v>100.9055274425813</v>
      </c>
      <c r="AJ723" s="644">
        <f t="shared" ref="AJ723:AJ735" si="484">AH723-AI723</f>
        <v>55.964219707067997</v>
      </c>
      <c r="AM723" s="50"/>
    </row>
    <row r="724" spans="1:61" x14ac:dyDescent="0.25">
      <c r="A724" s="642" t="s">
        <v>417</v>
      </c>
      <c r="B724" s="642">
        <v>56</v>
      </c>
      <c r="C724" s="642">
        <v>2</v>
      </c>
      <c r="D724" s="642">
        <v>14</v>
      </c>
      <c r="E724" s="642">
        <f>E723-D724</f>
        <v>201</v>
      </c>
      <c r="F724" s="653">
        <v>44890</v>
      </c>
      <c r="G724" s="640">
        <f t="shared" si="471"/>
        <v>10921</v>
      </c>
      <c r="H724" s="659">
        <f t="shared" si="474"/>
        <v>10928</v>
      </c>
      <c r="I724" s="663">
        <f t="shared" si="475"/>
        <v>44897</v>
      </c>
      <c r="J724" s="665">
        <f t="shared" si="476"/>
        <v>44897</v>
      </c>
      <c r="K724" s="642">
        <v>1060</v>
      </c>
      <c r="L724" s="642"/>
      <c r="M724" s="642"/>
      <c r="N724" s="642"/>
      <c r="O724" s="671"/>
      <c r="P724" s="670"/>
      <c r="Q724" s="674"/>
      <c r="R724" s="50"/>
      <c r="S724" s="437"/>
      <c r="T724" s="50"/>
      <c r="U724" s="437"/>
      <c r="V724" s="58"/>
      <c r="W724" s="641"/>
      <c r="X724" s="680"/>
      <c r="Y724" s="668"/>
      <c r="Z724" s="674"/>
      <c r="AA724" s="437"/>
      <c r="AB724" s="437"/>
      <c r="AC724" s="437"/>
      <c r="AD724" s="680"/>
      <c r="AE724" s="682"/>
      <c r="AF724" s="676"/>
      <c r="AG724" s="643"/>
      <c r="AH724" s="550"/>
      <c r="AI724" s="550"/>
      <c r="AJ724" s="644"/>
      <c r="AM724" s="50"/>
    </row>
    <row r="725" spans="1:61" x14ac:dyDescent="0.25">
      <c r="A725" s="642" t="s">
        <v>418</v>
      </c>
      <c r="B725" s="642">
        <v>56</v>
      </c>
      <c r="C725" s="642">
        <v>3</v>
      </c>
      <c r="D725" s="642">
        <v>14</v>
      </c>
      <c r="E725" s="642">
        <f t="shared" ref="E725:E735" si="485">E724-D725</f>
        <v>187</v>
      </c>
      <c r="F725" s="653">
        <v>44904</v>
      </c>
      <c r="G725" s="640">
        <f t="shared" si="471"/>
        <v>10935</v>
      </c>
      <c r="H725" s="659">
        <f t="shared" si="474"/>
        <v>10942</v>
      </c>
      <c r="I725" s="663">
        <f t="shared" si="475"/>
        <v>44911</v>
      </c>
      <c r="J725" s="665">
        <f t="shared" si="476"/>
        <v>44911</v>
      </c>
      <c r="K725" s="642">
        <v>1060</v>
      </c>
      <c r="L725" s="642"/>
      <c r="M725" s="642"/>
      <c r="N725" s="642"/>
      <c r="O725" s="672">
        <v>0.86108571428571423</v>
      </c>
      <c r="P725" s="668">
        <v>3.1847401571616904E-2</v>
      </c>
      <c r="Q725" s="674">
        <f t="shared" si="464"/>
        <v>31847.401571616905</v>
      </c>
      <c r="R725" s="641">
        <v>9.0423348071741794E-2</v>
      </c>
      <c r="S725" s="437">
        <f t="shared" si="465"/>
        <v>90423.348071741799</v>
      </c>
      <c r="T725" s="641">
        <v>0.13115372396122921</v>
      </c>
      <c r="U725" s="437">
        <f t="shared" si="466"/>
        <v>131153.7239612292</v>
      </c>
      <c r="V725" s="58">
        <f t="shared" si="467"/>
        <v>15.231204255899602</v>
      </c>
      <c r="W725" s="641">
        <v>0.55989013832370094</v>
      </c>
      <c r="X725" s="680">
        <f t="shared" si="468"/>
        <v>559890.13832370099</v>
      </c>
      <c r="Y725" s="668">
        <v>4.6681497955802361E-3</v>
      </c>
      <c r="Z725" s="674">
        <f t="shared" si="477"/>
        <v>4668.1497955802361</v>
      </c>
      <c r="AA725" s="437">
        <f t="shared" si="478"/>
        <v>2653.9501309680754</v>
      </c>
      <c r="AB725" s="437">
        <f t="shared" si="479"/>
        <v>903.4456760878694</v>
      </c>
      <c r="AC725" s="437">
        <f t="shared" si="480"/>
        <v>4669.801996091549</v>
      </c>
      <c r="AD725" s="680">
        <f t="shared" si="481"/>
        <v>333.439271112874</v>
      </c>
      <c r="AE725" s="683">
        <v>96.442562741225359</v>
      </c>
      <c r="AF725" s="677">
        <v>45.011799106751766</v>
      </c>
      <c r="AG725" s="361">
        <f t="shared" ref="AG725:AG735" si="486">AE725-AF725</f>
        <v>51.430763634473593</v>
      </c>
      <c r="AH725" s="550">
        <f t="shared" si="482"/>
        <v>83.045313025572852</v>
      </c>
      <c r="AI725" s="550">
        <f t="shared" si="483"/>
        <v>38.759017185122417</v>
      </c>
      <c r="AJ725" s="644">
        <f t="shared" si="484"/>
        <v>44.286295840450435</v>
      </c>
      <c r="AM725" s="50"/>
    </row>
    <row r="726" spans="1:61" x14ac:dyDescent="0.25">
      <c r="A726" s="642" t="s">
        <v>419</v>
      </c>
      <c r="B726" s="642">
        <v>56</v>
      </c>
      <c r="C726" s="642">
        <v>4</v>
      </c>
      <c r="D726" s="642">
        <v>14</v>
      </c>
      <c r="E726" s="642">
        <f t="shared" si="485"/>
        <v>173</v>
      </c>
      <c r="F726" s="653">
        <v>44918</v>
      </c>
      <c r="G726" s="640">
        <f t="shared" si="471"/>
        <v>10949</v>
      </c>
      <c r="H726" s="659">
        <f t="shared" si="474"/>
        <v>10956</v>
      </c>
      <c r="I726" s="663">
        <f t="shared" si="475"/>
        <v>44925</v>
      </c>
      <c r="J726" s="665">
        <f t="shared" si="476"/>
        <v>44925</v>
      </c>
      <c r="K726" s="642">
        <v>1060</v>
      </c>
      <c r="L726" s="642"/>
      <c r="M726" s="642"/>
      <c r="N726" s="642"/>
      <c r="O726" s="672">
        <v>0.90320000000000022</v>
      </c>
      <c r="P726" s="668">
        <v>6.9229288642788725E-2</v>
      </c>
      <c r="Q726" s="674">
        <f t="shared" si="464"/>
        <v>69229.288642788728</v>
      </c>
      <c r="R726" s="641">
        <v>6.8583061007280011E-2</v>
      </c>
      <c r="S726" s="437">
        <f t="shared" si="465"/>
        <v>68583.061007280005</v>
      </c>
      <c r="T726" s="641">
        <v>0.13609667468797668</v>
      </c>
      <c r="U726" s="437">
        <f t="shared" si="466"/>
        <v>136096.67468797669</v>
      </c>
      <c r="V726" s="58">
        <f t="shared" si="467"/>
        <v>15.068276648358795</v>
      </c>
      <c r="W726" s="641">
        <v>0.52544704269777165</v>
      </c>
      <c r="X726" s="680">
        <f t="shared" si="468"/>
        <v>525447.04269777169</v>
      </c>
      <c r="Y726" s="668">
        <v>1.1012540758199525E-2</v>
      </c>
      <c r="Z726" s="674">
        <f t="shared" si="477"/>
        <v>11012.540758199526</v>
      </c>
      <c r="AA726" s="437">
        <f t="shared" si="478"/>
        <v>5769.1073868990607</v>
      </c>
      <c r="AB726" s="437">
        <f t="shared" si="479"/>
        <v>685.23308682109212</v>
      </c>
      <c r="AC726" s="437">
        <f t="shared" si="480"/>
        <v>4845.7985326227654</v>
      </c>
      <c r="AD726" s="680">
        <f t="shared" si="481"/>
        <v>786.61005415710895</v>
      </c>
      <c r="AE726" s="683">
        <v>78.994937472866098</v>
      </c>
      <c r="AF726" s="677">
        <v>45.676426606558771</v>
      </c>
      <c r="AG726" s="361">
        <f t="shared" si="486"/>
        <v>33.318510866307328</v>
      </c>
      <c r="AH726" s="550">
        <f t="shared" si="482"/>
        <v>71.348227525492675</v>
      </c>
      <c r="AI726" s="550">
        <f t="shared" si="483"/>
        <v>41.254948511043892</v>
      </c>
      <c r="AJ726" s="644">
        <f t="shared" si="484"/>
        <v>30.093279014448783</v>
      </c>
      <c r="AM726" s="50"/>
    </row>
    <row r="727" spans="1:61" x14ac:dyDescent="0.25">
      <c r="A727" s="642" t="s">
        <v>420</v>
      </c>
      <c r="B727" s="642">
        <v>56</v>
      </c>
      <c r="C727" s="642">
        <v>5</v>
      </c>
      <c r="D727" s="642">
        <v>14</v>
      </c>
      <c r="E727" s="642">
        <f t="shared" si="485"/>
        <v>159</v>
      </c>
      <c r="F727" s="653">
        <v>44932</v>
      </c>
      <c r="G727" s="640">
        <f t="shared" si="471"/>
        <v>10963</v>
      </c>
      <c r="H727" s="659">
        <f t="shared" si="474"/>
        <v>10970</v>
      </c>
      <c r="I727" s="663">
        <f t="shared" si="475"/>
        <v>44939</v>
      </c>
      <c r="J727" s="665">
        <f t="shared" si="476"/>
        <v>44939</v>
      </c>
      <c r="K727" s="642">
        <v>1060</v>
      </c>
      <c r="L727" s="642"/>
      <c r="M727" s="642"/>
      <c r="N727" s="642"/>
      <c r="O727" s="672">
        <v>2.6044000000000005</v>
      </c>
      <c r="P727" s="668">
        <v>0.12065270593866623</v>
      </c>
      <c r="Q727" s="674">
        <f t="shared" si="464"/>
        <v>120652.70593866623</v>
      </c>
      <c r="R727" s="641">
        <v>0.25648167567797697</v>
      </c>
      <c r="S727" s="437">
        <f t="shared" si="465"/>
        <v>256481.67567797698</v>
      </c>
      <c r="T727" s="641">
        <v>0.19769794470697677</v>
      </c>
      <c r="U727" s="437">
        <f t="shared" si="466"/>
        <v>197697.94470697676</v>
      </c>
      <c r="V727" s="58">
        <f t="shared" si="467"/>
        <v>7.5909209302325573</v>
      </c>
      <c r="W727" s="641">
        <v>1.848588614768381</v>
      </c>
      <c r="X727" s="680">
        <f t="shared" si="468"/>
        <v>1848588.614768381</v>
      </c>
      <c r="Y727" s="668">
        <v>1.9710646505887473E-2</v>
      </c>
      <c r="Z727" s="674">
        <f t="shared" si="477"/>
        <v>19710.646505887471</v>
      </c>
      <c r="AA727" s="437">
        <f t="shared" si="478"/>
        <v>10054.392161555519</v>
      </c>
      <c r="AB727" s="437">
        <f t="shared" si="479"/>
        <v>2562.5821851143501</v>
      </c>
      <c r="AC727" s="437">
        <f t="shared" si="480"/>
        <v>7039.1463462276533</v>
      </c>
      <c r="AD727" s="680">
        <f t="shared" si="481"/>
        <v>1407.9033218491052</v>
      </c>
      <c r="AE727" s="683">
        <v>63.988845879434663</v>
      </c>
      <c r="AF727" s="677">
        <v>48.040924003286612</v>
      </c>
      <c r="AG727" s="361">
        <f t="shared" si="486"/>
        <v>15.947921876148051</v>
      </c>
      <c r="AH727" s="550">
        <f t="shared" si="482"/>
        <v>166.65255020839967</v>
      </c>
      <c r="AI727" s="550">
        <f t="shared" si="483"/>
        <v>125.11778247415968</v>
      </c>
      <c r="AJ727" s="644">
        <f t="shared" si="484"/>
        <v>41.534767734239992</v>
      </c>
      <c r="AM727" s="50"/>
    </row>
    <row r="728" spans="1:61" x14ac:dyDescent="0.25">
      <c r="A728" s="642" t="s">
        <v>421</v>
      </c>
      <c r="B728" s="642">
        <v>56</v>
      </c>
      <c r="C728" s="642">
        <v>6</v>
      </c>
      <c r="D728" s="642">
        <v>14</v>
      </c>
      <c r="E728" s="642">
        <f t="shared" si="485"/>
        <v>145</v>
      </c>
      <c r="F728" s="653">
        <v>44946</v>
      </c>
      <c r="G728" s="640">
        <f t="shared" si="471"/>
        <v>10977</v>
      </c>
      <c r="H728" s="659">
        <f t="shared" si="474"/>
        <v>10984</v>
      </c>
      <c r="I728" s="663">
        <f t="shared" si="475"/>
        <v>44953</v>
      </c>
      <c r="J728" s="665">
        <f t="shared" si="476"/>
        <v>44953</v>
      </c>
      <c r="K728" s="642">
        <v>1060</v>
      </c>
      <c r="L728" s="642"/>
      <c r="M728" s="642"/>
      <c r="N728" s="642"/>
      <c r="O728" s="672">
        <v>1.9844000000000008</v>
      </c>
      <c r="P728" s="668">
        <v>8.2984255490822709E-2</v>
      </c>
      <c r="Q728" s="674">
        <f t="shared" si="464"/>
        <v>82984.255490822703</v>
      </c>
      <c r="R728" s="641">
        <v>0.18876679977861982</v>
      </c>
      <c r="S728" s="437">
        <f t="shared" si="465"/>
        <v>188766.79977861981</v>
      </c>
      <c r="T728" s="641">
        <v>0.18386352325821348</v>
      </c>
      <c r="U728" s="437">
        <f t="shared" si="466"/>
        <v>183863.52325821348</v>
      </c>
      <c r="V728" s="58">
        <f t="shared" si="467"/>
        <v>9.2654466467553629</v>
      </c>
      <c r="W728" s="641">
        <v>1.4043090382361108</v>
      </c>
      <c r="X728" s="680">
        <f t="shared" si="468"/>
        <v>1404309.0382361107</v>
      </c>
      <c r="Y728" s="668">
        <v>1.2483243171016324E-2</v>
      </c>
      <c r="Z728" s="674">
        <f t="shared" si="477"/>
        <v>12483.243171016324</v>
      </c>
      <c r="AA728" s="437">
        <f t="shared" si="478"/>
        <v>6915.3546242352259</v>
      </c>
      <c r="AB728" s="437">
        <f t="shared" si="479"/>
        <v>1886.0233853941347</v>
      </c>
      <c r="AC728" s="437">
        <f t="shared" si="480"/>
        <v>6546.5640012894009</v>
      </c>
      <c r="AD728" s="680">
        <f t="shared" si="481"/>
        <v>891.66022650116599</v>
      </c>
      <c r="AE728" s="683">
        <v>64.739268660070394</v>
      </c>
      <c r="AF728" s="677">
        <v>44.384532324389539</v>
      </c>
      <c r="AG728" s="361">
        <f t="shared" si="486"/>
        <v>20.354736335680855</v>
      </c>
      <c r="AH728" s="550">
        <f t="shared" si="482"/>
        <v>128.46860472904373</v>
      </c>
      <c r="AI728" s="550">
        <f t="shared" si="483"/>
        <v>88.076665944518638</v>
      </c>
      <c r="AJ728" s="644">
        <f t="shared" si="484"/>
        <v>40.391938784525095</v>
      </c>
      <c r="AM728" s="50"/>
    </row>
    <row r="729" spans="1:61" x14ac:dyDescent="0.25">
      <c r="A729" s="642" t="s">
        <v>422</v>
      </c>
      <c r="B729" s="642">
        <v>56</v>
      </c>
      <c r="C729" s="642">
        <v>7</v>
      </c>
      <c r="D729" s="642">
        <v>14</v>
      </c>
      <c r="E729" s="642">
        <f t="shared" si="485"/>
        <v>131</v>
      </c>
      <c r="F729" s="653">
        <v>44960</v>
      </c>
      <c r="G729" s="640">
        <f t="shared" si="471"/>
        <v>10991</v>
      </c>
      <c r="H729" s="659">
        <f t="shared" si="474"/>
        <v>10998</v>
      </c>
      <c r="I729" s="663">
        <f t="shared" si="475"/>
        <v>44967</v>
      </c>
      <c r="J729" s="665">
        <f t="shared" si="476"/>
        <v>44967</v>
      </c>
      <c r="K729" s="642">
        <v>1060</v>
      </c>
      <c r="L729" s="642"/>
      <c r="M729" s="642"/>
      <c r="N729" s="642"/>
      <c r="O729" s="672">
        <v>0.80914285714285639</v>
      </c>
      <c r="P729" s="668">
        <v>5.3887009605344371E-2</v>
      </c>
      <c r="Q729" s="674">
        <f t="shared" si="464"/>
        <v>53887.00960534437</v>
      </c>
      <c r="R729" s="641">
        <v>6.4658399372350517E-2</v>
      </c>
      <c r="S729" s="437">
        <f t="shared" si="465"/>
        <v>64658.399372350519</v>
      </c>
      <c r="T729" s="641">
        <v>0.12530863763566605</v>
      </c>
      <c r="U729" s="437">
        <f t="shared" si="466"/>
        <v>125308.63763566605</v>
      </c>
      <c r="V729" s="58">
        <f t="shared" si="467"/>
        <v>15.486590103277949</v>
      </c>
      <c r="W729" s="641">
        <v>0.48445829612147895</v>
      </c>
      <c r="X729" s="680">
        <f t="shared" si="468"/>
        <v>484458.29612147895</v>
      </c>
      <c r="Y729" s="668">
        <v>9.0115576808795471E-3</v>
      </c>
      <c r="Z729" s="674">
        <f t="shared" si="477"/>
        <v>9011.5576808795468</v>
      </c>
      <c r="AA729" s="437">
        <f t="shared" si="478"/>
        <v>4490.5841337786978</v>
      </c>
      <c r="AB729" s="437">
        <f t="shared" si="479"/>
        <v>646.02066370475461</v>
      </c>
      <c r="AC729" s="437">
        <f t="shared" si="480"/>
        <v>4461.6844149353246</v>
      </c>
      <c r="AD729" s="680">
        <f t="shared" si="481"/>
        <v>643.68269149139621</v>
      </c>
      <c r="AE729" s="683">
        <v>78.12186212198317</v>
      </c>
      <c r="AF729" s="677">
        <v>41.066062617893117</v>
      </c>
      <c r="AG729" s="361">
        <f t="shared" si="486"/>
        <v>37.055799504090054</v>
      </c>
      <c r="AH729" s="550">
        <f t="shared" si="482"/>
        <v>63.211746722701754</v>
      </c>
      <c r="AI729" s="550">
        <f t="shared" si="483"/>
        <v>33.228311238249482</v>
      </c>
      <c r="AJ729" s="644">
        <f t="shared" si="484"/>
        <v>29.983435484452272</v>
      </c>
      <c r="AM729" s="50"/>
    </row>
    <row r="730" spans="1:61" x14ac:dyDescent="0.25">
      <c r="A730" s="642" t="s">
        <v>423</v>
      </c>
      <c r="B730" s="642">
        <v>56</v>
      </c>
      <c r="C730" s="642">
        <v>8</v>
      </c>
      <c r="D730" s="642">
        <v>14</v>
      </c>
      <c r="E730" s="642">
        <f t="shared" si="485"/>
        <v>117</v>
      </c>
      <c r="F730" s="653">
        <v>44974</v>
      </c>
      <c r="G730" s="640">
        <f t="shared" si="471"/>
        <v>11005</v>
      </c>
      <c r="H730" s="659">
        <f t="shared" si="474"/>
        <v>11012</v>
      </c>
      <c r="I730" s="663">
        <f t="shared" si="475"/>
        <v>44981</v>
      </c>
      <c r="J730" s="665">
        <f t="shared" si="476"/>
        <v>44981</v>
      </c>
      <c r="K730" s="642">
        <v>1060</v>
      </c>
      <c r="L730" s="642"/>
      <c r="M730" s="642"/>
      <c r="N730" s="642"/>
      <c r="O730" s="672">
        <v>2.0954285714285725</v>
      </c>
      <c r="P730" s="668">
        <v>0.10930206184110582</v>
      </c>
      <c r="Q730" s="674">
        <f t="shared" si="464"/>
        <v>109302.06184110581</v>
      </c>
      <c r="R730" s="641">
        <v>0.22216592082616191</v>
      </c>
      <c r="S730" s="437">
        <f t="shared" si="465"/>
        <v>222165.92082616189</v>
      </c>
      <c r="T730" s="641">
        <v>0.28572099471592782</v>
      </c>
      <c r="U730" s="437">
        <f t="shared" si="466"/>
        <v>285720.99471592781</v>
      </c>
      <c r="V730" s="58">
        <f t="shared" si="467"/>
        <v>13.63544425287356</v>
      </c>
      <c r="W730" s="641">
        <v>1.3142865012837182</v>
      </c>
      <c r="X730" s="680">
        <f t="shared" si="468"/>
        <v>1314286.501283718</v>
      </c>
      <c r="Y730" s="668">
        <v>1.7815114525772915E-2</v>
      </c>
      <c r="Z730" s="674">
        <f t="shared" si="477"/>
        <v>17815.114525772915</v>
      </c>
      <c r="AA730" s="437">
        <f t="shared" si="478"/>
        <v>9108.5051534254853</v>
      </c>
      <c r="AB730" s="437">
        <f t="shared" si="479"/>
        <v>2219.7236092743319</v>
      </c>
      <c r="AC730" s="437">
        <f t="shared" si="480"/>
        <v>10173.256474548356</v>
      </c>
      <c r="AD730" s="680">
        <f t="shared" si="481"/>
        <v>1272.5081804123511</v>
      </c>
      <c r="AE730" s="683">
        <v>71.00041979510533</v>
      </c>
      <c r="AF730" s="677">
        <v>45.318943531218807</v>
      </c>
      <c r="AG730" s="361">
        <f t="shared" si="486"/>
        <v>25.681476263886523</v>
      </c>
      <c r="AH730" s="550">
        <f t="shared" si="482"/>
        <v>148.7763082220865</v>
      </c>
      <c r="AI730" s="550">
        <f t="shared" si="483"/>
        <v>94.962609102273973</v>
      </c>
      <c r="AJ730" s="644">
        <f t="shared" si="484"/>
        <v>53.813699119812526</v>
      </c>
      <c r="AM730" s="50"/>
    </row>
    <row r="731" spans="1:61" x14ac:dyDescent="0.25">
      <c r="A731" s="642" t="s">
        <v>424</v>
      </c>
      <c r="B731" s="642">
        <v>56</v>
      </c>
      <c r="C731" s="642">
        <v>9</v>
      </c>
      <c r="D731" s="642">
        <v>14</v>
      </c>
      <c r="E731" s="642">
        <f t="shared" si="485"/>
        <v>103</v>
      </c>
      <c r="F731" s="653">
        <v>44988</v>
      </c>
      <c r="G731" s="640">
        <f t="shared" si="471"/>
        <v>11019</v>
      </c>
      <c r="H731" s="659">
        <f t="shared" si="474"/>
        <v>11026</v>
      </c>
      <c r="I731" s="663">
        <f t="shared" si="475"/>
        <v>44995</v>
      </c>
      <c r="J731" s="665">
        <f t="shared" si="476"/>
        <v>44995</v>
      </c>
      <c r="K731" s="642">
        <v>1060</v>
      </c>
      <c r="L731" s="642"/>
      <c r="M731" s="642"/>
      <c r="N731" s="642"/>
      <c r="O731" s="672">
        <v>2.0086285714285714</v>
      </c>
      <c r="P731" s="668">
        <v>0.12295925705740883</v>
      </c>
      <c r="Q731" s="674">
        <f t="shared" si="464"/>
        <v>122959.25705740883</v>
      </c>
      <c r="R731" s="641">
        <v>0.18274252872165089</v>
      </c>
      <c r="S731" s="437">
        <f t="shared" si="465"/>
        <v>182742.52872165089</v>
      </c>
      <c r="T731" s="641">
        <v>0.50551018207956755</v>
      </c>
      <c r="U731" s="437">
        <f t="shared" si="466"/>
        <v>505510.18207956757</v>
      </c>
      <c r="V731" s="58">
        <f t="shared" si="467"/>
        <v>25.166931769771651</v>
      </c>
      <c r="W731" s="641">
        <v>1.0129777179838311</v>
      </c>
      <c r="X731" s="680">
        <f t="shared" si="468"/>
        <v>1012977.7179838311</v>
      </c>
      <c r="Y731" s="668">
        <v>1.852491798197459E-2</v>
      </c>
      <c r="Z731" s="674">
        <f t="shared" si="477"/>
        <v>18524.917981974591</v>
      </c>
      <c r="AA731" s="437">
        <f t="shared" si="478"/>
        <v>10246.60475478407</v>
      </c>
      <c r="AB731" s="437">
        <f t="shared" si="479"/>
        <v>1825.8331607003784</v>
      </c>
      <c r="AC731" s="437">
        <f t="shared" si="480"/>
        <v>17998.973921759185</v>
      </c>
      <c r="AD731" s="680">
        <f t="shared" si="481"/>
        <v>1323.2084272838993</v>
      </c>
      <c r="AE731" s="683">
        <v>70.11108035707521</v>
      </c>
      <c r="AF731" s="677">
        <v>44.122736081096868</v>
      </c>
      <c r="AG731" s="361">
        <f t="shared" si="486"/>
        <v>25.988344275978342</v>
      </c>
      <c r="AH731" s="550">
        <f t="shared" si="482"/>
        <v>140.82711917894576</v>
      </c>
      <c r="AI731" s="550">
        <f t="shared" si="483"/>
        <v>88.626188342093485</v>
      </c>
      <c r="AJ731" s="644">
        <f t="shared" si="484"/>
        <v>52.20093083685228</v>
      </c>
      <c r="AM731" s="50"/>
    </row>
    <row r="732" spans="1:61" x14ac:dyDescent="0.25">
      <c r="A732" s="642" t="s">
        <v>425</v>
      </c>
      <c r="B732" s="642">
        <v>56</v>
      </c>
      <c r="C732" s="642">
        <v>10</v>
      </c>
      <c r="D732" s="642">
        <v>14</v>
      </c>
      <c r="E732" s="642">
        <f t="shared" si="485"/>
        <v>89</v>
      </c>
      <c r="F732" s="653">
        <v>45002</v>
      </c>
      <c r="G732" s="640">
        <f t="shared" si="471"/>
        <v>11033</v>
      </c>
      <c r="H732" s="659">
        <f t="shared" si="474"/>
        <v>11040</v>
      </c>
      <c r="I732" s="663">
        <f t="shared" si="475"/>
        <v>45009</v>
      </c>
      <c r="J732" s="665">
        <f t="shared" si="476"/>
        <v>45009</v>
      </c>
      <c r="K732" s="642">
        <v>1060</v>
      </c>
      <c r="L732" s="642"/>
      <c r="M732" s="642"/>
      <c r="N732" s="642"/>
      <c r="O732" s="672">
        <v>1.1622857142857137</v>
      </c>
      <c r="P732" s="668">
        <v>6.4223886882679965E-2</v>
      </c>
      <c r="Q732" s="674">
        <f t="shared" si="464"/>
        <v>64223.886882679966</v>
      </c>
      <c r="R732" s="641">
        <v>0.10032996356957354</v>
      </c>
      <c r="S732" s="437">
        <f t="shared" si="465"/>
        <v>100329.96356957353</v>
      </c>
      <c r="T732" s="641">
        <v>0.21903227178265217</v>
      </c>
      <c r="U732" s="437">
        <f t="shared" si="466"/>
        <v>219032.27178265215</v>
      </c>
      <c r="V732" s="58">
        <f t="shared" si="467"/>
        <v>18.844959469992205</v>
      </c>
      <c r="W732" s="641">
        <v>0.68236376172678803</v>
      </c>
      <c r="X732" s="680">
        <f t="shared" si="468"/>
        <v>682363.76172678801</v>
      </c>
      <c r="Y732" s="668">
        <v>1.0212299326299017E-2</v>
      </c>
      <c r="Z732" s="674">
        <f t="shared" si="477"/>
        <v>10212.299326299017</v>
      </c>
      <c r="AA732" s="437">
        <f t="shared" si="478"/>
        <v>5351.9905735566645</v>
      </c>
      <c r="AB732" s="437">
        <f t="shared" si="479"/>
        <v>1002.4255206417358</v>
      </c>
      <c r="AC732" s="437">
        <f t="shared" si="480"/>
        <v>7798.7670428745141</v>
      </c>
      <c r="AD732" s="680">
        <f t="shared" si="481"/>
        <v>729.44995187850122</v>
      </c>
      <c r="AE732" s="683">
        <v>69.245971392690208</v>
      </c>
      <c r="AF732" s="677">
        <v>43.248086262029631</v>
      </c>
      <c r="AG732" s="361">
        <f t="shared" si="486"/>
        <v>25.997885130660578</v>
      </c>
      <c r="AH732" s="550">
        <f t="shared" si="482"/>
        <v>80.483603321561034</v>
      </c>
      <c r="AI732" s="550">
        <f t="shared" si="483"/>
        <v>50.26663283255327</v>
      </c>
      <c r="AJ732" s="644">
        <f t="shared" si="484"/>
        <v>30.216970489007764</v>
      </c>
      <c r="AM732" s="50"/>
    </row>
    <row r="733" spans="1:61" x14ac:dyDescent="0.25">
      <c r="A733" s="642" t="s">
        <v>426</v>
      </c>
      <c r="B733" s="642">
        <v>56</v>
      </c>
      <c r="C733" s="642">
        <v>11</v>
      </c>
      <c r="D733" s="642">
        <v>14</v>
      </c>
      <c r="E733" s="642">
        <f t="shared" si="485"/>
        <v>75</v>
      </c>
      <c r="F733" s="653">
        <v>45016</v>
      </c>
      <c r="G733" s="640">
        <f t="shared" si="471"/>
        <v>11047</v>
      </c>
      <c r="H733" s="659">
        <f t="shared" si="474"/>
        <v>11054</v>
      </c>
      <c r="I733" s="663">
        <f t="shared" si="475"/>
        <v>45023</v>
      </c>
      <c r="J733" s="665">
        <f t="shared" si="476"/>
        <v>45023</v>
      </c>
      <c r="K733" s="642">
        <v>1060</v>
      </c>
      <c r="L733" s="642"/>
      <c r="M733" s="642"/>
      <c r="N733" s="642"/>
      <c r="O733" s="672">
        <v>1.6851999999999998</v>
      </c>
      <c r="P733" s="668">
        <v>0.17085237620582874</v>
      </c>
      <c r="Q733" s="674">
        <f t="shared" si="464"/>
        <v>170852.37620582874</v>
      </c>
      <c r="R733" s="641">
        <v>9.6653814125760976E-2</v>
      </c>
      <c r="S733" s="437">
        <f t="shared" si="465"/>
        <v>96653.814125760982</v>
      </c>
      <c r="T733" s="641">
        <v>0.17806649739880384</v>
      </c>
      <c r="U733" s="437">
        <f t="shared" si="466"/>
        <v>178066.49739880385</v>
      </c>
      <c r="V733" s="58">
        <f t="shared" si="467"/>
        <v>10.566490469902911</v>
      </c>
      <c r="W733" s="641">
        <v>0.98334874796086325</v>
      </c>
      <c r="X733" s="680">
        <f t="shared" si="468"/>
        <v>983348.74796086329</v>
      </c>
      <c r="Y733" s="668">
        <v>3.4607786135368003E-2</v>
      </c>
      <c r="Z733" s="674">
        <f t="shared" si="477"/>
        <v>34607.786135368005</v>
      </c>
      <c r="AA733" s="437">
        <f t="shared" si="478"/>
        <v>14237.698017152396</v>
      </c>
      <c r="AB733" s="437">
        <f t="shared" si="479"/>
        <v>965.69605429826163</v>
      </c>
      <c r="AC733" s="437">
        <f t="shared" si="480"/>
        <v>6340.1576400207878</v>
      </c>
      <c r="AD733" s="680">
        <f t="shared" si="481"/>
        <v>2471.9847239548576</v>
      </c>
      <c r="AE733" s="684">
        <v>123.82157473585008</v>
      </c>
      <c r="AF733" s="678">
        <v>61.414164187624301</v>
      </c>
      <c r="AG733" s="582">
        <f t="shared" si="486"/>
        <v>62.407410548225776</v>
      </c>
      <c r="AH733" s="550">
        <f t="shared" si="482"/>
        <v>208.66411774485454</v>
      </c>
      <c r="AI733" s="550">
        <f t="shared" si="483"/>
        <v>103.49514948898447</v>
      </c>
      <c r="AJ733" s="644">
        <f t="shared" si="484"/>
        <v>105.16896825587007</v>
      </c>
      <c r="AM733" s="50"/>
    </row>
    <row r="734" spans="1:61" x14ac:dyDescent="0.25">
      <c r="A734" s="642" t="s">
        <v>427</v>
      </c>
      <c r="B734" s="642">
        <v>56</v>
      </c>
      <c r="C734" s="642">
        <v>12</v>
      </c>
      <c r="D734" s="642">
        <v>14</v>
      </c>
      <c r="E734" s="642">
        <f t="shared" si="485"/>
        <v>61</v>
      </c>
      <c r="F734" s="653">
        <v>45030</v>
      </c>
      <c r="G734" s="640">
        <f t="shared" si="471"/>
        <v>11061</v>
      </c>
      <c r="H734" s="659">
        <f t="shared" si="474"/>
        <v>11068</v>
      </c>
      <c r="I734" s="663">
        <f t="shared" si="475"/>
        <v>45037</v>
      </c>
      <c r="J734" s="665">
        <f t="shared" si="476"/>
        <v>45037</v>
      </c>
      <c r="K734" s="642">
        <v>1060</v>
      </c>
      <c r="L734" s="642"/>
      <c r="M734" s="642"/>
      <c r="N734" s="642"/>
      <c r="O734" s="672">
        <v>2.3496000000000015</v>
      </c>
      <c r="P734" s="668">
        <v>0.22923547358306287</v>
      </c>
      <c r="Q734" s="674">
        <f t="shared" si="464"/>
        <v>229235.47358306288</v>
      </c>
      <c r="R734" s="641">
        <v>0.10959265017667849</v>
      </c>
      <c r="S734" s="437">
        <f t="shared" si="465"/>
        <v>109592.65017667849</v>
      </c>
      <c r="T734" s="641">
        <v>0.74391156161529048</v>
      </c>
      <c r="U734" s="437">
        <f t="shared" si="466"/>
        <v>743911.56161529047</v>
      </c>
      <c r="V734" s="58">
        <f t="shared" si="467"/>
        <v>31.661200273037537</v>
      </c>
      <c r="W734" s="641">
        <v>0.92300710425037535</v>
      </c>
      <c r="X734" s="680">
        <f t="shared" si="468"/>
        <v>923007.1042503753</v>
      </c>
      <c r="Y734" s="668">
        <v>3.8474209632231526E-2</v>
      </c>
      <c r="Z734" s="674">
        <f t="shared" si="477"/>
        <v>38474.209632231526</v>
      </c>
      <c r="AA734" s="437">
        <f t="shared" si="478"/>
        <v>19102.956131921906</v>
      </c>
      <c r="AB734" s="437">
        <f t="shared" si="479"/>
        <v>1094.9716864561951</v>
      </c>
      <c r="AC734" s="437">
        <f t="shared" si="480"/>
        <v>26487.388923654216</v>
      </c>
      <c r="AD734" s="680">
        <f t="shared" si="481"/>
        <v>2748.1578308736803</v>
      </c>
      <c r="AE734" s="684">
        <v>87.562809222241171</v>
      </c>
      <c r="AF734" s="678">
        <v>36.987632222154389</v>
      </c>
      <c r="AG734" s="582">
        <f t="shared" si="486"/>
        <v>50.575177000086782</v>
      </c>
      <c r="AH734" s="550">
        <f t="shared" si="482"/>
        <v>205.73757654857798</v>
      </c>
      <c r="AI734" s="550">
        <f t="shared" si="483"/>
        <v>86.906140669174007</v>
      </c>
      <c r="AJ734" s="644">
        <f t="shared" si="484"/>
        <v>118.83143587940397</v>
      </c>
      <c r="AM734" s="50"/>
    </row>
    <row r="735" spans="1:61" s="37" customFormat="1" ht="13.8" thickBot="1" x14ac:dyDescent="0.3">
      <c r="A735" s="639" t="s">
        <v>428</v>
      </c>
      <c r="B735" s="639">
        <v>56</v>
      </c>
      <c r="C735" s="639">
        <v>13</v>
      </c>
      <c r="D735" s="639">
        <v>47</v>
      </c>
      <c r="E735" s="639">
        <f t="shared" si="485"/>
        <v>14</v>
      </c>
      <c r="F735" s="654">
        <v>45044</v>
      </c>
      <c r="G735" s="646">
        <f t="shared" si="471"/>
        <v>11075</v>
      </c>
      <c r="H735" s="660">
        <f t="shared" si="474"/>
        <v>11098.5</v>
      </c>
      <c r="I735" s="664">
        <f t="shared" si="475"/>
        <v>45067.5</v>
      </c>
      <c r="J735" s="666">
        <f t="shared" si="476"/>
        <v>45067.5</v>
      </c>
      <c r="K735" s="642">
        <v>1060</v>
      </c>
      <c r="L735" s="639"/>
      <c r="M735" s="639"/>
      <c r="N735" s="639"/>
      <c r="O735" s="673">
        <v>1.1608510638297873</v>
      </c>
      <c r="P735" s="669">
        <v>7.9807912752706323E-2</v>
      </c>
      <c r="Q735" s="675">
        <f t="shared" si="464"/>
        <v>79807.912752706325</v>
      </c>
      <c r="R735" s="647">
        <v>4.8501819321493167E-2</v>
      </c>
      <c r="S735" s="648">
        <f t="shared" si="465"/>
        <v>48501.819321493167</v>
      </c>
      <c r="T735" s="647">
        <v>0.33452393871228653</v>
      </c>
      <c r="U735" s="648">
        <f t="shared" si="466"/>
        <v>334523.93871228653</v>
      </c>
      <c r="V735" s="649">
        <f t="shared" si="467"/>
        <v>28.817128151534945</v>
      </c>
      <c r="W735" s="647">
        <v>0.57830552391424184</v>
      </c>
      <c r="X735" s="681">
        <f t="shared" si="468"/>
        <v>578305.52391424181</v>
      </c>
      <c r="Y735" s="669">
        <v>1.1776767360866462E-2</v>
      </c>
      <c r="Z735" s="675">
        <f t="shared" si="477"/>
        <v>11776.767360866463</v>
      </c>
      <c r="AA735" s="648">
        <f t="shared" si="478"/>
        <v>6650.6593960588598</v>
      </c>
      <c r="AB735" s="648">
        <f t="shared" si="479"/>
        <v>484.59562582920859</v>
      </c>
      <c r="AC735" s="648">
        <f t="shared" si="480"/>
        <v>11910.912702721565</v>
      </c>
      <c r="AD735" s="681">
        <f t="shared" si="481"/>
        <v>841.19766863331881</v>
      </c>
      <c r="AE735" s="685">
        <v>69.331004358565579</v>
      </c>
      <c r="AF735" s="679">
        <v>42.946976621575303</v>
      </c>
      <c r="AG735" s="650">
        <f t="shared" si="486"/>
        <v>26.384027736990276</v>
      </c>
      <c r="AH735" s="651">
        <f t="shared" si="482"/>
        <v>80.48297016602848</v>
      </c>
      <c r="AI735" s="651">
        <f t="shared" si="483"/>
        <v>49.855043499428696</v>
      </c>
      <c r="AJ735" s="644">
        <f t="shared" si="484"/>
        <v>30.627926666599784</v>
      </c>
      <c r="AK735" s="176"/>
      <c r="AL735" s="176"/>
      <c r="AM735" s="587"/>
      <c r="AN735" s="645"/>
      <c r="AO735" s="645"/>
      <c r="AP735" s="645"/>
      <c r="AQ735" s="645"/>
      <c r="AR735" s="645"/>
      <c r="AS735" s="645"/>
      <c r="AT735" s="645"/>
      <c r="AU735" s="645"/>
      <c r="AV735" s="645"/>
      <c r="AW735" s="645"/>
      <c r="AX735" s="645"/>
      <c r="AY735" s="645"/>
      <c r="AZ735" s="645"/>
      <c r="BA735" s="645"/>
      <c r="BB735" s="645"/>
      <c r="BC735" s="645"/>
      <c r="BD735" s="645"/>
      <c r="BE735" s="645"/>
      <c r="BF735" s="645"/>
      <c r="BG735" s="645"/>
      <c r="BH735" s="645"/>
      <c r="BI735" s="645"/>
    </row>
    <row r="736" spans="1:61" ht="15" x14ac:dyDescent="0.25">
      <c r="A736" s="31" t="s">
        <v>429</v>
      </c>
      <c r="B736" s="655">
        <v>57</v>
      </c>
      <c r="C736" s="652">
        <v>1</v>
      </c>
      <c r="D736" s="700" t="s">
        <v>903</v>
      </c>
      <c r="E736" s="652"/>
      <c r="F736" s="652"/>
      <c r="G736" s="652"/>
      <c r="H736" s="656"/>
      <c r="I736" s="658"/>
      <c r="J736" s="665"/>
      <c r="K736" s="604">
        <v>1060</v>
      </c>
      <c r="L736" s="655"/>
      <c r="M736" s="652"/>
      <c r="N736" s="652"/>
      <c r="O736" s="667"/>
      <c r="P736" s="709"/>
      <c r="Q736" s="711"/>
      <c r="R736" s="667"/>
      <c r="S736" s="701"/>
      <c r="T736" s="667"/>
      <c r="U736" s="701"/>
      <c r="V736" s="667"/>
      <c r="W736" s="667"/>
      <c r="X736" s="701"/>
      <c r="Y736" s="652"/>
      <c r="Z736" s="701"/>
      <c r="AA736" s="701"/>
      <c r="AB736" s="701"/>
      <c r="AC736" s="701"/>
      <c r="AD736" s="761"/>
      <c r="AE736" s="710"/>
      <c r="AF736" s="702"/>
      <c r="AG736" s="702"/>
      <c r="AH736" s="703"/>
      <c r="AI736" s="704"/>
      <c r="AJ736" s="774"/>
      <c r="AK736" s="775"/>
      <c r="AL736" s="775"/>
      <c r="AM736" s="50"/>
    </row>
    <row r="737" spans="1:58" ht="15" x14ac:dyDescent="0.25">
      <c r="A737" s="31" t="s">
        <v>430</v>
      </c>
      <c r="B737" s="655">
        <v>57</v>
      </c>
      <c r="C737" s="652">
        <v>2</v>
      </c>
      <c r="D737" s="700" t="s">
        <v>903</v>
      </c>
      <c r="E737" s="652"/>
      <c r="F737" s="652"/>
      <c r="G737" s="652"/>
      <c r="H737" s="656"/>
      <c r="I737" s="658"/>
      <c r="J737" s="665"/>
      <c r="K737" s="652">
        <v>1060</v>
      </c>
      <c r="L737" s="655"/>
      <c r="M737" s="652"/>
      <c r="N737" s="652"/>
      <c r="O737" s="667"/>
      <c r="P737" s="709"/>
      <c r="Q737" s="711"/>
      <c r="R737" s="667"/>
      <c r="S737" s="701"/>
      <c r="T737" s="667"/>
      <c r="U737" s="701"/>
      <c r="V737" s="667"/>
      <c r="W737" s="667"/>
      <c r="X737" s="701"/>
      <c r="Y737" s="652"/>
      <c r="Z737" s="701"/>
      <c r="AA737" s="701"/>
      <c r="AB737" s="701"/>
      <c r="AC737" s="701"/>
      <c r="AD737" s="762"/>
      <c r="AE737" s="710"/>
      <c r="AF737" s="702"/>
      <c r="AG737" s="702"/>
      <c r="AH737" s="703"/>
      <c r="AI737" s="704"/>
      <c r="AJ737" s="552"/>
      <c r="AK737" s="174"/>
      <c r="AL737" s="174"/>
      <c r="AM737" s="50"/>
    </row>
    <row r="738" spans="1:58" ht="15" x14ac:dyDescent="0.25">
      <c r="A738" s="31" t="s">
        <v>431</v>
      </c>
      <c r="B738" s="655">
        <v>57</v>
      </c>
      <c r="C738" s="652">
        <v>3</v>
      </c>
      <c r="D738" s="700" t="s">
        <v>903</v>
      </c>
      <c r="E738" s="652"/>
      <c r="F738" s="652"/>
      <c r="G738" s="652"/>
      <c r="H738" s="656"/>
      <c r="I738" s="658"/>
      <c r="J738" s="665"/>
      <c r="K738" s="652">
        <v>1060</v>
      </c>
      <c r="L738" s="655"/>
      <c r="M738" s="652"/>
      <c r="N738" s="652"/>
      <c r="O738" s="667"/>
      <c r="P738" s="709"/>
      <c r="Q738" s="711"/>
      <c r="R738" s="667"/>
      <c r="S738" s="701"/>
      <c r="T738" s="667"/>
      <c r="U738" s="701"/>
      <c r="V738" s="667"/>
      <c r="W738" s="667"/>
      <c r="X738" s="701"/>
      <c r="Y738" s="652"/>
      <c r="Z738" s="701"/>
      <c r="AA738" s="701"/>
      <c r="AB738" s="701"/>
      <c r="AC738" s="701"/>
      <c r="AD738" s="762"/>
      <c r="AE738" s="710"/>
      <c r="AF738" s="702"/>
      <c r="AG738" s="702"/>
      <c r="AH738" s="703"/>
      <c r="AI738" s="704"/>
      <c r="AJ738" s="552"/>
      <c r="AK738" s="174"/>
      <c r="AL738" s="174"/>
      <c r="AM738" s="50"/>
    </row>
    <row r="739" spans="1:58" ht="15" x14ac:dyDescent="0.25">
      <c r="A739" s="31" t="s">
        <v>432</v>
      </c>
      <c r="B739" s="655">
        <v>57</v>
      </c>
      <c r="C739" s="652">
        <v>4</v>
      </c>
      <c r="D739" s="700" t="s">
        <v>903</v>
      </c>
      <c r="E739" s="652"/>
      <c r="F739" s="652"/>
      <c r="G739" s="652"/>
      <c r="H739" s="656"/>
      <c r="I739" s="658"/>
      <c r="J739" s="665"/>
      <c r="K739" s="652">
        <v>1060</v>
      </c>
      <c r="L739" s="655"/>
      <c r="M739" s="652"/>
      <c r="N739" s="652"/>
      <c r="O739" s="667"/>
      <c r="P739" s="709"/>
      <c r="Q739" s="711"/>
      <c r="R739" s="667"/>
      <c r="S739" s="701"/>
      <c r="T739" s="667"/>
      <c r="U739" s="701"/>
      <c r="V739" s="667"/>
      <c r="W739" s="667"/>
      <c r="X739" s="701"/>
      <c r="Y739" s="652"/>
      <c r="Z739" s="701"/>
      <c r="AA739" s="701"/>
      <c r="AB739" s="701"/>
      <c r="AC739" s="701"/>
      <c r="AD739" s="762"/>
      <c r="AE739" s="710"/>
      <c r="AF739" s="702"/>
      <c r="AG739" s="702"/>
      <c r="AH739" s="703"/>
      <c r="AI739" s="704"/>
      <c r="AJ739" s="552"/>
      <c r="AK739" s="174"/>
      <c r="AL739" s="174"/>
      <c r="AM739" s="50"/>
    </row>
    <row r="740" spans="1:58" ht="15" x14ac:dyDescent="0.25">
      <c r="A740" s="31" t="s">
        <v>433</v>
      </c>
      <c r="B740" s="655">
        <v>57</v>
      </c>
      <c r="C740" s="652">
        <v>5</v>
      </c>
      <c r="D740" s="700" t="s">
        <v>903</v>
      </c>
      <c r="E740" s="652"/>
      <c r="F740" s="652"/>
      <c r="G740" s="652"/>
      <c r="H740" s="656"/>
      <c r="I740" s="658"/>
      <c r="J740" s="665"/>
      <c r="K740" s="652">
        <v>1060</v>
      </c>
      <c r="L740" s="655"/>
      <c r="M740" s="652"/>
      <c r="N740" s="652"/>
      <c r="O740" s="667"/>
      <c r="P740" s="709"/>
      <c r="Q740" s="711"/>
      <c r="R740" s="667"/>
      <c r="S740" s="701"/>
      <c r="T740" s="667"/>
      <c r="U740" s="701"/>
      <c r="V740" s="667"/>
      <c r="W740" s="667"/>
      <c r="X740" s="701"/>
      <c r="Y740" s="652"/>
      <c r="Z740" s="701"/>
      <c r="AA740" s="701"/>
      <c r="AB740" s="701"/>
      <c r="AC740" s="701"/>
      <c r="AD740" s="762"/>
      <c r="AE740" s="710"/>
      <c r="AF740" s="702"/>
      <c r="AG740" s="702"/>
      <c r="AH740" s="703"/>
      <c r="AI740" s="704"/>
      <c r="AJ740" s="552"/>
      <c r="AK740" s="174"/>
      <c r="AL740" s="174"/>
      <c r="AM740" s="50"/>
    </row>
    <row r="741" spans="1:58" ht="15" x14ac:dyDescent="0.25">
      <c r="A741" s="31" t="s">
        <v>434</v>
      </c>
      <c r="B741" s="655">
        <v>57</v>
      </c>
      <c r="C741" s="652">
        <v>6</v>
      </c>
      <c r="D741" s="700" t="s">
        <v>903</v>
      </c>
      <c r="E741" s="652"/>
      <c r="F741" s="652"/>
      <c r="G741" s="652"/>
      <c r="H741" s="656"/>
      <c r="I741" s="658"/>
      <c r="J741" s="665"/>
      <c r="K741" s="652">
        <v>1060</v>
      </c>
      <c r="L741" s="655"/>
      <c r="M741" s="652"/>
      <c r="N741" s="652"/>
      <c r="O741" s="667"/>
      <c r="P741" s="709"/>
      <c r="Q741" s="711"/>
      <c r="R741" s="667"/>
      <c r="S741" s="701"/>
      <c r="T741" s="667"/>
      <c r="U741" s="701"/>
      <c r="V741" s="667"/>
      <c r="W741" s="667"/>
      <c r="X741" s="701"/>
      <c r="Y741" s="652"/>
      <c r="Z741" s="701"/>
      <c r="AA741" s="701"/>
      <c r="AB741" s="701"/>
      <c r="AC741" s="701"/>
      <c r="AD741" s="762"/>
      <c r="AE741" s="710"/>
      <c r="AF741" s="702"/>
      <c r="AG741" s="702"/>
      <c r="AH741" s="703"/>
      <c r="AI741" s="704"/>
      <c r="AJ741" s="552"/>
      <c r="AK741" s="174"/>
      <c r="AL741" s="174"/>
      <c r="AM741" s="50"/>
    </row>
    <row r="742" spans="1:58" ht="15" x14ac:dyDescent="0.25">
      <c r="A742" s="31" t="s">
        <v>435</v>
      </c>
      <c r="B742" s="655">
        <v>57</v>
      </c>
      <c r="C742" s="652">
        <v>7</v>
      </c>
      <c r="D742" s="700" t="s">
        <v>903</v>
      </c>
      <c r="E742" s="652"/>
      <c r="F742" s="652"/>
      <c r="G742" s="652"/>
      <c r="H742" s="656"/>
      <c r="I742" s="658"/>
      <c r="J742" s="665"/>
      <c r="K742" s="652">
        <v>1060</v>
      </c>
      <c r="L742" s="655"/>
      <c r="M742" s="652"/>
      <c r="N742" s="652"/>
      <c r="O742" s="667"/>
      <c r="P742" s="709"/>
      <c r="Q742" s="711"/>
      <c r="R742" s="667"/>
      <c r="S742" s="701"/>
      <c r="T742" s="667"/>
      <c r="U742" s="701"/>
      <c r="V742" s="667"/>
      <c r="W742" s="667"/>
      <c r="X742" s="701"/>
      <c r="Y742" s="652"/>
      <c r="Z742" s="701"/>
      <c r="AA742" s="701"/>
      <c r="AB742" s="701"/>
      <c r="AC742" s="701"/>
      <c r="AD742" s="762"/>
      <c r="AE742" s="710"/>
      <c r="AF742" s="702"/>
      <c r="AG742" s="702"/>
      <c r="AH742" s="703"/>
      <c r="AI742" s="704"/>
      <c r="AJ742" s="552"/>
      <c r="AK742" s="174"/>
      <c r="AL742" s="174"/>
      <c r="AM742" s="50"/>
    </row>
    <row r="743" spans="1:58" ht="15" x14ac:dyDescent="0.25">
      <c r="A743" s="31" t="s">
        <v>436</v>
      </c>
      <c r="B743" s="655">
        <v>57</v>
      </c>
      <c r="C743" s="652">
        <v>8</v>
      </c>
      <c r="D743" s="700" t="s">
        <v>903</v>
      </c>
      <c r="E743" s="652"/>
      <c r="F743" s="652"/>
      <c r="G743" s="652"/>
      <c r="H743" s="656"/>
      <c r="I743" s="658"/>
      <c r="J743" s="665"/>
      <c r="K743" s="652">
        <v>1060</v>
      </c>
      <c r="L743" s="655"/>
      <c r="M743" s="652"/>
      <c r="N743" s="652"/>
      <c r="O743" s="667"/>
      <c r="P743" s="709"/>
      <c r="Q743" s="711"/>
      <c r="R743" s="667"/>
      <c r="S743" s="701"/>
      <c r="T743" s="667"/>
      <c r="U743" s="701"/>
      <c r="V743" s="667"/>
      <c r="W743" s="667"/>
      <c r="X743" s="701"/>
      <c r="Y743" s="652"/>
      <c r="Z743" s="701"/>
      <c r="AA743" s="701"/>
      <c r="AB743" s="701"/>
      <c r="AC743" s="701"/>
      <c r="AD743" s="762"/>
      <c r="AE743" s="710"/>
      <c r="AF743" s="702"/>
      <c r="AG743" s="702"/>
      <c r="AH743" s="705"/>
      <c r="AI743" s="706"/>
      <c r="AJ743" s="174"/>
      <c r="AK743" s="174"/>
      <c r="AL743" s="174"/>
      <c r="AM743" s="50"/>
    </row>
    <row r="744" spans="1:58" ht="15" x14ac:dyDescent="0.25">
      <c r="A744" s="31" t="s">
        <v>437</v>
      </c>
      <c r="B744" s="655">
        <v>57</v>
      </c>
      <c r="C744" s="652">
        <v>9</v>
      </c>
      <c r="D744" s="700" t="s">
        <v>903</v>
      </c>
      <c r="E744" s="652"/>
      <c r="F744" s="652"/>
      <c r="G744" s="652"/>
      <c r="H744" s="656"/>
      <c r="I744" s="658"/>
      <c r="J744" s="665"/>
      <c r="K744" s="652">
        <v>1060</v>
      </c>
      <c r="L744" s="655"/>
      <c r="M744" s="652"/>
      <c r="N744" s="652"/>
      <c r="O744" s="667"/>
      <c r="P744" s="709"/>
      <c r="Q744" s="711"/>
      <c r="R744" s="667"/>
      <c r="S744" s="701"/>
      <c r="T744" s="667"/>
      <c r="U744" s="701"/>
      <c r="V744" s="667"/>
      <c r="W744" s="667"/>
      <c r="X744" s="701"/>
      <c r="Y744" s="652"/>
      <c r="Z744" s="701"/>
      <c r="AA744" s="701"/>
      <c r="AB744" s="701"/>
      <c r="AC744" s="701"/>
      <c r="AD744" s="762"/>
      <c r="AE744" s="710"/>
      <c r="AF744" s="702"/>
      <c r="AG744" s="702"/>
      <c r="AH744" s="705"/>
      <c r="AI744" s="706"/>
      <c r="AJ744" s="174"/>
      <c r="AK744" s="174"/>
      <c r="AL744" s="174"/>
      <c r="AM744" s="50"/>
    </row>
    <row r="745" spans="1:58" ht="15" x14ac:dyDescent="0.25">
      <c r="A745" s="31" t="s">
        <v>438</v>
      </c>
      <c r="B745" s="655">
        <v>57</v>
      </c>
      <c r="C745" s="652">
        <v>10</v>
      </c>
      <c r="D745" s="700" t="s">
        <v>903</v>
      </c>
      <c r="E745" s="652"/>
      <c r="F745" s="652"/>
      <c r="G745" s="652"/>
      <c r="H745" s="656"/>
      <c r="I745" s="658"/>
      <c r="J745" s="665"/>
      <c r="K745" s="652">
        <v>1060</v>
      </c>
      <c r="L745" s="655"/>
      <c r="M745" s="652"/>
      <c r="N745" s="652"/>
      <c r="O745" s="667"/>
      <c r="P745" s="709"/>
      <c r="Q745" s="711"/>
      <c r="R745" s="667"/>
      <c r="S745" s="701"/>
      <c r="T745" s="667"/>
      <c r="U745" s="701"/>
      <c r="V745" s="667"/>
      <c r="W745" s="667"/>
      <c r="X745" s="701"/>
      <c r="Y745" s="652"/>
      <c r="Z745" s="701"/>
      <c r="AA745" s="701"/>
      <c r="AB745" s="701"/>
      <c r="AC745" s="701"/>
      <c r="AD745" s="762"/>
      <c r="AE745" s="710"/>
      <c r="AF745" s="702"/>
      <c r="AG745" s="702"/>
      <c r="AH745" s="705"/>
      <c r="AI745" s="706"/>
      <c r="AJ745" s="174"/>
      <c r="AK745" s="174"/>
      <c r="AL745" s="174"/>
      <c r="AM745" s="50"/>
    </row>
    <row r="746" spans="1:58" ht="15" x14ac:dyDescent="0.25">
      <c r="A746" s="31" t="s">
        <v>439</v>
      </c>
      <c r="B746" s="655">
        <v>57</v>
      </c>
      <c r="C746" s="652">
        <v>11</v>
      </c>
      <c r="D746" s="700" t="s">
        <v>903</v>
      </c>
      <c r="E746" s="652"/>
      <c r="F746" s="652"/>
      <c r="G746" s="652"/>
      <c r="H746" s="656"/>
      <c r="I746" s="658"/>
      <c r="J746" s="665"/>
      <c r="K746" s="652">
        <v>1060</v>
      </c>
      <c r="L746" s="655"/>
      <c r="M746" s="652"/>
      <c r="N746" s="652"/>
      <c r="O746" s="667"/>
      <c r="P746" s="709"/>
      <c r="Q746" s="711"/>
      <c r="R746" s="667"/>
      <c r="S746" s="701"/>
      <c r="T746" s="667"/>
      <c r="U746" s="701"/>
      <c r="V746" s="667"/>
      <c r="W746" s="667"/>
      <c r="X746" s="701"/>
      <c r="Y746" s="652"/>
      <c r="Z746" s="701"/>
      <c r="AA746" s="701"/>
      <c r="AB746" s="701"/>
      <c r="AC746" s="701"/>
      <c r="AD746" s="762"/>
      <c r="AE746" s="710"/>
      <c r="AF746" s="702"/>
      <c r="AG746" s="702"/>
      <c r="AH746" s="705"/>
      <c r="AI746" s="706"/>
      <c r="AJ746" s="174"/>
      <c r="AK746" s="174"/>
      <c r="AL746" s="174"/>
      <c r="AM746" s="50"/>
    </row>
    <row r="747" spans="1:58" x14ac:dyDescent="0.25">
      <c r="A747" s="31" t="s">
        <v>440</v>
      </c>
      <c r="B747" s="655">
        <v>57</v>
      </c>
      <c r="C747" s="652">
        <v>12</v>
      </c>
      <c r="D747" s="652"/>
      <c r="E747" s="652"/>
      <c r="F747" s="652"/>
      <c r="G747" s="652"/>
      <c r="H747" s="656"/>
      <c r="I747" s="658"/>
      <c r="J747" s="665"/>
      <c r="K747" s="652">
        <v>1060</v>
      </c>
      <c r="L747" s="655"/>
      <c r="M747" s="652"/>
      <c r="N747" s="652"/>
      <c r="O747" s="667"/>
      <c r="P747" s="709"/>
      <c r="Q747" s="711"/>
      <c r="R747" s="667"/>
      <c r="S747" s="701"/>
      <c r="T747" s="667"/>
      <c r="U747" s="701"/>
      <c r="V747" s="667"/>
      <c r="W747" s="667"/>
      <c r="X747" s="701"/>
      <c r="Y747" s="652"/>
      <c r="Z747" s="701"/>
      <c r="AA747" s="701"/>
      <c r="AB747" s="701"/>
      <c r="AC747" s="701"/>
      <c r="AD747" s="762"/>
      <c r="AE747" s="710"/>
      <c r="AF747" s="702"/>
      <c r="AG747" s="702"/>
      <c r="AH747" s="705"/>
      <c r="AI747" s="706"/>
      <c r="AJ747" s="174"/>
      <c r="AK747" s="174"/>
      <c r="AL747" s="174"/>
      <c r="AM747" s="50"/>
    </row>
    <row r="748" spans="1:58" x14ac:dyDescent="0.25">
      <c r="A748" s="638" t="s">
        <v>441</v>
      </c>
      <c r="B748" s="617">
        <v>57</v>
      </c>
      <c r="C748" s="617">
        <v>13</v>
      </c>
      <c r="D748" s="617"/>
      <c r="E748" s="617"/>
      <c r="F748" s="617"/>
      <c r="G748" s="617"/>
      <c r="H748" s="657"/>
      <c r="I748" s="635"/>
      <c r="J748" s="662"/>
      <c r="K748" s="617">
        <v>1060</v>
      </c>
      <c r="L748" s="617"/>
      <c r="M748" s="617"/>
      <c r="N748" s="617"/>
      <c r="O748" s="585"/>
      <c r="P748" s="687"/>
      <c r="Q748" s="707"/>
      <c r="R748" s="585"/>
      <c r="S748" s="707"/>
      <c r="T748" s="585"/>
      <c r="U748" s="707"/>
      <c r="V748" s="585"/>
      <c r="W748" s="585"/>
      <c r="X748" s="707"/>
      <c r="Y748" s="617"/>
      <c r="Z748" s="707"/>
      <c r="AA748" s="707"/>
      <c r="AB748" s="707"/>
      <c r="AC748" s="707"/>
      <c r="AD748" s="763"/>
      <c r="AE748" s="760"/>
      <c r="AF748" s="708"/>
      <c r="AG748" s="818"/>
      <c r="AH748" s="174"/>
      <c r="AI748" s="169"/>
      <c r="AJ748" s="174"/>
      <c r="AK748" s="489"/>
      <c r="AL748" s="489"/>
      <c r="AM748" s="50"/>
      <c r="AQ748" s="645"/>
      <c r="AR748" s="645"/>
      <c r="AS748" s="645"/>
      <c r="AT748" s="645"/>
      <c r="AU748" s="645"/>
      <c r="AV748" s="645"/>
      <c r="AW748" s="645"/>
      <c r="AX748" s="645"/>
      <c r="AY748" s="645"/>
      <c r="AZ748" s="645"/>
      <c r="BA748" s="645"/>
      <c r="BB748" s="645"/>
      <c r="BC748" s="645"/>
      <c r="BD748" s="645"/>
      <c r="BE748" s="645"/>
      <c r="BF748" s="645"/>
    </row>
    <row r="749" spans="1:58" x14ac:dyDescent="0.25">
      <c r="A749" s="655" t="s">
        <v>442</v>
      </c>
      <c r="B749" s="652">
        <v>58</v>
      </c>
      <c r="C749" s="652">
        <v>1</v>
      </c>
      <c r="D749" s="670">
        <v>14</v>
      </c>
      <c r="E749" s="652">
        <f>SUM(D749:D761)</f>
        <v>181</v>
      </c>
      <c r="F749" s="653">
        <v>45267</v>
      </c>
      <c r="G749" s="656">
        <f t="shared" ref="G749:G761" si="487">F749-33969</f>
        <v>11298</v>
      </c>
      <c r="H749" s="656">
        <f t="shared" si="474"/>
        <v>11305</v>
      </c>
      <c r="I749" s="658">
        <f t="shared" si="475"/>
        <v>45274</v>
      </c>
      <c r="J749" s="729">
        <f t="shared" si="476"/>
        <v>45274</v>
      </c>
      <c r="K749" s="655">
        <v>1060</v>
      </c>
      <c r="L749" s="652"/>
      <c r="M749" s="652"/>
      <c r="N749" s="652"/>
      <c r="O749" s="668">
        <v>1.7762285714285713</v>
      </c>
      <c r="P749" s="668">
        <v>8.181606530514493E-2</v>
      </c>
      <c r="Q749" s="701">
        <f t="shared" ref="Q749:Q761" si="488">P749*1000000</f>
        <v>81816.065305144934</v>
      </c>
      <c r="R749" s="668">
        <v>8.8678925054654634E-2</v>
      </c>
      <c r="S749" s="701">
        <f t="shared" ref="S749:S761" si="489">R749*1000000</f>
        <v>88678.925054654639</v>
      </c>
      <c r="T749" s="668">
        <v>0.13235298414646535</v>
      </c>
      <c r="U749" s="701">
        <f t="shared" ref="U749:U761" si="490">T749*1000000</f>
        <v>132352.98414646534</v>
      </c>
      <c r="V749" s="667">
        <f t="shared" ref="V749:V761" si="491">(T749/O749)*100</f>
        <v>7.4513486763709418</v>
      </c>
      <c r="W749" s="668">
        <v>1.3506564989645891</v>
      </c>
      <c r="X749" s="701">
        <f t="shared" ref="X749:X761" si="492">W749*1000000</f>
        <v>1350656.4989645891</v>
      </c>
      <c r="Y749" s="668">
        <v>1.4198488656649364E-2</v>
      </c>
      <c r="Z749" s="701">
        <f t="shared" si="477"/>
        <v>14198.488656649364</v>
      </c>
      <c r="AA749" s="701">
        <f t="shared" si="478"/>
        <v>6818.0054420954111</v>
      </c>
      <c r="AB749" s="701">
        <f t="shared" si="479"/>
        <v>886.01664403294967</v>
      </c>
      <c r="AC749" s="701">
        <f t="shared" si="480"/>
        <v>4712.5023284778745</v>
      </c>
      <c r="AD749" s="761">
        <f t="shared" si="481"/>
        <v>1014.1777611892403</v>
      </c>
      <c r="AE749" s="764">
        <v>45.661038051952836</v>
      </c>
      <c r="AF749" s="814">
        <v>32.214073900593561</v>
      </c>
      <c r="AG749" s="819">
        <f>AE749-AF749</f>
        <v>13.446964151359275</v>
      </c>
      <c r="AH749" s="765">
        <f>AE749*$O749</f>
        <v>81.104440388965813</v>
      </c>
      <c r="AI749" s="765">
        <f>AF749*$O749</f>
        <v>57.219558464345724</v>
      </c>
      <c r="AJ749" s="820">
        <f>AH749-AI749</f>
        <v>23.884881924620089</v>
      </c>
      <c r="AK749" s="765"/>
      <c r="AL749" s="765"/>
      <c r="AM749" s="766"/>
      <c r="AN749" s="767"/>
      <c r="AO749" s="767"/>
      <c r="AP749" s="768"/>
    </row>
    <row r="750" spans="1:58" x14ac:dyDescent="0.25">
      <c r="A750" s="655" t="s">
        <v>443</v>
      </c>
      <c r="B750" s="652">
        <v>58</v>
      </c>
      <c r="C750" s="652">
        <v>2</v>
      </c>
      <c r="D750" s="670">
        <v>14</v>
      </c>
      <c r="E750" s="652">
        <f>E749-D750</f>
        <v>167</v>
      </c>
      <c r="F750" s="653">
        <v>45281</v>
      </c>
      <c r="G750" s="656">
        <f t="shared" si="487"/>
        <v>11312</v>
      </c>
      <c r="H750" s="656">
        <f t="shared" si="474"/>
        <v>11319</v>
      </c>
      <c r="I750" s="658">
        <f t="shared" si="475"/>
        <v>45288</v>
      </c>
      <c r="J750" s="729">
        <f t="shared" si="476"/>
        <v>45288</v>
      </c>
      <c r="K750" s="655">
        <v>1060</v>
      </c>
      <c r="L750" s="652"/>
      <c r="M750" s="652"/>
      <c r="N750" s="652"/>
      <c r="O750" s="668">
        <v>1.758342857142857</v>
      </c>
      <c r="P750" s="668">
        <v>8.0671830590411456E-2</v>
      </c>
      <c r="Q750" s="701">
        <f t="shared" si="488"/>
        <v>80671.830590411453</v>
      </c>
      <c r="R750" s="668">
        <v>9.2972781448484587E-2</v>
      </c>
      <c r="S750" s="701">
        <f t="shared" si="489"/>
        <v>92972.781448484588</v>
      </c>
      <c r="T750" s="668">
        <v>0.13431826317105988</v>
      </c>
      <c r="U750" s="701">
        <f t="shared" si="490"/>
        <v>134318.26317105989</v>
      </c>
      <c r="V750" s="667">
        <f t="shared" si="491"/>
        <v>7.6389119804151573</v>
      </c>
      <c r="W750" s="668">
        <v>1.3293722360472837</v>
      </c>
      <c r="X750" s="701">
        <f t="shared" si="492"/>
        <v>1329372.2360472837</v>
      </c>
      <c r="Y750" s="668">
        <v>1.3107398021369142E-2</v>
      </c>
      <c r="Z750" s="701">
        <f t="shared" si="477"/>
        <v>13107.398021369141</v>
      </c>
      <c r="AA750" s="701">
        <f t="shared" si="478"/>
        <v>6722.652549200955</v>
      </c>
      <c r="AB750" s="701">
        <f t="shared" si="479"/>
        <v>928.9177981648462</v>
      </c>
      <c r="AC750" s="701">
        <f t="shared" si="480"/>
        <v>4782.4771918270953</v>
      </c>
      <c r="AD750" s="762">
        <f t="shared" si="481"/>
        <v>936.24271581208154</v>
      </c>
      <c r="AE750" s="431">
        <v>102.36327626562084</v>
      </c>
      <c r="AF750" s="815">
        <v>81.755813086376961</v>
      </c>
      <c r="AG750" s="815">
        <f t="shared" ref="AG750:AG761" si="493">AE750-AF750</f>
        <v>20.607463179243879</v>
      </c>
      <c r="AH750" s="176">
        <f t="shared" ref="AH750:AH761" si="494">AE750*$O750</f>
        <v>179.98973565539535</v>
      </c>
      <c r="AI750" s="176">
        <f t="shared" ref="AI750:AI761" si="495">AF750*$O750</f>
        <v>143.75474997033743</v>
      </c>
      <c r="AJ750" s="821">
        <f t="shared" ref="AJ750:AJ760" si="496">AH750-AI750</f>
        <v>36.234985685057922</v>
      </c>
      <c r="AM750" s="50"/>
      <c r="AP750" s="410"/>
    </row>
    <row r="751" spans="1:58" x14ac:dyDescent="0.25">
      <c r="A751" s="655" t="s">
        <v>444</v>
      </c>
      <c r="B751" s="652">
        <v>58</v>
      </c>
      <c r="C751" s="652">
        <v>3</v>
      </c>
      <c r="D751" s="670">
        <v>14</v>
      </c>
      <c r="E751" s="652">
        <f t="shared" ref="E751:E761" si="497">E750-D751</f>
        <v>153</v>
      </c>
      <c r="F751" s="653">
        <v>45295</v>
      </c>
      <c r="G751" s="656">
        <f t="shared" si="487"/>
        <v>11326</v>
      </c>
      <c r="H751" s="656">
        <f t="shared" si="474"/>
        <v>11333</v>
      </c>
      <c r="I751" s="658">
        <f t="shared" si="475"/>
        <v>45302</v>
      </c>
      <c r="J751" s="729">
        <f t="shared" si="476"/>
        <v>45302</v>
      </c>
      <c r="K751" s="655">
        <v>1060</v>
      </c>
      <c r="L751" s="652"/>
      <c r="M751" s="652"/>
      <c r="N751" s="652"/>
      <c r="O751" s="668">
        <v>1.9029142857142867</v>
      </c>
      <c r="P751" s="668">
        <v>9.1971484884575821E-2</v>
      </c>
      <c r="Q751" s="701">
        <f t="shared" si="488"/>
        <v>91971.484884575824</v>
      </c>
      <c r="R751" s="668">
        <v>0.12225893735575147</v>
      </c>
      <c r="S751" s="701">
        <f t="shared" si="489"/>
        <v>122258.93735575146</v>
      </c>
      <c r="T751" s="668">
        <v>0.18294511061356722</v>
      </c>
      <c r="U751" s="701">
        <f t="shared" si="490"/>
        <v>182945.11061356723</v>
      </c>
      <c r="V751" s="667">
        <f t="shared" si="491"/>
        <v>9.6139438327300226</v>
      </c>
      <c r="W751" s="668">
        <v>1.3677815255335286</v>
      </c>
      <c r="X751" s="701">
        <f t="shared" si="492"/>
        <v>1367781.5255335285</v>
      </c>
      <c r="Y751" s="668">
        <v>1.496817924275297E-2</v>
      </c>
      <c r="Z751" s="701">
        <f t="shared" si="477"/>
        <v>14968.179242752971</v>
      </c>
      <c r="AA751" s="701">
        <f t="shared" si="478"/>
        <v>7664.2904070479854</v>
      </c>
      <c r="AB751" s="701">
        <f t="shared" si="479"/>
        <v>1221.5242044512331</v>
      </c>
      <c r="AC751" s="701">
        <f t="shared" si="480"/>
        <v>6513.8634033065891</v>
      </c>
      <c r="AD751" s="762">
        <f t="shared" si="481"/>
        <v>1069.1556601966406</v>
      </c>
      <c r="AE751" s="431">
        <v>81.3360212184879</v>
      </c>
      <c r="AF751" s="815">
        <v>68.173427619521505</v>
      </c>
      <c r="AG751" s="815">
        <f t="shared" si="493"/>
        <v>13.162593598966396</v>
      </c>
      <c r="AH751" s="176">
        <f t="shared" si="494"/>
        <v>154.77547671982097</v>
      </c>
      <c r="AI751" s="176">
        <f t="shared" si="495"/>
        <v>129.72818932329639</v>
      </c>
      <c r="AJ751" s="821">
        <f t="shared" si="496"/>
        <v>25.047287396524581</v>
      </c>
      <c r="AM751" s="50"/>
      <c r="AP751" s="410"/>
    </row>
    <row r="752" spans="1:58" x14ac:dyDescent="0.25">
      <c r="A752" s="655" t="s">
        <v>445</v>
      </c>
      <c r="B752" s="652">
        <v>58</v>
      </c>
      <c r="C752" s="652">
        <v>4</v>
      </c>
      <c r="D752" s="670">
        <v>14</v>
      </c>
      <c r="E752" s="652">
        <f t="shared" si="497"/>
        <v>139</v>
      </c>
      <c r="F752" s="653">
        <v>45309</v>
      </c>
      <c r="G752" s="656">
        <f t="shared" si="487"/>
        <v>11340</v>
      </c>
      <c r="H752" s="656">
        <f t="shared" si="474"/>
        <v>11347</v>
      </c>
      <c r="I752" s="658">
        <f t="shared" si="475"/>
        <v>45316</v>
      </c>
      <c r="J752" s="729">
        <f t="shared" si="476"/>
        <v>45316</v>
      </c>
      <c r="K752" s="655">
        <v>1060</v>
      </c>
      <c r="L752" s="652"/>
      <c r="M752" s="652"/>
      <c r="N752" s="652"/>
      <c r="O752" s="668">
        <v>2.8604000000000007</v>
      </c>
      <c r="P752" s="668">
        <v>0.1278106069188312</v>
      </c>
      <c r="Q752" s="701">
        <f t="shared" si="488"/>
        <v>127810.6069188312</v>
      </c>
      <c r="R752" s="668">
        <v>0.16780265484462262</v>
      </c>
      <c r="S752" s="701">
        <f t="shared" si="489"/>
        <v>167802.65484462262</v>
      </c>
      <c r="T752" s="668">
        <v>0.32710221767587855</v>
      </c>
      <c r="U752" s="701">
        <f t="shared" si="490"/>
        <v>327102.21767587855</v>
      </c>
      <c r="V752" s="667">
        <f t="shared" si="491"/>
        <v>11.435541101799695</v>
      </c>
      <c r="W752" s="668">
        <v>2.0459686101824217</v>
      </c>
      <c r="X752" s="701">
        <f t="shared" si="492"/>
        <v>2045968.6101824217</v>
      </c>
      <c r="Y752" s="668">
        <v>2.0978616912783035E-2</v>
      </c>
      <c r="Z752" s="701">
        <f t="shared" si="477"/>
        <v>20978.616912783036</v>
      </c>
      <c r="AA752" s="701">
        <f t="shared" si="478"/>
        <v>10650.883909902599</v>
      </c>
      <c r="AB752" s="701">
        <f t="shared" si="479"/>
        <v>1676.5645841288658</v>
      </c>
      <c r="AC752" s="701">
        <f t="shared" si="480"/>
        <v>11646.658157265441</v>
      </c>
      <c r="AD752" s="762">
        <f t="shared" si="481"/>
        <v>1498.4726366273596</v>
      </c>
      <c r="AE752" s="431">
        <v>82.180238133653702</v>
      </c>
      <c r="AF752" s="815">
        <v>63.3727764895674</v>
      </c>
      <c r="AG752" s="815">
        <f t="shared" si="493"/>
        <v>18.807461644086302</v>
      </c>
      <c r="AH752" s="176">
        <f t="shared" si="494"/>
        <v>235.06835315750311</v>
      </c>
      <c r="AI752" s="176">
        <f t="shared" si="495"/>
        <v>181.27148987075864</v>
      </c>
      <c r="AJ752" s="821">
        <f t="shared" si="496"/>
        <v>53.796863286744468</v>
      </c>
      <c r="AM752" s="50"/>
      <c r="AP752" s="410"/>
    </row>
    <row r="753" spans="1:58" x14ac:dyDescent="0.25">
      <c r="A753" s="655" t="s">
        <v>446</v>
      </c>
      <c r="B753" s="652">
        <v>58</v>
      </c>
      <c r="C753" s="652">
        <v>5</v>
      </c>
      <c r="D753" s="670">
        <v>14</v>
      </c>
      <c r="E753" s="652">
        <f t="shared" si="497"/>
        <v>125</v>
      </c>
      <c r="F753" s="653">
        <v>45323</v>
      </c>
      <c r="G753" s="656">
        <f t="shared" si="487"/>
        <v>11354</v>
      </c>
      <c r="H753" s="656">
        <f t="shared" si="474"/>
        <v>11361</v>
      </c>
      <c r="I753" s="658">
        <f t="shared" si="475"/>
        <v>45330</v>
      </c>
      <c r="J753" s="729">
        <f t="shared" si="476"/>
        <v>45330</v>
      </c>
      <c r="K753" s="655">
        <v>1060</v>
      </c>
      <c r="L753" s="652"/>
      <c r="M753" s="652"/>
      <c r="N753" s="652"/>
      <c r="O753" s="668">
        <v>2.5587428571428572</v>
      </c>
      <c r="P753" s="668">
        <v>0.12334518605619171</v>
      </c>
      <c r="Q753" s="701">
        <f t="shared" si="488"/>
        <v>123345.18605619171</v>
      </c>
      <c r="R753" s="668">
        <v>0.26537454160145663</v>
      </c>
      <c r="S753" s="701">
        <f t="shared" si="489"/>
        <v>265374.54160145664</v>
      </c>
      <c r="T753" s="668">
        <v>0.30548550217953968</v>
      </c>
      <c r="U753" s="701">
        <f t="shared" si="490"/>
        <v>305485.5021795397</v>
      </c>
      <c r="V753" s="667">
        <f t="shared" si="491"/>
        <v>11.93889027679205</v>
      </c>
      <c r="W753" s="668">
        <v>1.6795198482213816</v>
      </c>
      <c r="X753" s="701">
        <f t="shared" si="492"/>
        <v>1679519.8482213817</v>
      </c>
      <c r="Y753" s="668">
        <v>1.9912505217605209E-2</v>
      </c>
      <c r="Z753" s="701">
        <f t="shared" si="477"/>
        <v>19912.505217605209</v>
      </c>
      <c r="AA753" s="701">
        <f t="shared" si="478"/>
        <v>10278.765504682644</v>
      </c>
      <c r="AB753" s="701">
        <f t="shared" si="479"/>
        <v>2651.43336611931</v>
      </c>
      <c r="AC753" s="701">
        <f t="shared" si="480"/>
        <v>10876.982862314706</v>
      </c>
      <c r="AD753" s="762">
        <f t="shared" si="481"/>
        <v>1422.3218012575148</v>
      </c>
      <c r="AE753" s="56">
        <v>82.29</v>
      </c>
      <c r="AF753" s="816">
        <v>57.82</v>
      </c>
      <c r="AG753" s="169">
        <f t="shared" si="493"/>
        <v>24.470000000000006</v>
      </c>
      <c r="AH753" s="176">
        <f t="shared" si="494"/>
        <v>210.55894971428575</v>
      </c>
      <c r="AI753" s="176">
        <f t="shared" si="495"/>
        <v>147.94651200000001</v>
      </c>
      <c r="AJ753" s="821">
        <f t="shared" si="496"/>
        <v>62.612437714285733</v>
      </c>
      <c r="AM753" s="50"/>
      <c r="AP753" s="410"/>
    </row>
    <row r="754" spans="1:58" x14ac:dyDescent="0.25">
      <c r="A754" s="655" t="s">
        <v>447</v>
      </c>
      <c r="B754" s="652">
        <v>58</v>
      </c>
      <c r="C754" s="652">
        <v>6</v>
      </c>
      <c r="D754" s="670">
        <v>14</v>
      </c>
      <c r="E754" s="652">
        <f t="shared" si="497"/>
        <v>111</v>
      </c>
      <c r="F754" s="653">
        <v>45337</v>
      </c>
      <c r="G754" s="656">
        <f t="shared" si="487"/>
        <v>11368</v>
      </c>
      <c r="H754" s="656">
        <f t="shared" si="474"/>
        <v>11375</v>
      </c>
      <c r="I754" s="658">
        <f t="shared" si="475"/>
        <v>45344</v>
      </c>
      <c r="J754" s="729">
        <f t="shared" si="476"/>
        <v>45344</v>
      </c>
      <c r="K754" s="655">
        <v>1060</v>
      </c>
      <c r="L754" s="652"/>
      <c r="M754" s="652"/>
      <c r="N754" s="652"/>
      <c r="O754" s="668">
        <v>1.0674857142857144</v>
      </c>
      <c r="P754" s="668">
        <v>9.3450894958141989E-2</v>
      </c>
      <c r="Q754" s="701">
        <f t="shared" si="488"/>
        <v>93450.894958141987</v>
      </c>
      <c r="R754" s="668">
        <v>9.1490974770572386E-2</v>
      </c>
      <c r="S754" s="701">
        <f t="shared" si="489"/>
        <v>91490.974770572386</v>
      </c>
      <c r="T754" s="668">
        <v>0.10188842165513902</v>
      </c>
      <c r="U754" s="701">
        <f t="shared" si="490"/>
        <v>101888.42165513901</v>
      </c>
      <c r="V754" s="667">
        <f t="shared" si="491"/>
        <v>9.54471055599236</v>
      </c>
      <c r="W754" s="668">
        <v>0.64047908046464808</v>
      </c>
      <c r="X754" s="701">
        <f t="shared" si="492"/>
        <v>640479.08046464808</v>
      </c>
      <c r="Y754" s="668">
        <v>1.9409363785980766E-2</v>
      </c>
      <c r="Z754" s="701">
        <f t="shared" si="477"/>
        <v>19409.363785980764</v>
      </c>
      <c r="AA754" s="701">
        <f t="shared" si="478"/>
        <v>7787.5745798451662</v>
      </c>
      <c r="AB754" s="701">
        <f t="shared" si="479"/>
        <v>914.11264148235125</v>
      </c>
      <c r="AC754" s="701">
        <f t="shared" si="480"/>
        <v>3627.7944724195413</v>
      </c>
      <c r="AD754" s="762">
        <f t="shared" si="481"/>
        <v>1386.3831275700547</v>
      </c>
      <c r="AE754" s="431">
        <v>147.3022417319855</v>
      </c>
      <c r="AF754" s="815">
        <v>80.232226711973766</v>
      </c>
      <c r="AG754" s="169">
        <f t="shared" si="493"/>
        <v>67.070015020011738</v>
      </c>
      <c r="AH754" s="176">
        <f t="shared" si="494"/>
        <v>157.24303873115551</v>
      </c>
      <c r="AI754" s="176">
        <f t="shared" si="495"/>
        <v>85.64675584036469</v>
      </c>
      <c r="AJ754" s="821">
        <f t="shared" si="496"/>
        <v>71.596282890790818</v>
      </c>
      <c r="AM754" s="50"/>
      <c r="AP754" s="410"/>
    </row>
    <row r="755" spans="1:58" x14ac:dyDescent="0.25">
      <c r="A755" s="655" t="s">
        <v>448</v>
      </c>
      <c r="B755" s="652">
        <v>58</v>
      </c>
      <c r="C755" s="652">
        <v>7</v>
      </c>
      <c r="D755" s="670">
        <v>14</v>
      </c>
      <c r="E755" s="652">
        <f t="shared" si="497"/>
        <v>97</v>
      </c>
      <c r="F755" s="653">
        <v>45351</v>
      </c>
      <c r="G755" s="656">
        <f t="shared" si="487"/>
        <v>11382</v>
      </c>
      <c r="H755" s="656">
        <f t="shared" si="474"/>
        <v>11389</v>
      </c>
      <c r="I755" s="658">
        <f t="shared" si="475"/>
        <v>45358</v>
      </c>
      <c r="J755" s="729">
        <f t="shared" si="476"/>
        <v>45358</v>
      </c>
      <c r="K755" s="655">
        <v>1060</v>
      </c>
      <c r="L755" s="652"/>
      <c r="M755" s="652"/>
      <c r="N755" s="652"/>
      <c r="O755" s="668">
        <v>0.84554285714285682</v>
      </c>
      <c r="P755" s="668">
        <v>9.9858663257591546E-2</v>
      </c>
      <c r="Q755" s="701">
        <f t="shared" si="488"/>
        <v>99858.663257591543</v>
      </c>
      <c r="R755" s="668">
        <v>4.4455968285093135E-2</v>
      </c>
      <c r="S755" s="701">
        <f t="shared" si="489"/>
        <v>44455.968285093135</v>
      </c>
      <c r="T755" s="668">
        <v>0.13602003019523892</v>
      </c>
      <c r="U755" s="701">
        <f t="shared" si="490"/>
        <v>136020.03019523891</v>
      </c>
      <c r="V755" s="667">
        <f t="shared" si="491"/>
        <v>16.086710335991633</v>
      </c>
      <c r="W755" s="668">
        <v>0.415420200518546</v>
      </c>
      <c r="X755" s="701">
        <f t="shared" si="492"/>
        <v>415420.20051854599</v>
      </c>
      <c r="Y755" s="668">
        <v>2.0712529721117673E-2</v>
      </c>
      <c r="Z755" s="701">
        <f t="shared" si="477"/>
        <v>20712.529721117673</v>
      </c>
      <c r="AA755" s="701">
        <f t="shared" si="478"/>
        <v>8321.5552714659625</v>
      </c>
      <c r="AB755" s="701">
        <f t="shared" si="479"/>
        <v>444.17236454904457</v>
      </c>
      <c r="AC755" s="701">
        <f t="shared" si="480"/>
        <v>4843.0695624161553</v>
      </c>
      <c r="AD755" s="762">
        <f t="shared" si="481"/>
        <v>1479.4664086512623</v>
      </c>
      <c r="AE755" s="431">
        <v>146.27411811035154</v>
      </c>
      <c r="AF755" s="815">
        <v>65.113708356542105</v>
      </c>
      <c r="AG755" s="169">
        <f t="shared" si="493"/>
        <v>81.160409753809432</v>
      </c>
      <c r="AH755" s="176">
        <f t="shared" si="494"/>
        <v>123.68103575307833</v>
      </c>
      <c r="AI755" s="176">
        <f t="shared" si="495"/>
        <v>55.056431002957325</v>
      </c>
      <c r="AJ755" s="821">
        <f t="shared" si="496"/>
        <v>68.624604750121009</v>
      </c>
      <c r="AM755" s="50"/>
      <c r="AP755" s="410"/>
    </row>
    <row r="756" spans="1:58" x14ac:dyDescent="0.25">
      <c r="A756" s="655" t="s">
        <v>449</v>
      </c>
      <c r="B756" s="652">
        <v>58</v>
      </c>
      <c r="C756" s="652">
        <v>8</v>
      </c>
      <c r="D756" s="670">
        <v>14</v>
      </c>
      <c r="E756" s="652">
        <f t="shared" si="497"/>
        <v>83</v>
      </c>
      <c r="F756" s="653">
        <v>45365</v>
      </c>
      <c r="G756" s="656">
        <f t="shared" si="487"/>
        <v>11396</v>
      </c>
      <c r="H756" s="656">
        <f t="shared" si="474"/>
        <v>11403</v>
      </c>
      <c r="I756" s="658">
        <f t="shared" si="475"/>
        <v>45372</v>
      </c>
      <c r="J756" s="729">
        <f t="shared" si="476"/>
        <v>45372</v>
      </c>
      <c r="K756" s="655">
        <v>1060</v>
      </c>
      <c r="L756" s="652"/>
      <c r="M756" s="652"/>
      <c r="N756" s="652"/>
      <c r="O756" s="668">
        <v>1.4381142857142848</v>
      </c>
      <c r="P756" s="668">
        <v>0.10081333548441376</v>
      </c>
      <c r="Q756" s="701">
        <f t="shared" si="488"/>
        <v>100813.33548441376</v>
      </c>
      <c r="R756" s="668">
        <v>5.9402904763934616E-2</v>
      </c>
      <c r="S756" s="701">
        <f t="shared" si="489"/>
        <v>59402.904763934617</v>
      </c>
      <c r="T756" s="668">
        <v>0.41907774512566787</v>
      </c>
      <c r="U756" s="701">
        <f t="shared" si="490"/>
        <v>419077.74512566789</v>
      </c>
      <c r="V756" s="667">
        <f t="shared" si="491"/>
        <v>29.140781736794981</v>
      </c>
      <c r="W756" s="668">
        <v>0.70760029711364802</v>
      </c>
      <c r="X756" s="701">
        <f t="shared" si="492"/>
        <v>707600.29711364803</v>
      </c>
      <c r="Y756" s="668">
        <v>1.7454549608651303E-2</v>
      </c>
      <c r="Z756" s="701">
        <f t="shared" si="477"/>
        <v>17454.549608651301</v>
      </c>
      <c r="AA756" s="701">
        <f t="shared" si="478"/>
        <v>8401.1112903678149</v>
      </c>
      <c r="AB756" s="701">
        <f t="shared" si="479"/>
        <v>593.51150560645738</v>
      </c>
      <c r="AC756" s="701">
        <f t="shared" si="480"/>
        <v>14921.498464533935</v>
      </c>
      <c r="AD756" s="762">
        <f t="shared" si="481"/>
        <v>1246.753543475093</v>
      </c>
      <c r="AE756" s="431">
        <v>88.976813380520582</v>
      </c>
      <c r="AF756" s="815">
        <v>33.137206692451279</v>
      </c>
      <c r="AG756" s="169">
        <f t="shared" si="493"/>
        <v>55.839606688069303</v>
      </c>
      <c r="AH756" s="176">
        <f t="shared" si="494"/>
        <v>127.95882641986057</v>
      </c>
      <c r="AI756" s="176">
        <f t="shared" si="495"/>
        <v>47.655090333081191</v>
      </c>
      <c r="AJ756" s="821">
        <f t="shared" si="496"/>
        <v>80.303736086779381</v>
      </c>
      <c r="AM756" s="50"/>
      <c r="AP756" s="410"/>
    </row>
    <row r="757" spans="1:58" x14ac:dyDescent="0.25">
      <c r="A757" s="655" t="s">
        <v>450</v>
      </c>
      <c r="B757" s="652">
        <v>58</v>
      </c>
      <c r="C757" s="652">
        <v>9</v>
      </c>
      <c r="D757" s="670">
        <v>14</v>
      </c>
      <c r="E757" s="652">
        <f t="shared" si="497"/>
        <v>69</v>
      </c>
      <c r="F757" s="653">
        <v>45379</v>
      </c>
      <c r="G757" s="656">
        <f t="shared" si="487"/>
        <v>11410</v>
      </c>
      <c r="H757" s="656">
        <f t="shared" si="474"/>
        <v>11417</v>
      </c>
      <c r="I757" s="658">
        <f t="shared" si="475"/>
        <v>45386</v>
      </c>
      <c r="J757" s="729">
        <f t="shared" si="476"/>
        <v>45386</v>
      </c>
      <c r="K757" s="655">
        <v>1060</v>
      </c>
      <c r="L757" s="652"/>
      <c r="M757" s="652"/>
      <c r="N757" s="652"/>
      <c r="O757" s="668">
        <v>0.91788571428571486</v>
      </c>
      <c r="P757" s="668">
        <v>6.6159830723049956E-2</v>
      </c>
      <c r="Q757" s="701">
        <f t="shared" si="488"/>
        <v>66159.830723049963</v>
      </c>
      <c r="R757" s="668">
        <v>6.9975140092440963E-2</v>
      </c>
      <c r="S757" s="701">
        <f t="shared" si="489"/>
        <v>69975.140092440968</v>
      </c>
      <c r="T757" s="668">
        <v>0.16398019350668347</v>
      </c>
      <c r="U757" s="701">
        <f t="shared" si="490"/>
        <v>163980.19350668346</v>
      </c>
      <c r="V757" s="667">
        <f t="shared" si="491"/>
        <v>17.864990265622605</v>
      </c>
      <c r="W757" s="668">
        <v>0.51853080387896555</v>
      </c>
      <c r="X757" s="701">
        <f t="shared" si="492"/>
        <v>518530.80387896555</v>
      </c>
      <c r="Y757" s="668">
        <v>1.2187115489094586E-2</v>
      </c>
      <c r="Z757" s="701">
        <f t="shared" si="477"/>
        <v>12187.115489094585</v>
      </c>
      <c r="AA757" s="701">
        <f t="shared" si="478"/>
        <v>5513.3192269208294</v>
      </c>
      <c r="AB757" s="701">
        <f t="shared" si="479"/>
        <v>699.14174931900345</v>
      </c>
      <c r="AC757" s="701">
        <f t="shared" si="480"/>
        <v>5838.6068792324677</v>
      </c>
      <c r="AD757" s="762">
        <f t="shared" si="481"/>
        <v>870.50824922104186</v>
      </c>
      <c r="AE757" s="56">
        <v>137.27000000000001</v>
      </c>
      <c r="AF757" s="361">
        <v>102.76659572453464</v>
      </c>
      <c r="AG757" s="169">
        <f t="shared" si="493"/>
        <v>34.503404275465371</v>
      </c>
      <c r="AH757" s="176">
        <f t="shared" si="494"/>
        <v>125.99817200000008</v>
      </c>
      <c r="AI757" s="176">
        <f t="shared" si="495"/>
        <v>94.327990121325769</v>
      </c>
      <c r="AJ757" s="821">
        <f t="shared" si="496"/>
        <v>31.670181878674313</v>
      </c>
      <c r="AM757" s="50"/>
      <c r="AP757" s="410"/>
    </row>
    <row r="758" spans="1:58" x14ac:dyDescent="0.25">
      <c r="A758" s="655" t="s">
        <v>451</v>
      </c>
      <c r="B758" s="652">
        <v>58</v>
      </c>
      <c r="C758" s="652">
        <v>10</v>
      </c>
      <c r="D758" s="670">
        <v>14</v>
      </c>
      <c r="E758" s="652">
        <f t="shared" si="497"/>
        <v>55</v>
      </c>
      <c r="F758" s="653">
        <v>45393</v>
      </c>
      <c r="G758" s="656">
        <f t="shared" si="487"/>
        <v>11424</v>
      </c>
      <c r="H758" s="656">
        <f t="shared" si="474"/>
        <v>11431</v>
      </c>
      <c r="I758" s="658">
        <f t="shared" si="475"/>
        <v>45400</v>
      </c>
      <c r="J758" s="729">
        <f t="shared" si="476"/>
        <v>45400</v>
      </c>
      <c r="K758" s="655">
        <v>1060</v>
      </c>
      <c r="L758" s="652"/>
      <c r="M758" s="652"/>
      <c r="N758" s="652"/>
      <c r="O758" s="668">
        <v>1.429542857142857</v>
      </c>
      <c r="P758" s="668">
        <v>0.1113358897504123</v>
      </c>
      <c r="Q758" s="701">
        <f t="shared" si="488"/>
        <v>111335.8897504123</v>
      </c>
      <c r="R758" s="668">
        <v>0.13930410381638481</v>
      </c>
      <c r="S758" s="701">
        <f t="shared" si="489"/>
        <v>139304.1038163848</v>
      </c>
      <c r="T758" s="668">
        <v>0.19766744990628068</v>
      </c>
      <c r="U758" s="701">
        <f t="shared" si="490"/>
        <v>197667.44990628067</v>
      </c>
      <c r="V758" s="667">
        <f t="shared" si="491"/>
        <v>13.827318916576377</v>
      </c>
      <c r="W758" s="668">
        <v>0.81423157904416055</v>
      </c>
      <c r="X758" s="701">
        <f t="shared" si="492"/>
        <v>814231.57904416055</v>
      </c>
      <c r="Y758" s="668">
        <v>1.9803280211210059E-2</v>
      </c>
      <c r="Z758" s="701">
        <f t="shared" si="477"/>
        <v>19803.280211210058</v>
      </c>
      <c r="AA758" s="701">
        <f t="shared" si="478"/>
        <v>9277.9908125343572</v>
      </c>
      <c r="AB758" s="701">
        <f t="shared" si="479"/>
        <v>1391.8273647018282</v>
      </c>
      <c r="AC758" s="701">
        <f t="shared" si="480"/>
        <v>7038.0605617233332</v>
      </c>
      <c r="AD758" s="762">
        <f t="shared" si="481"/>
        <v>1414.5200150864327</v>
      </c>
      <c r="AE758" s="431">
        <v>86.900369144935709</v>
      </c>
      <c r="AF758" s="815">
        <v>55.684485106415259</v>
      </c>
      <c r="AG758" s="169">
        <f t="shared" si="493"/>
        <v>31.21588403852045</v>
      </c>
      <c r="AH758" s="176">
        <f t="shared" si="494"/>
        <v>124.22780199422037</v>
      </c>
      <c r="AI758" s="176">
        <f t="shared" si="495"/>
        <v>79.603357937553739</v>
      </c>
      <c r="AJ758" s="821">
        <f t="shared" si="496"/>
        <v>44.624444056666633</v>
      </c>
      <c r="AM758" s="50"/>
      <c r="AP758" s="410"/>
    </row>
    <row r="759" spans="1:58" x14ac:dyDescent="0.25">
      <c r="A759" s="655" t="s">
        <v>452</v>
      </c>
      <c r="B759" s="652">
        <v>58</v>
      </c>
      <c r="C759" s="652">
        <v>11</v>
      </c>
      <c r="D759" s="670">
        <v>14</v>
      </c>
      <c r="E759" s="652">
        <f t="shared" si="497"/>
        <v>41</v>
      </c>
      <c r="F759" s="653">
        <v>45407</v>
      </c>
      <c r="G759" s="656">
        <f t="shared" si="487"/>
        <v>11438</v>
      </c>
      <c r="H759" s="656">
        <f t="shared" si="474"/>
        <v>11445</v>
      </c>
      <c r="I759" s="658">
        <f t="shared" si="475"/>
        <v>45414</v>
      </c>
      <c r="J759" s="729">
        <f t="shared" si="476"/>
        <v>45414</v>
      </c>
      <c r="K759" s="655">
        <v>1060</v>
      </c>
      <c r="L759" s="652"/>
      <c r="M759" s="652"/>
      <c r="N759" s="652"/>
      <c r="O759" s="668">
        <v>1.1666285714285718</v>
      </c>
      <c r="P759" s="668">
        <v>8.142852131691436E-2</v>
      </c>
      <c r="Q759" s="701">
        <f t="shared" si="488"/>
        <v>81428.521316914354</v>
      </c>
      <c r="R759" s="668">
        <v>0.12548008062699062</v>
      </c>
      <c r="S759" s="701">
        <f t="shared" si="489"/>
        <v>125480.08062699062</v>
      </c>
      <c r="T759" s="668">
        <v>0.1752902744298451</v>
      </c>
      <c r="U759" s="701">
        <f t="shared" si="490"/>
        <v>175290.2744298451</v>
      </c>
      <c r="V759" s="667">
        <f t="shared" si="491"/>
        <v>15.025371289783934</v>
      </c>
      <c r="W759" s="668">
        <v>0.66228691307945009</v>
      </c>
      <c r="X759" s="701">
        <f t="shared" si="492"/>
        <v>662286.91307945014</v>
      </c>
      <c r="Y759" s="668">
        <v>1.2720793785860994E-2</v>
      </c>
      <c r="Z759" s="701">
        <f t="shared" si="477"/>
        <v>12720.793785860993</v>
      </c>
      <c r="AA759" s="701">
        <f t="shared" si="478"/>
        <v>6785.710109742864</v>
      </c>
      <c r="AB759" s="701">
        <f t="shared" si="479"/>
        <v>1253.7075732660185</v>
      </c>
      <c r="AC759" s="701">
        <f t="shared" si="480"/>
        <v>6241.308662115508</v>
      </c>
      <c r="AD759" s="762">
        <f t="shared" si="481"/>
        <v>908.62812756149958</v>
      </c>
      <c r="AE759" s="431">
        <v>116.67839577278785</v>
      </c>
      <c r="AF759" s="169">
        <v>93.570961599156803</v>
      </c>
      <c r="AG759" s="169">
        <f t="shared" si="493"/>
        <v>23.107434173631049</v>
      </c>
      <c r="AH759" s="176">
        <f t="shared" si="494"/>
        <v>136.120350176985</v>
      </c>
      <c r="AI759" s="176">
        <f t="shared" si="495"/>
        <v>109.16255725762205</v>
      </c>
      <c r="AJ759" s="821">
        <f t="shared" si="496"/>
        <v>26.957792919362944</v>
      </c>
      <c r="AM759" s="50"/>
      <c r="AP759" s="410"/>
    </row>
    <row r="760" spans="1:58" x14ac:dyDescent="0.25">
      <c r="A760" s="655" t="s">
        <v>453</v>
      </c>
      <c r="B760" s="652">
        <v>58</v>
      </c>
      <c r="C760" s="652">
        <v>12</v>
      </c>
      <c r="D760" s="670">
        <v>14</v>
      </c>
      <c r="E760" s="652">
        <f t="shared" si="497"/>
        <v>27</v>
      </c>
      <c r="F760" s="653">
        <v>45421</v>
      </c>
      <c r="G760" s="656">
        <f t="shared" si="487"/>
        <v>11452</v>
      </c>
      <c r="H760" s="656">
        <f t="shared" si="474"/>
        <v>11459</v>
      </c>
      <c r="I760" s="658">
        <f t="shared" si="475"/>
        <v>45428</v>
      </c>
      <c r="J760" s="729">
        <f t="shared" si="476"/>
        <v>45428</v>
      </c>
      <c r="K760" s="655">
        <v>1060</v>
      </c>
      <c r="L760" s="652"/>
      <c r="M760" s="652"/>
      <c r="N760" s="652"/>
      <c r="O760" s="668">
        <v>2.3662857142857132</v>
      </c>
      <c r="P760" s="668">
        <v>0.12590543978417923</v>
      </c>
      <c r="Q760" s="701">
        <f t="shared" si="488"/>
        <v>125905.43978417922</v>
      </c>
      <c r="R760" s="668">
        <v>0.20740682406386821</v>
      </c>
      <c r="S760" s="701">
        <f t="shared" si="489"/>
        <v>207406.8240638682</v>
      </c>
      <c r="T760" s="668">
        <v>0.41696607396030216</v>
      </c>
      <c r="U760" s="701">
        <f t="shared" si="490"/>
        <v>416966.07396030216</v>
      </c>
      <c r="V760" s="667">
        <f t="shared" si="491"/>
        <v>17.621121213004809</v>
      </c>
      <c r="W760" s="668">
        <v>1.4271492168010949</v>
      </c>
      <c r="X760" s="701">
        <f t="shared" si="492"/>
        <v>1427149.2168010948</v>
      </c>
      <c r="Y760" s="668">
        <v>2.0083949355150635E-2</v>
      </c>
      <c r="Z760" s="701">
        <f t="shared" si="477"/>
        <v>20083.949355150635</v>
      </c>
      <c r="AA760" s="701">
        <f t="shared" si="478"/>
        <v>10492.119982014936</v>
      </c>
      <c r="AB760" s="701">
        <f t="shared" si="479"/>
        <v>2072.2612288471278</v>
      </c>
      <c r="AC760" s="701">
        <f t="shared" si="480"/>
        <v>14846.311226800382</v>
      </c>
      <c r="AD760" s="762">
        <f t="shared" si="481"/>
        <v>1434.5678110821882</v>
      </c>
      <c r="AE760" s="431">
        <v>78.448220829238267</v>
      </c>
      <c r="AF760" s="169">
        <v>59.169986919660182</v>
      </c>
      <c r="AG760" s="169">
        <f t="shared" si="493"/>
        <v>19.278233909578084</v>
      </c>
      <c r="AH760" s="176">
        <f t="shared" si="494"/>
        <v>185.63090425935744</v>
      </c>
      <c r="AI760" s="176">
        <f t="shared" si="495"/>
        <v>140.01309476246439</v>
      </c>
      <c r="AJ760" s="821">
        <f t="shared" si="496"/>
        <v>45.617809496893045</v>
      </c>
      <c r="AM760" s="50"/>
      <c r="AP760" s="410"/>
    </row>
    <row r="761" spans="1:58" x14ac:dyDescent="0.25">
      <c r="A761" s="638" t="s">
        <v>454</v>
      </c>
      <c r="B761" s="617">
        <v>58</v>
      </c>
      <c r="C761" s="617">
        <v>13</v>
      </c>
      <c r="D761" s="687">
        <v>13</v>
      </c>
      <c r="E761" s="617">
        <f t="shared" si="497"/>
        <v>14</v>
      </c>
      <c r="F761" s="654">
        <v>45435</v>
      </c>
      <c r="G761" s="657">
        <f t="shared" si="487"/>
        <v>11466</v>
      </c>
      <c r="H761" s="657">
        <f t="shared" si="474"/>
        <v>11472.5</v>
      </c>
      <c r="I761" s="635">
        <f t="shared" si="475"/>
        <v>45441.5</v>
      </c>
      <c r="J761" s="662">
        <f t="shared" si="476"/>
        <v>45441.5</v>
      </c>
      <c r="K761" s="638">
        <v>1060</v>
      </c>
      <c r="L761" s="617"/>
      <c r="M761" s="617"/>
      <c r="N761" s="617"/>
      <c r="O761" s="669">
        <v>2.794892307692308</v>
      </c>
      <c r="P761" s="669">
        <v>0.12487961764744573</v>
      </c>
      <c r="Q761" s="707">
        <f t="shared" si="488"/>
        <v>124879.61764744573</v>
      </c>
      <c r="R761" s="669">
        <v>0.18530949722428985</v>
      </c>
      <c r="S761" s="707">
        <f t="shared" si="489"/>
        <v>185309.49722428987</v>
      </c>
      <c r="T761" s="669">
        <v>0.44400723464309272</v>
      </c>
      <c r="U761" s="707">
        <f t="shared" si="490"/>
        <v>444007.23464309273</v>
      </c>
      <c r="V761" s="585">
        <f t="shared" si="491"/>
        <v>15.886380789022295</v>
      </c>
      <c r="W761" s="669">
        <v>1.8533765317063111</v>
      </c>
      <c r="X761" s="707">
        <f t="shared" si="492"/>
        <v>1853376.531706311</v>
      </c>
      <c r="Y761" s="669">
        <v>2.0364757301172546E-2</v>
      </c>
      <c r="Z761" s="707">
        <f t="shared" si="477"/>
        <v>20364.757301172547</v>
      </c>
      <c r="AA761" s="707">
        <f t="shared" si="478"/>
        <v>10406.634803953812</v>
      </c>
      <c r="AB761" s="707">
        <f t="shared" si="479"/>
        <v>1851.4804812632372</v>
      </c>
      <c r="AC761" s="707">
        <f t="shared" si="480"/>
        <v>15809.126938921961</v>
      </c>
      <c r="AD761" s="763">
        <f t="shared" si="481"/>
        <v>1454.6255215123247</v>
      </c>
      <c r="AE761" s="787">
        <v>66.466589303451357</v>
      </c>
      <c r="AF761" s="817">
        <v>51.683148801516083</v>
      </c>
      <c r="AG761" s="769">
        <f t="shared" si="493"/>
        <v>14.783440501935274</v>
      </c>
      <c r="AH761" s="770">
        <f t="shared" si="494"/>
        <v>185.76695916276003</v>
      </c>
      <c r="AI761" s="770">
        <f t="shared" si="495"/>
        <v>144.44883502267422</v>
      </c>
      <c r="AJ761" s="822">
        <f>AH761-AI761</f>
        <v>41.318124140085814</v>
      </c>
      <c r="AK761" s="770"/>
      <c r="AL761" s="770"/>
      <c r="AM761" s="771"/>
      <c r="AN761" s="772"/>
      <c r="AO761" s="772"/>
      <c r="AP761" s="773"/>
      <c r="AQ761" s="645"/>
      <c r="AR761" s="645"/>
      <c r="AS761" s="645"/>
      <c r="AT761" s="645"/>
      <c r="AU761" s="645"/>
      <c r="AV761" s="645"/>
      <c r="AW761" s="645"/>
      <c r="AX761" s="645"/>
      <c r="AY761" s="645"/>
      <c r="AZ761" s="645"/>
      <c r="BA761" s="645"/>
      <c r="BB761" s="645"/>
      <c r="BC761" s="645"/>
      <c r="BD761" s="645"/>
      <c r="BE761" s="645"/>
      <c r="BF761" s="645"/>
    </row>
    <row r="762" spans="1:58" x14ac:dyDescent="0.25">
      <c r="O762" s="50"/>
      <c r="P762" s="436"/>
      <c r="Q762" s="439"/>
      <c r="R762" s="50"/>
      <c r="S762" s="439"/>
      <c r="T762" s="50"/>
      <c r="U762" s="439"/>
      <c r="V762" s="50"/>
      <c r="W762" s="50"/>
      <c r="X762" s="440"/>
      <c r="Z762" s="440"/>
      <c r="AA762" s="440"/>
      <c r="AB762" s="440"/>
      <c r="AC762" s="439"/>
      <c r="AD762" s="440"/>
      <c r="AM762" s="50"/>
    </row>
    <row r="763" spans="1:58" x14ac:dyDescent="0.25">
      <c r="O763" s="50"/>
      <c r="P763" s="436"/>
      <c r="Q763" s="439"/>
      <c r="R763" s="50"/>
      <c r="S763" s="439"/>
      <c r="T763" s="50"/>
      <c r="U763" s="439"/>
      <c r="V763" s="50"/>
      <c r="W763" s="50"/>
      <c r="X763" s="440"/>
      <c r="Z763" s="440"/>
      <c r="AA763" s="440"/>
      <c r="AB763" s="440"/>
      <c r="AC763" s="440"/>
      <c r="AD763" s="440"/>
      <c r="AM763" s="50"/>
    </row>
    <row r="764" spans="1:58" x14ac:dyDescent="0.25">
      <c r="O764" s="50"/>
      <c r="P764" s="436"/>
      <c r="Q764" s="439"/>
      <c r="R764" s="50"/>
      <c r="S764" s="439"/>
      <c r="T764" s="50"/>
      <c r="U764" s="439"/>
      <c r="V764" s="50"/>
      <c r="W764" s="50"/>
      <c r="X764" s="440"/>
      <c r="Z764" s="440"/>
      <c r="AA764" s="440"/>
      <c r="AB764" s="440"/>
      <c r="AC764" s="440"/>
      <c r="AD764" s="440"/>
      <c r="AM764" s="50"/>
    </row>
    <row r="765" spans="1:58" x14ac:dyDescent="0.25">
      <c r="O765" s="50"/>
      <c r="P765" s="436"/>
      <c r="Q765" s="439"/>
      <c r="R765" s="50"/>
      <c r="S765" s="439"/>
      <c r="T765" s="50"/>
      <c r="U765" s="439"/>
      <c r="V765" s="50"/>
      <c r="W765" s="50"/>
      <c r="X765" s="440"/>
      <c r="Z765" s="440"/>
      <c r="AA765" s="440"/>
      <c r="AB765" s="440"/>
      <c r="AC765" s="440"/>
      <c r="AD765" s="440"/>
      <c r="AM765" s="50"/>
    </row>
    <row r="766" spans="1:58" x14ac:dyDescent="0.25">
      <c r="O766" s="50"/>
      <c r="P766" s="436"/>
      <c r="Q766" s="439"/>
      <c r="R766" s="50"/>
      <c r="S766" s="439"/>
      <c r="T766" s="50"/>
      <c r="U766" s="439"/>
      <c r="V766" s="50"/>
      <c r="W766" s="50"/>
      <c r="X766" s="440"/>
      <c r="Z766" s="440"/>
      <c r="AA766" s="440"/>
      <c r="AB766" s="440"/>
      <c r="AC766" s="440"/>
      <c r="AD766" s="440"/>
      <c r="AM766" s="50"/>
    </row>
    <row r="767" spans="1:58" x14ac:dyDescent="0.25">
      <c r="O767" s="50"/>
      <c r="P767" s="436"/>
      <c r="Q767" s="439"/>
      <c r="R767" s="50"/>
      <c r="S767" s="439"/>
      <c r="T767" s="50"/>
      <c r="U767" s="439"/>
      <c r="V767" s="50"/>
      <c r="W767" s="50"/>
      <c r="X767" s="440"/>
      <c r="Z767" s="440"/>
      <c r="AA767" s="440"/>
      <c r="AB767" s="440"/>
      <c r="AC767" s="440"/>
      <c r="AD767" s="440"/>
      <c r="AM767" s="50"/>
    </row>
    <row r="768" spans="1:58" x14ac:dyDescent="0.25">
      <c r="O768" s="50"/>
      <c r="P768" s="436"/>
      <c r="Q768" s="439"/>
      <c r="R768" s="50"/>
      <c r="S768" s="439"/>
      <c r="T768" s="50"/>
      <c r="U768" s="439"/>
      <c r="V768" s="50"/>
      <c r="W768" s="50"/>
      <c r="X768" s="440"/>
      <c r="Z768" s="440"/>
      <c r="AA768" s="440"/>
      <c r="AB768" s="440"/>
      <c r="AC768" s="440"/>
      <c r="AD768" s="440"/>
      <c r="AM768" s="50"/>
    </row>
    <row r="769" spans="15:39" x14ac:dyDescent="0.25">
      <c r="O769" s="50"/>
      <c r="P769" s="436"/>
      <c r="Q769" s="439"/>
      <c r="R769" s="50"/>
      <c r="S769" s="439"/>
      <c r="T769" s="50"/>
      <c r="U769" s="439"/>
      <c r="V769" s="50"/>
      <c r="W769" s="50"/>
      <c r="X769" s="440"/>
      <c r="Z769" s="440"/>
      <c r="AA769" s="440"/>
      <c r="AB769" s="440"/>
      <c r="AC769" s="440"/>
      <c r="AD769" s="440"/>
      <c r="AM769" s="50"/>
    </row>
    <row r="770" spans="15:39" x14ac:dyDescent="0.25">
      <c r="O770" s="50"/>
      <c r="P770" s="436"/>
      <c r="Q770" s="439"/>
      <c r="R770" s="50"/>
      <c r="S770" s="439"/>
      <c r="T770" s="50"/>
      <c r="U770" s="439"/>
      <c r="V770" s="50"/>
      <c r="W770" s="50"/>
      <c r="X770" s="440"/>
      <c r="Z770" s="440"/>
      <c r="AA770" s="440"/>
      <c r="AB770" s="440"/>
      <c r="AC770" s="440"/>
      <c r="AD770" s="440"/>
      <c r="AM770" s="50"/>
    </row>
    <row r="771" spans="15:39" x14ac:dyDescent="0.25">
      <c r="O771" s="50"/>
      <c r="P771" s="436"/>
      <c r="Q771" s="439"/>
      <c r="R771" s="50"/>
      <c r="S771" s="439"/>
      <c r="T771" s="50"/>
      <c r="U771" s="439"/>
      <c r="V771" s="50"/>
      <c r="W771" s="50"/>
      <c r="X771" s="440"/>
      <c r="Z771" s="440"/>
      <c r="AA771" s="440"/>
      <c r="AB771" s="440"/>
      <c r="AC771" s="440"/>
      <c r="AD771" s="440"/>
      <c r="AM771" s="50"/>
    </row>
    <row r="772" spans="15:39" x14ac:dyDescent="0.25">
      <c r="O772" s="50"/>
      <c r="P772" s="436"/>
      <c r="Q772" s="439"/>
      <c r="R772" s="50"/>
      <c r="S772" s="439"/>
      <c r="T772" s="50"/>
      <c r="U772" s="439"/>
      <c r="V772" s="50"/>
      <c r="W772" s="50"/>
      <c r="X772" s="440"/>
      <c r="Z772" s="440"/>
      <c r="AA772" s="440"/>
      <c r="AB772" s="440"/>
      <c r="AC772" s="440"/>
      <c r="AD772" s="440"/>
      <c r="AM772" s="50"/>
    </row>
    <row r="773" spans="15:39" x14ac:dyDescent="0.25">
      <c r="O773" s="50"/>
      <c r="P773" s="436"/>
      <c r="Q773" s="439"/>
      <c r="R773" s="50"/>
      <c r="S773" s="439"/>
      <c r="T773" s="50"/>
      <c r="U773" s="439"/>
      <c r="V773" s="50"/>
      <c r="W773" s="50"/>
      <c r="X773" s="440"/>
      <c r="Z773" s="440"/>
      <c r="AA773" s="440"/>
      <c r="AB773" s="440"/>
      <c r="AC773" s="440"/>
      <c r="AD773" s="440"/>
      <c r="AM773" s="50"/>
    </row>
    <row r="774" spans="15:39" x14ac:dyDescent="0.25">
      <c r="O774" s="50"/>
      <c r="P774" s="436"/>
      <c r="Q774" s="439"/>
      <c r="R774" s="50"/>
      <c r="S774" s="439"/>
      <c r="T774" s="50"/>
      <c r="U774" s="439"/>
      <c r="V774" s="50"/>
      <c r="W774" s="50"/>
      <c r="X774" s="440"/>
      <c r="Z774" s="440"/>
      <c r="AA774" s="440"/>
      <c r="AB774" s="440"/>
      <c r="AC774" s="440"/>
      <c r="AD774" s="440"/>
      <c r="AM774" s="50"/>
    </row>
    <row r="775" spans="15:39" x14ac:dyDescent="0.25">
      <c r="O775" s="50"/>
      <c r="P775" s="436"/>
      <c r="Q775" s="439"/>
      <c r="R775" s="50"/>
      <c r="S775" s="439"/>
      <c r="T775" s="50"/>
      <c r="U775" s="439"/>
      <c r="V775" s="50"/>
      <c r="W775" s="50"/>
      <c r="X775" s="440"/>
      <c r="Z775" s="440"/>
      <c r="AA775" s="440"/>
      <c r="AB775" s="440"/>
      <c r="AC775" s="440"/>
      <c r="AD775" s="440"/>
      <c r="AM775" s="50"/>
    </row>
    <row r="776" spans="15:39" x14ac:dyDescent="0.25">
      <c r="O776" s="50"/>
      <c r="P776" s="436"/>
      <c r="Q776" s="439"/>
      <c r="R776" s="50"/>
      <c r="S776" s="439"/>
      <c r="T776" s="50"/>
      <c r="U776" s="439"/>
      <c r="V776" s="50"/>
      <c r="W776" s="50"/>
      <c r="X776" s="440"/>
      <c r="Z776" s="440"/>
      <c r="AA776" s="440"/>
      <c r="AB776" s="440"/>
      <c r="AC776" s="440"/>
      <c r="AD776" s="440"/>
      <c r="AM776" s="50"/>
    </row>
    <row r="777" spans="15:39" x14ac:dyDescent="0.25">
      <c r="O777" s="50"/>
      <c r="P777" s="436"/>
      <c r="Q777" s="439"/>
      <c r="R777" s="50"/>
      <c r="S777" s="439"/>
      <c r="T777" s="50"/>
      <c r="U777" s="439"/>
      <c r="V777" s="50"/>
      <c r="W777" s="50"/>
      <c r="X777" s="440"/>
      <c r="Z777" s="440"/>
      <c r="AA777" s="440"/>
      <c r="AB777" s="440"/>
      <c r="AC777" s="440"/>
      <c r="AD777" s="440"/>
      <c r="AM777" s="50"/>
    </row>
    <row r="778" spans="15:39" x14ac:dyDescent="0.25">
      <c r="O778" s="50"/>
      <c r="P778" s="436"/>
      <c r="Q778" s="439"/>
      <c r="R778" s="50"/>
      <c r="S778" s="439"/>
      <c r="T778" s="50"/>
      <c r="U778" s="439"/>
      <c r="V778" s="50"/>
      <c r="W778" s="50"/>
      <c r="X778" s="440"/>
      <c r="Z778" s="440"/>
      <c r="AA778" s="440"/>
      <c r="AB778" s="440"/>
      <c r="AC778" s="440"/>
      <c r="AD778" s="440"/>
      <c r="AM778" s="50"/>
    </row>
    <row r="779" spans="15:39" x14ac:dyDescent="0.25">
      <c r="O779" s="50"/>
      <c r="P779" s="436"/>
      <c r="Q779" s="439"/>
      <c r="R779" s="50"/>
      <c r="S779" s="439"/>
      <c r="T779" s="50"/>
      <c r="U779" s="439"/>
      <c r="V779" s="50"/>
      <c r="W779" s="50"/>
      <c r="X779" s="440"/>
      <c r="Z779" s="440"/>
      <c r="AA779" s="440"/>
      <c r="AB779" s="440"/>
      <c r="AC779" s="440"/>
      <c r="AD779" s="440"/>
      <c r="AM779" s="50"/>
    </row>
    <row r="780" spans="15:39" x14ac:dyDescent="0.25">
      <c r="O780" s="50"/>
      <c r="P780" s="436"/>
      <c r="Q780" s="439"/>
      <c r="R780" s="50"/>
      <c r="S780" s="439"/>
      <c r="T780" s="50"/>
      <c r="U780" s="439"/>
      <c r="V780" s="50"/>
      <c r="W780" s="50"/>
      <c r="X780" s="440"/>
      <c r="Z780" s="440"/>
      <c r="AA780" s="440"/>
      <c r="AB780" s="440"/>
      <c r="AC780" s="440"/>
      <c r="AD780" s="440"/>
      <c r="AM780" s="50"/>
    </row>
    <row r="781" spans="15:39" x14ac:dyDescent="0.25">
      <c r="O781" s="50"/>
      <c r="P781" s="436"/>
      <c r="Q781" s="439"/>
      <c r="R781" s="50"/>
      <c r="S781" s="439"/>
      <c r="T781" s="50"/>
      <c r="U781" s="439"/>
      <c r="V781" s="50"/>
      <c r="W781" s="50"/>
      <c r="X781" s="440"/>
      <c r="Z781" s="440"/>
      <c r="AA781" s="440"/>
      <c r="AB781" s="440"/>
      <c r="AC781" s="440"/>
      <c r="AD781" s="440"/>
      <c r="AM781" s="50"/>
    </row>
    <row r="782" spans="15:39" x14ac:dyDescent="0.25">
      <c r="O782" s="50"/>
      <c r="P782" s="436"/>
      <c r="Q782" s="439"/>
      <c r="R782" s="50"/>
      <c r="S782" s="439"/>
      <c r="T782" s="50"/>
      <c r="U782" s="439"/>
      <c r="V782" s="50"/>
      <c r="W782" s="50"/>
      <c r="X782" s="440"/>
      <c r="Z782" s="440"/>
      <c r="AA782" s="440"/>
      <c r="AB782" s="440"/>
      <c r="AC782" s="440"/>
      <c r="AD782" s="440"/>
      <c r="AM782" s="50"/>
    </row>
    <row r="783" spans="15:39" x14ac:dyDescent="0.25">
      <c r="O783" s="50"/>
      <c r="P783" s="436"/>
      <c r="Q783" s="439"/>
      <c r="R783" s="50"/>
      <c r="S783" s="439"/>
      <c r="T783" s="50"/>
      <c r="U783" s="439"/>
      <c r="V783" s="50"/>
      <c r="W783" s="50"/>
      <c r="X783" s="440"/>
      <c r="Z783" s="440"/>
      <c r="AA783" s="440"/>
      <c r="AB783" s="440"/>
      <c r="AC783" s="440"/>
      <c r="AD783" s="440"/>
      <c r="AM783" s="50"/>
    </row>
    <row r="784" spans="15:39" x14ac:dyDescent="0.25">
      <c r="O784" s="50"/>
      <c r="P784" s="436"/>
      <c r="Q784" s="439"/>
      <c r="R784" s="50"/>
      <c r="S784" s="439"/>
      <c r="T784" s="50"/>
      <c r="U784" s="439"/>
      <c r="V784" s="50"/>
      <c r="W784" s="50"/>
      <c r="X784" s="440"/>
      <c r="Z784" s="440"/>
      <c r="AA784" s="440"/>
      <c r="AB784" s="440"/>
      <c r="AC784" s="440"/>
      <c r="AD784" s="440"/>
      <c r="AM784" s="50"/>
    </row>
    <row r="785" spans="15:39" x14ac:dyDescent="0.25">
      <c r="O785" s="50"/>
      <c r="P785" s="436"/>
      <c r="Q785" s="439"/>
      <c r="R785" s="50"/>
      <c r="S785" s="439"/>
      <c r="T785" s="50"/>
      <c r="U785" s="439"/>
      <c r="V785" s="50"/>
      <c r="W785" s="50"/>
      <c r="X785" s="440"/>
      <c r="Z785" s="440"/>
      <c r="AA785" s="440"/>
      <c r="AB785" s="440"/>
      <c r="AC785" s="440"/>
      <c r="AD785" s="440"/>
      <c r="AM785" s="50"/>
    </row>
    <row r="786" spans="15:39" x14ac:dyDescent="0.25">
      <c r="O786" s="50"/>
      <c r="P786" s="436"/>
      <c r="Q786" s="439"/>
      <c r="R786" s="50"/>
      <c r="S786" s="439"/>
      <c r="T786" s="50"/>
      <c r="U786" s="439"/>
      <c r="V786" s="50"/>
      <c r="W786" s="50"/>
      <c r="X786" s="440"/>
      <c r="Z786" s="440"/>
      <c r="AA786" s="440"/>
      <c r="AB786" s="440"/>
      <c r="AC786" s="440"/>
      <c r="AD786" s="440"/>
      <c r="AM786" s="50"/>
    </row>
    <row r="787" spans="15:39" x14ac:dyDescent="0.25">
      <c r="O787" s="50"/>
      <c r="P787" s="436"/>
      <c r="Q787" s="439"/>
      <c r="R787" s="50"/>
      <c r="S787" s="439"/>
      <c r="T787" s="50"/>
      <c r="U787" s="439"/>
      <c r="V787" s="50"/>
      <c r="W787" s="50"/>
      <c r="X787" s="440"/>
      <c r="Z787" s="440"/>
      <c r="AA787" s="440"/>
      <c r="AB787" s="440"/>
      <c r="AC787" s="440"/>
      <c r="AD787" s="440"/>
      <c r="AM787" s="50"/>
    </row>
    <row r="788" spans="15:39" x14ac:dyDescent="0.25">
      <c r="O788" s="50"/>
      <c r="P788" s="436"/>
      <c r="Q788" s="439"/>
      <c r="R788" s="50"/>
      <c r="S788" s="439"/>
      <c r="T788" s="50"/>
      <c r="U788" s="439"/>
      <c r="V788" s="50"/>
      <c r="W788" s="50"/>
      <c r="X788" s="440"/>
      <c r="Z788" s="440"/>
      <c r="AA788" s="440"/>
      <c r="AB788" s="440"/>
      <c r="AC788" s="440"/>
      <c r="AD788" s="440"/>
      <c r="AM788" s="50"/>
    </row>
    <row r="789" spans="15:39" x14ac:dyDescent="0.25">
      <c r="O789" s="50"/>
      <c r="P789" s="436"/>
      <c r="Q789" s="439"/>
      <c r="R789" s="50"/>
      <c r="S789" s="439"/>
      <c r="T789" s="50"/>
      <c r="U789" s="439"/>
      <c r="V789" s="50"/>
      <c r="W789" s="50"/>
      <c r="X789" s="440"/>
      <c r="Z789" s="440"/>
      <c r="AA789" s="440"/>
      <c r="AB789" s="440"/>
      <c r="AC789" s="440"/>
      <c r="AD789" s="440"/>
      <c r="AM789" s="50"/>
    </row>
    <row r="790" spans="15:39" x14ac:dyDescent="0.25">
      <c r="O790" s="50"/>
      <c r="P790" s="436"/>
      <c r="Q790" s="439"/>
      <c r="R790" s="50"/>
      <c r="S790" s="439"/>
      <c r="T790" s="50"/>
      <c r="U790" s="439"/>
      <c r="V790" s="50"/>
      <c r="W790" s="50"/>
      <c r="X790" s="440"/>
      <c r="Z790" s="440"/>
      <c r="AA790" s="440"/>
      <c r="AB790" s="440"/>
      <c r="AC790" s="440"/>
      <c r="AD790" s="440"/>
      <c r="AM790" s="50"/>
    </row>
    <row r="791" spans="15:39" x14ac:dyDescent="0.25">
      <c r="O791" s="50"/>
      <c r="P791" s="436"/>
      <c r="Q791" s="439"/>
      <c r="R791" s="50"/>
      <c r="S791" s="439"/>
      <c r="T791" s="50"/>
      <c r="U791" s="439"/>
      <c r="V791" s="50"/>
      <c r="W791" s="50"/>
      <c r="X791" s="440"/>
      <c r="Z791" s="440"/>
      <c r="AA791" s="440"/>
      <c r="AB791" s="440"/>
      <c r="AC791" s="440"/>
      <c r="AD791" s="440"/>
      <c r="AM791" s="50"/>
    </row>
    <row r="792" spans="15:39" x14ac:dyDescent="0.25">
      <c r="O792" s="50"/>
      <c r="P792" s="436"/>
      <c r="Q792" s="439"/>
      <c r="R792" s="50"/>
      <c r="S792" s="439"/>
      <c r="T792" s="50"/>
      <c r="U792" s="439"/>
      <c r="V792" s="50"/>
      <c r="W792" s="50"/>
      <c r="X792" s="440"/>
      <c r="Z792" s="440"/>
      <c r="AA792" s="440"/>
      <c r="AB792" s="440"/>
      <c r="AC792" s="440"/>
      <c r="AD792" s="440"/>
      <c r="AM792" s="50"/>
    </row>
    <row r="793" spans="15:39" x14ac:dyDescent="0.25">
      <c r="O793" s="50"/>
      <c r="P793" s="436"/>
      <c r="Q793" s="439"/>
      <c r="R793" s="50"/>
      <c r="S793" s="439"/>
      <c r="T793" s="50"/>
      <c r="U793" s="439"/>
      <c r="V793" s="50"/>
      <c r="W793" s="50"/>
      <c r="X793" s="440"/>
      <c r="Z793" s="440"/>
      <c r="AA793" s="440"/>
      <c r="AB793" s="440"/>
      <c r="AC793" s="440"/>
      <c r="AD793" s="440"/>
      <c r="AM793" s="50"/>
    </row>
    <row r="794" spans="15:39" x14ac:dyDescent="0.25">
      <c r="O794" s="50"/>
      <c r="P794" s="436"/>
      <c r="Q794" s="439"/>
      <c r="R794" s="50"/>
      <c r="S794" s="439"/>
      <c r="T794" s="50"/>
      <c r="U794" s="439"/>
      <c r="V794" s="50"/>
      <c r="W794" s="50"/>
      <c r="X794" s="440"/>
      <c r="Z794" s="440"/>
      <c r="AA794" s="440"/>
      <c r="AB794" s="440"/>
      <c r="AC794" s="440"/>
      <c r="AD794" s="440"/>
      <c r="AM794" s="50"/>
    </row>
    <row r="795" spans="15:39" x14ac:dyDescent="0.25">
      <c r="O795" s="50"/>
      <c r="P795" s="436"/>
      <c r="Q795" s="439"/>
      <c r="R795" s="50"/>
      <c r="S795" s="439"/>
      <c r="T795" s="50"/>
      <c r="U795" s="439"/>
      <c r="V795" s="50"/>
      <c r="W795" s="50"/>
      <c r="X795" s="440"/>
      <c r="Z795" s="440"/>
      <c r="AA795" s="440"/>
      <c r="AB795" s="440"/>
      <c r="AC795" s="440"/>
      <c r="AD795" s="440"/>
      <c r="AM795" s="50"/>
    </row>
    <row r="796" spans="15:39" x14ac:dyDescent="0.25">
      <c r="O796" s="50"/>
      <c r="P796" s="436"/>
      <c r="Q796" s="439"/>
      <c r="R796" s="50"/>
      <c r="S796" s="439"/>
      <c r="T796" s="50"/>
      <c r="U796" s="439"/>
      <c r="V796" s="50"/>
      <c r="W796" s="50"/>
      <c r="X796" s="440"/>
      <c r="Z796" s="440"/>
      <c r="AA796" s="440"/>
      <c r="AB796" s="440"/>
      <c r="AC796" s="440"/>
      <c r="AD796" s="440"/>
      <c r="AM796" s="50"/>
    </row>
    <row r="797" spans="15:39" x14ac:dyDescent="0.25">
      <c r="O797" s="50"/>
      <c r="P797" s="436"/>
      <c r="Q797" s="439"/>
      <c r="R797" s="50"/>
      <c r="S797" s="439"/>
      <c r="T797" s="50"/>
      <c r="U797" s="439"/>
      <c r="V797" s="50"/>
      <c r="W797" s="50"/>
      <c r="X797" s="440"/>
      <c r="Z797" s="440"/>
      <c r="AA797" s="440"/>
      <c r="AB797" s="440"/>
      <c r="AC797" s="440"/>
      <c r="AD797" s="440"/>
      <c r="AM797" s="50"/>
    </row>
    <row r="798" spans="15:39" x14ac:dyDescent="0.25">
      <c r="O798" s="50"/>
      <c r="P798" s="436"/>
      <c r="Q798" s="439"/>
      <c r="R798" s="50"/>
      <c r="S798" s="439"/>
      <c r="T798" s="50"/>
      <c r="U798" s="439"/>
      <c r="V798" s="50"/>
      <c r="W798" s="50"/>
      <c r="X798" s="440"/>
      <c r="Z798" s="440"/>
      <c r="AA798" s="440"/>
      <c r="AB798" s="440"/>
      <c r="AC798" s="440"/>
      <c r="AD798" s="440"/>
      <c r="AM798" s="50"/>
    </row>
    <row r="799" spans="15:39" x14ac:dyDescent="0.25">
      <c r="O799" s="50"/>
      <c r="P799" s="436"/>
      <c r="Q799" s="439"/>
      <c r="R799" s="50"/>
      <c r="S799" s="439"/>
      <c r="T799" s="50"/>
      <c r="U799" s="439"/>
      <c r="V799" s="50"/>
      <c r="W799" s="50"/>
      <c r="X799" s="440"/>
      <c r="Z799" s="440"/>
      <c r="AA799" s="440"/>
      <c r="AB799" s="440"/>
      <c r="AC799" s="440"/>
      <c r="AD799" s="440"/>
      <c r="AM799" s="50"/>
    </row>
    <row r="800" spans="15:39" x14ac:dyDescent="0.25">
      <c r="O800" s="50"/>
      <c r="P800" s="436"/>
      <c r="Q800" s="439"/>
      <c r="R800" s="50"/>
      <c r="S800" s="439"/>
      <c r="T800" s="50"/>
      <c r="U800" s="439"/>
      <c r="V800" s="50"/>
      <c r="W800" s="50"/>
      <c r="X800" s="440"/>
      <c r="Z800" s="440"/>
      <c r="AA800" s="440"/>
      <c r="AB800" s="440"/>
      <c r="AC800" s="440"/>
      <c r="AD800" s="440"/>
      <c r="AM800" s="50"/>
    </row>
    <row r="801" spans="15:39" x14ac:dyDescent="0.25">
      <c r="O801" s="50"/>
      <c r="P801" s="436"/>
      <c r="Q801" s="439"/>
      <c r="R801" s="50"/>
      <c r="S801" s="439"/>
      <c r="T801" s="50"/>
      <c r="U801" s="439"/>
      <c r="V801" s="50"/>
      <c r="W801" s="50"/>
      <c r="X801" s="440"/>
      <c r="Z801" s="440"/>
      <c r="AA801" s="440"/>
      <c r="AB801" s="440"/>
      <c r="AC801" s="440"/>
      <c r="AD801" s="440"/>
      <c r="AM801" s="50"/>
    </row>
    <row r="802" spans="15:39" x14ac:dyDescent="0.25">
      <c r="O802" s="50"/>
      <c r="P802" s="436"/>
      <c r="Q802" s="439"/>
      <c r="R802" s="50"/>
      <c r="S802" s="439"/>
      <c r="T802" s="50"/>
      <c r="U802" s="439"/>
      <c r="V802" s="50"/>
      <c r="W802" s="50"/>
      <c r="X802" s="440"/>
      <c r="Z802" s="440"/>
      <c r="AA802" s="440"/>
      <c r="AB802" s="440"/>
      <c r="AC802" s="440"/>
      <c r="AD802" s="440"/>
      <c r="AM802" s="50"/>
    </row>
    <row r="803" spans="15:39" x14ac:dyDescent="0.25">
      <c r="O803" s="50"/>
      <c r="P803" s="436"/>
      <c r="Q803" s="439"/>
      <c r="R803" s="50"/>
      <c r="S803" s="439"/>
      <c r="T803" s="50"/>
      <c r="U803" s="439"/>
      <c r="V803" s="50"/>
      <c r="W803" s="50"/>
      <c r="X803" s="440"/>
      <c r="Z803" s="440"/>
      <c r="AA803" s="440"/>
      <c r="AB803" s="440"/>
      <c r="AC803" s="440"/>
      <c r="AD803" s="440"/>
      <c r="AM803" s="50"/>
    </row>
    <row r="804" spans="15:39" x14ac:dyDescent="0.25">
      <c r="O804" s="50"/>
      <c r="P804" s="436"/>
      <c r="Q804" s="439"/>
      <c r="R804" s="50"/>
      <c r="S804" s="439"/>
      <c r="T804" s="50"/>
      <c r="U804" s="439"/>
      <c r="V804" s="50"/>
      <c r="W804" s="50"/>
      <c r="X804" s="440"/>
      <c r="Z804" s="440"/>
      <c r="AA804" s="440"/>
      <c r="AB804" s="440"/>
      <c r="AC804" s="440"/>
      <c r="AD804" s="440"/>
      <c r="AM804" s="50"/>
    </row>
    <row r="805" spans="15:39" x14ac:dyDescent="0.25">
      <c r="O805" s="50"/>
      <c r="P805" s="436"/>
      <c r="Q805" s="439"/>
      <c r="R805" s="50"/>
      <c r="S805" s="439"/>
      <c r="T805" s="50"/>
      <c r="U805" s="439"/>
      <c r="V805" s="50"/>
      <c r="W805" s="50"/>
      <c r="X805" s="440"/>
      <c r="AA805" s="440"/>
      <c r="AB805" s="440"/>
      <c r="AC805" s="440"/>
      <c r="AD805" s="440"/>
      <c r="AM805" s="50"/>
    </row>
    <row r="806" spans="15:39" x14ac:dyDescent="0.25">
      <c r="O806" s="50"/>
      <c r="P806" s="436"/>
      <c r="Q806" s="439"/>
      <c r="R806" s="50"/>
      <c r="S806" s="439"/>
      <c r="T806" s="50"/>
      <c r="U806" s="439"/>
      <c r="V806" s="50"/>
      <c r="W806" s="50"/>
      <c r="X806" s="440"/>
      <c r="AA806" s="440"/>
      <c r="AB806" s="440"/>
      <c r="AC806" s="440"/>
      <c r="AD806" s="440"/>
      <c r="AM806" s="50"/>
    </row>
    <row r="807" spans="15:39" x14ac:dyDescent="0.25">
      <c r="O807" s="50"/>
      <c r="P807" s="436"/>
      <c r="Q807" s="439"/>
      <c r="R807" s="50"/>
      <c r="S807" s="439"/>
      <c r="T807" s="50"/>
      <c r="U807" s="439"/>
      <c r="V807" s="50"/>
      <c r="W807" s="50"/>
      <c r="X807" s="440"/>
      <c r="AA807" s="440"/>
      <c r="AB807" s="440"/>
      <c r="AC807" s="440"/>
      <c r="AD807" s="440"/>
      <c r="AM807" s="50"/>
    </row>
    <row r="808" spans="15:39" x14ac:dyDescent="0.25">
      <c r="O808" s="50"/>
      <c r="P808" s="436"/>
      <c r="Q808" s="439"/>
      <c r="R808" s="50"/>
      <c r="S808" s="439"/>
      <c r="T808" s="50"/>
      <c r="U808" s="439"/>
      <c r="V808" s="50"/>
      <c r="W808" s="50"/>
      <c r="X808" s="440"/>
      <c r="AA808" s="440"/>
      <c r="AB808" s="440"/>
      <c r="AC808" s="440"/>
      <c r="AD808" s="440"/>
      <c r="AM808" s="50"/>
    </row>
    <row r="809" spans="15:39" x14ac:dyDescent="0.25">
      <c r="O809" s="50"/>
      <c r="P809" s="436"/>
      <c r="Q809" s="439"/>
      <c r="R809" s="50"/>
      <c r="S809" s="439"/>
      <c r="T809" s="50"/>
      <c r="U809" s="439"/>
      <c r="V809" s="50"/>
      <c r="W809" s="50"/>
      <c r="X809" s="440"/>
      <c r="AA809" s="440"/>
      <c r="AB809" s="440"/>
      <c r="AC809" s="440"/>
      <c r="AD809" s="440"/>
      <c r="AM809" s="50"/>
    </row>
    <row r="810" spans="15:39" x14ac:dyDescent="0.25">
      <c r="O810" s="50"/>
      <c r="P810" s="436"/>
      <c r="Q810" s="439"/>
      <c r="R810" s="50"/>
      <c r="S810" s="439"/>
      <c r="T810" s="50"/>
      <c r="U810" s="439"/>
      <c r="V810" s="50"/>
      <c r="W810" s="50"/>
      <c r="X810" s="440"/>
      <c r="AA810" s="440"/>
      <c r="AB810" s="440"/>
      <c r="AC810" s="440"/>
      <c r="AD810" s="440"/>
      <c r="AM810" s="50"/>
    </row>
    <row r="811" spans="15:39" x14ac:dyDescent="0.25">
      <c r="O811" s="50"/>
      <c r="P811" s="436"/>
      <c r="Q811" s="439"/>
      <c r="R811" s="50"/>
      <c r="S811" s="439"/>
      <c r="T811" s="50"/>
      <c r="U811" s="439"/>
      <c r="V811" s="50"/>
      <c r="W811" s="50"/>
      <c r="X811" s="440"/>
      <c r="AA811" s="440"/>
      <c r="AB811" s="440"/>
      <c r="AC811" s="440"/>
      <c r="AD811" s="440"/>
      <c r="AM811" s="50"/>
    </row>
    <row r="812" spans="15:39" x14ac:dyDescent="0.25">
      <c r="O812" s="50"/>
      <c r="P812" s="436"/>
      <c r="Q812" s="439"/>
      <c r="R812" s="50"/>
      <c r="S812" s="439"/>
      <c r="T812" s="50"/>
      <c r="U812" s="439"/>
      <c r="V812" s="50"/>
      <c r="W812" s="50"/>
      <c r="X812" s="440"/>
      <c r="AA812" s="440"/>
      <c r="AB812" s="440"/>
      <c r="AC812" s="440"/>
      <c r="AD812" s="440"/>
      <c r="AM812" s="50"/>
    </row>
    <row r="813" spans="15:39" x14ac:dyDescent="0.25">
      <c r="O813" s="50"/>
      <c r="P813" s="436"/>
      <c r="Q813" s="439"/>
      <c r="R813" s="50"/>
      <c r="S813" s="439"/>
      <c r="T813" s="50"/>
      <c r="U813" s="439"/>
      <c r="V813" s="50"/>
      <c r="W813" s="50"/>
      <c r="X813" s="440"/>
      <c r="AA813" s="440"/>
      <c r="AB813" s="440"/>
      <c r="AC813" s="440"/>
      <c r="AD813" s="440"/>
      <c r="AM813" s="50"/>
    </row>
    <row r="814" spans="15:39" x14ac:dyDescent="0.25">
      <c r="O814" s="50"/>
      <c r="P814" s="436"/>
      <c r="Q814" s="439"/>
      <c r="R814" s="50"/>
      <c r="S814" s="439"/>
      <c r="T814" s="50"/>
      <c r="U814" s="439"/>
      <c r="V814" s="50"/>
      <c r="W814" s="50"/>
      <c r="X814" s="440"/>
      <c r="AA814" s="440"/>
      <c r="AB814" s="440"/>
      <c r="AC814" s="440"/>
      <c r="AD814" s="440"/>
      <c r="AM814" s="50"/>
    </row>
    <row r="815" spans="15:39" x14ac:dyDescent="0.25">
      <c r="O815" s="50"/>
      <c r="P815" s="436"/>
      <c r="Q815" s="439"/>
      <c r="R815" s="50"/>
      <c r="S815" s="439"/>
      <c r="T815" s="50"/>
      <c r="U815" s="439"/>
      <c r="V815" s="50"/>
      <c r="W815" s="50"/>
      <c r="X815" s="440"/>
      <c r="AA815" s="440"/>
      <c r="AB815" s="440"/>
      <c r="AC815" s="440"/>
      <c r="AD815" s="440"/>
      <c r="AM815" s="50"/>
    </row>
    <row r="816" spans="15:39" x14ac:dyDescent="0.25">
      <c r="O816" s="50"/>
      <c r="P816" s="436"/>
      <c r="Q816" s="439"/>
      <c r="R816" s="50"/>
      <c r="S816" s="439"/>
      <c r="T816" s="50"/>
      <c r="U816" s="439"/>
      <c r="V816" s="50"/>
      <c r="W816" s="50"/>
      <c r="X816" s="440"/>
      <c r="AA816" s="440"/>
      <c r="AB816" s="440"/>
      <c r="AC816" s="440"/>
      <c r="AD816" s="440"/>
      <c r="AM816" s="50"/>
    </row>
    <row r="817" spans="15:39" x14ac:dyDescent="0.25">
      <c r="O817" s="50"/>
      <c r="P817" s="436"/>
      <c r="Q817" s="439"/>
      <c r="R817" s="50"/>
      <c r="S817" s="439"/>
      <c r="T817" s="50"/>
      <c r="U817" s="439"/>
      <c r="V817" s="50"/>
      <c r="W817" s="50"/>
      <c r="X817" s="440"/>
      <c r="AA817" s="440"/>
      <c r="AB817" s="440"/>
      <c r="AC817" s="440"/>
      <c r="AD817" s="440"/>
      <c r="AM817" s="50"/>
    </row>
    <row r="818" spans="15:39" x14ac:dyDescent="0.25">
      <c r="O818" s="50"/>
      <c r="P818" s="436"/>
      <c r="Q818" s="439"/>
      <c r="R818" s="50"/>
      <c r="S818" s="439"/>
      <c r="T818" s="50"/>
      <c r="U818" s="439"/>
      <c r="V818" s="50"/>
      <c r="W818" s="50"/>
      <c r="X818" s="440"/>
      <c r="AA818" s="440"/>
      <c r="AB818" s="440"/>
      <c r="AC818" s="440"/>
      <c r="AD818" s="440"/>
      <c r="AM818" s="50"/>
    </row>
    <row r="819" spans="15:39" x14ac:dyDescent="0.25">
      <c r="O819" s="50"/>
      <c r="P819" s="436"/>
      <c r="Q819" s="439"/>
      <c r="R819" s="50"/>
      <c r="S819" s="439"/>
      <c r="T819" s="50"/>
      <c r="U819" s="439"/>
      <c r="V819" s="50"/>
      <c r="W819" s="50"/>
      <c r="X819" s="440"/>
      <c r="AA819" s="440"/>
      <c r="AB819" s="440"/>
      <c r="AC819" s="440"/>
      <c r="AD819" s="440"/>
      <c r="AM819" s="50"/>
    </row>
    <row r="820" spans="15:39" x14ac:dyDescent="0.25">
      <c r="O820" s="50"/>
      <c r="P820" s="436"/>
      <c r="Q820" s="439"/>
      <c r="R820" s="50"/>
      <c r="S820" s="439"/>
      <c r="T820" s="50"/>
      <c r="U820" s="439"/>
      <c r="V820" s="50"/>
      <c r="W820" s="50"/>
      <c r="X820" s="440"/>
      <c r="AA820" s="440"/>
      <c r="AB820" s="440"/>
      <c r="AC820" s="440"/>
      <c r="AD820" s="440"/>
      <c r="AM820" s="50"/>
    </row>
    <row r="821" spans="15:39" x14ac:dyDescent="0.25">
      <c r="O821" s="50"/>
      <c r="P821" s="436"/>
      <c r="Q821" s="439"/>
      <c r="R821" s="50"/>
      <c r="S821" s="439"/>
      <c r="T821" s="50"/>
      <c r="U821" s="439"/>
      <c r="V821" s="50"/>
      <c r="W821" s="50"/>
      <c r="X821" s="440"/>
      <c r="AA821" s="440"/>
      <c r="AB821" s="440"/>
      <c r="AC821" s="440"/>
      <c r="AD821" s="440"/>
      <c r="AM821" s="50"/>
    </row>
    <row r="822" spans="15:39" x14ac:dyDescent="0.25">
      <c r="O822" s="50"/>
      <c r="P822" s="436"/>
      <c r="Q822" s="439"/>
      <c r="R822" s="50"/>
      <c r="S822" s="439"/>
      <c r="T822" s="50"/>
      <c r="U822" s="439"/>
      <c r="V822" s="50"/>
      <c r="W822" s="50"/>
      <c r="X822" s="440"/>
      <c r="AA822" s="440"/>
      <c r="AB822" s="440"/>
      <c r="AC822" s="440"/>
      <c r="AD822" s="440"/>
      <c r="AM822" s="50"/>
    </row>
    <row r="823" spans="15:39" x14ac:dyDescent="0.25">
      <c r="O823" s="50"/>
      <c r="P823" s="436"/>
      <c r="Q823" s="439"/>
      <c r="R823" s="50"/>
      <c r="S823" s="439"/>
      <c r="T823" s="50"/>
      <c r="U823" s="439"/>
      <c r="V823" s="50"/>
      <c r="W823" s="50"/>
      <c r="X823" s="440"/>
      <c r="AA823" s="440"/>
      <c r="AB823" s="440"/>
      <c r="AC823" s="440"/>
      <c r="AD823" s="440"/>
      <c r="AM823" s="50"/>
    </row>
    <row r="824" spans="15:39" x14ac:dyDescent="0.25">
      <c r="O824" s="50"/>
      <c r="P824" s="436"/>
      <c r="Q824" s="439"/>
      <c r="R824" s="50"/>
      <c r="S824" s="439"/>
      <c r="T824" s="50"/>
      <c r="U824" s="439"/>
      <c r="V824" s="50"/>
      <c r="W824" s="50"/>
      <c r="X824" s="440"/>
      <c r="AA824" s="440"/>
      <c r="AB824" s="440"/>
      <c r="AC824" s="440"/>
      <c r="AD824" s="440"/>
      <c r="AM824" s="50"/>
    </row>
    <row r="825" spans="15:39" x14ac:dyDescent="0.25">
      <c r="O825" s="50"/>
      <c r="P825" s="436"/>
      <c r="Q825" s="439"/>
      <c r="R825" s="50"/>
      <c r="S825" s="439"/>
      <c r="T825" s="50"/>
      <c r="U825" s="439"/>
      <c r="V825" s="50"/>
      <c r="W825" s="50"/>
      <c r="X825" s="440"/>
      <c r="AA825" s="440"/>
      <c r="AB825" s="440"/>
      <c r="AC825" s="440"/>
      <c r="AD825" s="440"/>
      <c r="AM825" s="50"/>
    </row>
    <row r="826" spans="15:39" x14ac:dyDescent="0.25">
      <c r="O826" s="50"/>
      <c r="P826" s="436"/>
      <c r="Q826" s="439"/>
      <c r="R826" s="50"/>
      <c r="S826" s="439"/>
      <c r="T826" s="50"/>
      <c r="U826" s="439"/>
      <c r="V826" s="50"/>
      <c r="W826" s="50"/>
      <c r="X826" s="440"/>
      <c r="AA826" s="440"/>
      <c r="AB826" s="440"/>
      <c r="AC826" s="440"/>
      <c r="AD826" s="440"/>
      <c r="AM826" s="50"/>
    </row>
    <row r="827" spans="15:39" x14ac:dyDescent="0.25">
      <c r="O827" s="50"/>
      <c r="P827" s="436"/>
      <c r="Q827" s="439"/>
      <c r="R827" s="50"/>
      <c r="S827" s="439"/>
      <c r="T827" s="50"/>
      <c r="U827" s="439"/>
      <c r="V827" s="50"/>
      <c r="W827" s="50"/>
      <c r="X827" s="440"/>
      <c r="AA827" s="440"/>
      <c r="AB827" s="440"/>
      <c r="AC827" s="440"/>
      <c r="AD827" s="440"/>
      <c r="AM827" s="50"/>
    </row>
    <row r="828" spans="15:39" x14ac:dyDescent="0.25">
      <c r="O828" s="50"/>
      <c r="P828" s="436"/>
      <c r="Q828" s="439"/>
      <c r="R828" s="50"/>
      <c r="S828" s="439"/>
      <c r="T828" s="50"/>
      <c r="U828" s="439"/>
      <c r="V828" s="50"/>
      <c r="W828" s="50"/>
      <c r="X828" s="440"/>
      <c r="AA828" s="440"/>
      <c r="AB828" s="440"/>
      <c r="AC828" s="440"/>
      <c r="AD828" s="440"/>
      <c r="AM828" s="50"/>
    </row>
    <row r="829" spans="15:39" x14ac:dyDescent="0.25">
      <c r="O829" s="50"/>
      <c r="P829" s="436"/>
      <c r="Q829" s="439"/>
      <c r="R829" s="50"/>
      <c r="S829" s="439"/>
      <c r="T829" s="50"/>
      <c r="U829" s="439"/>
      <c r="V829" s="50"/>
      <c r="W829" s="50"/>
      <c r="X829" s="440"/>
      <c r="AA829" s="440"/>
      <c r="AB829" s="440"/>
      <c r="AC829" s="440"/>
      <c r="AD829" s="440"/>
      <c r="AM829" s="50"/>
    </row>
    <row r="830" spans="15:39" x14ac:dyDescent="0.25">
      <c r="O830" s="50"/>
      <c r="P830" s="436"/>
      <c r="Q830" s="439"/>
      <c r="R830" s="50"/>
      <c r="S830" s="439"/>
      <c r="T830" s="50"/>
      <c r="U830" s="439"/>
      <c r="V830" s="50"/>
      <c r="W830" s="50"/>
      <c r="X830" s="440"/>
      <c r="AA830" s="440"/>
      <c r="AB830" s="440"/>
      <c r="AC830" s="440"/>
      <c r="AD830" s="440"/>
      <c r="AM830" s="50"/>
    </row>
    <row r="831" spans="15:39" x14ac:dyDescent="0.25">
      <c r="O831" s="50"/>
      <c r="P831" s="436"/>
      <c r="Q831" s="439"/>
      <c r="R831" s="50"/>
      <c r="S831" s="439"/>
      <c r="T831" s="50"/>
      <c r="U831" s="439"/>
      <c r="V831" s="50"/>
      <c r="W831" s="50"/>
      <c r="X831" s="440"/>
      <c r="AA831" s="440"/>
      <c r="AB831" s="440"/>
      <c r="AC831" s="440"/>
      <c r="AD831" s="440"/>
      <c r="AM831" s="50"/>
    </row>
    <row r="832" spans="15:39" x14ac:dyDescent="0.25">
      <c r="O832" s="50"/>
      <c r="P832" s="436"/>
      <c r="Q832" s="439"/>
      <c r="R832" s="50"/>
      <c r="S832" s="439"/>
      <c r="T832" s="50"/>
      <c r="U832" s="439"/>
      <c r="V832" s="50"/>
      <c r="W832" s="50"/>
      <c r="X832" s="440"/>
      <c r="AA832" s="440"/>
      <c r="AB832" s="440"/>
      <c r="AC832" s="440"/>
      <c r="AD832" s="440"/>
      <c r="AM832" s="50"/>
    </row>
    <row r="833" spans="15:39" x14ac:dyDescent="0.25">
      <c r="O833" s="50"/>
      <c r="P833" s="436"/>
      <c r="Q833" s="439"/>
      <c r="R833" s="50"/>
      <c r="S833" s="439"/>
      <c r="T833" s="50"/>
      <c r="U833" s="439"/>
      <c r="V833" s="50"/>
      <c r="W833" s="50"/>
      <c r="X833" s="440"/>
      <c r="AA833" s="440"/>
      <c r="AB833" s="440"/>
      <c r="AC833" s="440"/>
      <c r="AD833" s="440"/>
      <c r="AM833" s="50"/>
    </row>
    <row r="834" spans="15:39" x14ac:dyDescent="0.25">
      <c r="O834" s="50"/>
      <c r="P834" s="436"/>
      <c r="Q834" s="439"/>
      <c r="R834" s="50"/>
      <c r="S834" s="439"/>
      <c r="T834" s="50"/>
      <c r="U834" s="439"/>
      <c r="V834" s="50"/>
      <c r="W834" s="50"/>
      <c r="X834" s="440"/>
      <c r="AA834" s="440"/>
      <c r="AB834" s="440"/>
      <c r="AC834" s="440"/>
      <c r="AD834" s="440"/>
      <c r="AM834" s="50"/>
    </row>
    <row r="835" spans="15:39" x14ac:dyDescent="0.25">
      <c r="O835" s="50"/>
      <c r="P835" s="436"/>
      <c r="Q835" s="439"/>
      <c r="R835" s="50"/>
      <c r="S835" s="439"/>
      <c r="T835" s="50"/>
      <c r="U835" s="439"/>
      <c r="V835" s="50"/>
      <c r="W835" s="50"/>
      <c r="X835" s="440"/>
      <c r="AA835" s="440"/>
      <c r="AB835" s="440"/>
      <c r="AC835" s="440"/>
      <c r="AD835" s="440"/>
      <c r="AM835" s="50"/>
    </row>
    <row r="836" spans="15:39" x14ac:dyDescent="0.25">
      <c r="O836" s="50"/>
      <c r="P836" s="436"/>
      <c r="Q836" s="439"/>
      <c r="R836" s="50"/>
      <c r="S836" s="439"/>
      <c r="T836" s="50"/>
      <c r="U836" s="439"/>
      <c r="V836" s="50"/>
      <c r="W836" s="50"/>
      <c r="X836" s="440"/>
      <c r="AA836" s="440"/>
      <c r="AB836" s="440"/>
      <c r="AC836" s="440"/>
      <c r="AD836" s="440"/>
      <c r="AM836" s="50"/>
    </row>
    <row r="837" spans="15:39" x14ac:dyDescent="0.25">
      <c r="O837" s="50"/>
      <c r="P837" s="436"/>
      <c r="Q837" s="439"/>
      <c r="R837" s="50"/>
      <c r="S837" s="439"/>
      <c r="T837" s="50"/>
      <c r="U837" s="439"/>
      <c r="V837" s="50"/>
      <c r="W837" s="50"/>
      <c r="X837" s="440"/>
      <c r="AA837" s="440"/>
      <c r="AB837" s="440"/>
      <c r="AC837" s="440"/>
      <c r="AD837" s="440"/>
      <c r="AM837" s="50"/>
    </row>
    <row r="838" spans="15:39" x14ac:dyDescent="0.25">
      <c r="O838" s="50"/>
      <c r="P838" s="436"/>
      <c r="Q838" s="439"/>
      <c r="R838" s="50"/>
      <c r="S838" s="439"/>
      <c r="T838" s="50"/>
      <c r="U838" s="439"/>
      <c r="V838" s="50"/>
      <c r="W838" s="50"/>
      <c r="X838" s="440"/>
      <c r="AA838" s="440"/>
      <c r="AB838" s="440"/>
      <c r="AC838" s="440"/>
      <c r="AD838" s="440"/>
      <c r="AM838" s="50"/>
    </row>
    <row r="839" spans="15:39" x14ac:dyDescent="0.25">
      <c r="O839" s="50"/>
      <c r="P839" s="436"/>
      <c r="Q839" s="439"/>
      <c r="R839" s="50"/>
      <c r="S839" s="439"/>
      <c r="T839" s="50"/>
      <c r="U839" s="439"/>
      <c r="V839" s="50"/>
      <c r="W839" s="50"/>
      <c r="X839" s="440"/>
      <c r="AA839" s="440"/>
      <c r="AB839" s="440"/>
      <c r="AC839" s="440"/>
      <c r="AD839" s="440"/>
      <c r="AM839" s="50"/>
    </row>
    <row r="840" spans="15:39" x14ac:dyDescent="0.25">
      <c r="O840" s="50"/>
      <c r="P840" s="436"/>
      <c r="Q840" s="439"/>
      <c r="R840" s="50"/>
      <c r="S840" s="439"/>
      <c r="T840" s="50"/>
      <c r="U840" s="439"/>
      <c r="V840" s="50"/>
      <c r="W840" s="50"/>
      <c r="X840" s="440"/>
      <c r="AA840" s="440"/>
      <c r="AB840" s="440"/>
      <c r="AC840" s="440"/>
      <c r="AD840" s="440"/>
      <c r="AM840" s="50"/>
    </row>
    <row r="841" spans="15:39" x14ac:dyDescent="0.25">
      <c r="O841" s="50"/>
      <c r="P841" s="436"/>
      <c r="Q841" s="439"/>
      <c r="R841" s="50"/>
      <c r="S841" s="439"/>
      <c r="T841" s="50"/>
      <c r="U841" s="439"/>
      <c r="V841" s="50"/>
      <c r="W841" s="50"/>
      <c r="X841" s="440"/>
      <c r="AA841" s="440"/>
      <c r="AB841" s="440"/>
      <c r="AC841" s="440"/>
      <c r="AD841" s="440"/>
      <c r="AM841" s="50"/>
    </row>
    <row r="842" spans="15:39" x14ac:dyDescent="0.25">
      <c r="O842" s="50"/>
      <c r="P842" s="436"/>
      <c r="Q842" s="439"/>
      <c r="R842" s="50"/>
      <c r="S842" s="439"/>
      <c r="T842" s="50"/>
      <c r="U842" s="439"/>
      <c r="V842" s="50"/>
      <c r="W842" s="50"/>
      <c r="X842" s="440"/>
      <c r="AA842" s="440"/>
      <c r="AB842" s="440"/>
      <c r="AC842" s="440"/>
      <c r="AD842" s="440"/>
      <c r="AM842" s="50"/>
    </row>
    <row r="843" spans="15:39" x14ac:dyDescent="0.25">
      <c r="O843" s="50"/>
      <c r="P843" s="436"/>
      <c r="Q843" s="439"/>
      <c r="R843" s="50"/>
      <c r="S843" s="439"/>
      <c r="T843" s="50"/>
      <c r="U843" s="439"/>
      <c r="V843" s="50"/>
      <c r="W843" s="50"/>
      <c r="X843" s="440"/>
      <c r="AA843" s="440"/>
      <c r="AB843" s="440"/>
      <c r="AC843" s="440"/>
      <c r="AD843" s="440"/>
      <c r="AM843" s="50"/>
    </row>
    <row r="844" spans="15:39" x14ac:dyDescent="0.25">
      <c r="O844" s="50"/>
      <c r="P844" s="436"/>
      <c r="Q844" s="439"/>
      <c r="R844" s="50"/>
      <c r="S844" s="439"/>
      <c r="T844" s="50"/>
      <c r="U844" s="439"/>
      <c r="V844" s="50"/>
      <c r="W844" s="50"/>
      <c r="X844" s="440"/>
      <c r="AA844" s="440"/>
      <c r="AB844" s="440"/>
      <c r="AC844" s="440"/>
      <c r="AD844" s="440"/>
      <c r="AM844" s="50"/>
    </row>
    <row r="845" spans="15:39" x14ac:dyDescent="0.25">
      <c r="O845" s="50"/>
      <c r="P845" s="436"/>
      <c r="Q845" s="439"/>
      <c r="R845" s="50"/>
      <c r="S845" s="439"/>
      <c r="T845" s="50"/>
      <c r="U845" s="439"/>
      <c r="V845" s="50"/>
      <c r="W845" s="50"/>
      <c r="X845" s="440"/>
      <c r="AA845" s="440"/>
      <c r="AB845" s="440"/>
      <c r="AC845" s="440"/>
      <c r="AD845" s="440"/>
      <c r="AM845" s="50"/>
    </row>
    <row r="846" spans="15:39" x14ac:dyDescent="0.25">
      <c r="O846" s="50"/>
      <c r="P846" s="436"/>
      <c r="Q846" s="439"/>
      <c r="R846" s="50"/>
      <c r="S846" s="439"/>
      <c r="T846" s="50"/>
      <c r="U846" s="439"/>
      <c r="V846" s="50"/>
      <c r="W846" s="50"/>
      <c r="X846" s="440"/>
      <c r="AA846" s="440"/>
      <c r="AB846" s="440"/>
      <c r="AC846" s="440"/>
      <c r="AD846" s="440"/>
      <c r="AM846" s="50"/>
    </row>
    <row r="847" spans="15:39" x14ac:dyDescent="0.25">
      <c r="O847" s="50"/>
      <c r="P847" s="436"/>
      <c r="Q847" s="439"/>
      <c r="R847" s="50"/>
      <c r="S847" s="439"/>
      <c r="T847" s="50"/>
      <c r="U847" s="439"/>
      <c r="V847" s="50"/>
      <c r="W847" s="50"/>
      <c r="X847" s="440"/>
      <c r="AA847" s="440"/>
      <c r="AB847" s="440"/>
      <c r="AC847" s="440"/>
      <c r="AD847" s="440"/>
      <c r="AM847" s="50"/>
    </row>
    <row r="848" spans="15:39" x14ac:dyDescent="0.25">
      <c r="O848" s="50"/>
      <c r="P848" s="436"/>
      <c r="Q848" s="439"/>
      <c r="R848" s="50"/>
      <c r="S848" s="439"/>
      <c r="T848" s="50"/>
      <c r="U848" s="439"/>
      <c r="V848" s="50"/>
      <c r="W848" s="50"/>
      <c r="X848" s="440"/>
      <c r="AA848" s="440"/>
      <c r="AB848" s="440"/>
      <c r="AC848" s="440"/>
      <c r="AD848" s="440"/>
      <c r="AM848" s="50"/>
    </row>
    <row r="849" spans="15:39" x14ac:dyDescent="0.25">
      <c r="O849" s="50"/>
      <c r="P849" s="436"/>
      <c r="Q849" s="439"/>
      <c r="R849" s="50"/>
      <c r="S849" s="439"/>
      <c r="T849" s="50"/>
      <c r="U849" s="439"/>
      <c r="V849" s="50"/>
      <c r="W849" s="50"/>
      <c r="X849" s="440"/>
      <c r="AA849" s="440"/>
      <c r="AB849" s="440"/>
      <c r="AC849" s="440"/>
      <c r="AD849" s="440"/>
      <c r="AM849" s="50"/>
    </row>
    <row r="850" spans="15:39" x14ac:dyDescent="0.25">
      <c r="O850" s="50"/>
      <c r="P850" s="436"/>
      <c r="Q850" s="439"/>
      <c r="R850" s="50"/>
      <c r="S850" s="439"/>
      <c r="T850" s="50"/>
      <c r="U850" s="439"/>
      <c r="V850" s="50"/>
      <c r="W850" s="50"/>
      <c r="X850" s="440"/>
      <c r="AA850" s="440"/>
      <c r="AB850" s="440"/>
      <c r="AC850" s="440"/>
      <c r="AD850" s="440"/>
      <c r="AM850" s="50"/>
    </row>
    <row r="851" spans="15:39" x14ac:dyDescent="0.25">
      <c r="O851" s="50"/>
      <c r="P851" s="436"/>
      <c r="Q851" s="439"/>
      <c r="R851" s="50"/>
      <c r="S851" s="439"/>
      <c r="T851" s="50"/>
      <c r="U851" s="439"/>
      <c r="V851" s="50"/>
      <c r="W851" s="50"/>
      <c r="X851" s="440"/>
      <c r="AA851" s="440"/>
      <c r="AB851" s="440"/>
      <c r="AC851" s="440"/>
      <c r="AD851" s="440"/>
      <c r="AM851" s="50"/>
    </row>
    <row r="852" spans="15:39" x14ac:dyDescent="0.25">
      <c r="O852" s="50"/>
      <c r="P852" s="436"/>
      <c r="Q852" s="439"/>
      <c r="R852" s="50"/>
      <c r="S852" s="439"/>
      <c r="T852" s="50"/>
      <c r="U852" s="439"/>
      <c r="V852" s="50"/>
      <c r="W852" s="50"/>
      <c r="X852" s="440"/>
      <c r="AA852" s="440"/>
      <c r="AB852" s="440"/>
      <c r="AC852" s="440"/>
      <c r="AD852" s="440"/>
      <c r="AM852" s="50"/>
    </row>
    <row r="853" spans="15:39" x14ac:dyDescent="0.25">
      <c r="O853" s="50"/>
      <c r="P853" s="436"/>
      <c r="Q853" s="439"/>
      <c r="R853" s="50"/>
      <c r="S853" s="439"/>
      <c r="T853" s="50"/>
      <c r="U853" s="439"/>
      <c r="V853" s="50"/>
      <c r="W853" s="50"/>
      <c r="X853" s="440"/>
      <c r="AA853" s="440"/>
      <c r="AB853" s="440"/>
      <c r="AC853" s="440"/>
      <c r="AD853" s="440"/>
      <c r="AM853" s="50"/>
    </row>
    <row r="854" spans="15:39" x14ac:dyDescent="0.25">
      <c r="O854" s="50"/>
      <c r="P854" s="436"/>
      <c r="Q854" s="439"/>
      <c r="R854" s="50"/>
      <c r="S854" s="439"/>
      <c r="T854" s="50"/>
      <c r="U854" s="439"/>
      <c r="V854" s="50"/>
      <c r="W854" s="50"/>
      <c r="X854" s="440"/>
      <c r="AA854" s="440"/>
      <c r="AB854" s="440"/>
      <c r="AC854" s="440"/>
      <c r="AD854" s="440"/>
      <c r="AM854" s="50"/>
    </row>
    <row r="855" spans="15:39" x14ac:dyDescent="0.25">
      <c r="O855" s="50"/>
      <c r="P855" s="436"/>
      <c r="Q855" s="439"/>
      <c r="R855" s="50"/>
      <c r="S855" s="439"/>
      <c r="T855" s="50"/>
      <c r="U855" s="439"/>
      <c r="V855" s="50"/>
      <c r="W855" s="50"/>
      <c r="X855" s="440"/>
      <c r="AA855" s="440"/>
      <c r="AB855" s="440"/>
      <c r="AC855" s="440"/>
      <c r="AD855" s="440"/>
      <c r="AM855" s="50"/>
    </row>
    <row r="856" spans="15:39" x14ac:dyDescent="0.25">
      <c r="O856" s="50"/>
      <c r="P856" s="436"/>
      <c r="Q856" s="439"/>
      <c r="R856" s="50"/>
      <c r="S856" s="439"/>
      <c r="T856" s="50"/>
      <c r="U856" s="439"/>
      <c r="V856" s="50"/>
      <c r="W856" s="50"/>
      <c r="X856" s="440"/>
      <c r="AA856" s="440"/>
      <c r="AB856" s="440"/>
      <c r="AC856" s="440"/>
      <c r="AD856" s="440"/>
      <c r="AM856" s="50"/>
    </row>
    <row r="857" spans="15:39" x14ac:dyDescent="0.25">
      <c r="O857" s="50"/>
      <c r="P857" s="436"/>
      <c r="Q857" s="439"/>
      <c r="R857" s="50"/>
      <c r="S857" s="439"/>
      <c r="T857" s="50"/>
      <c r="U857" s="439"/>
      <c r="V857" s="50"/>
      <c r="W857" s="50"/>
      <c r="X857" s="440"/>
      <c r="AA857" s="440"/>
      <c r="AB857" s="440"/>
      <c r="AC857" s="440"/>
      <c r="AD857" s="440"/>
      <c r="AM857" s="50"/>
    </row>
    <row r="858" spans="15:39" x14ac:dyDescent="0.25">
      <c r="O858" s="50"/>
      <c r="P858" s="436"/>
      <c r="Q858" s="439"/>
      <c r="R858" s="50"/>
      <c r="S858" s="50"/>
      <c r="T858" s="50"/>
      <c r="U858" s="439"/>
      <c r="V858" s="50"/>
      <c r="W858" s="50"/>
      <c r="X858" s="440"/>
      <c r="AA858" s="440"/>
      <c r="AB858" s="440"/>
      <c r="AC858" s="440"/>
      <c r="AD858" s="440"/>
      <c r="AM858" s="50"/>
    </row>
    <row r="859" spans="15:39" x14ac:dyDescent="0.25">
      <c r="O859" s="50"/>
      <c r="P859" s="436"/>
      <c r="Q859" s="439"/>
      <c r="R859" s="50"/>
      <c r="S859" s="50"/>
      <c r="T859" s="50"/>
      <c r="U859" s="439"/>
      <c r="V859" s="50"/>
      <c r="W859" s="50"/>
      <c r="X859" s="440"/>
      <c r="AA859" s="440"/>
      <c r="AB859" s="440"/>
      <c r="AC859" s="440"/>
      <c r="AD859" s="440"/>
      <c r="AM859" s="50"/>
    </row>
    <row r="860" spans="15:39" x14ac:dyDescent="0.25">
      <c r="O860" s="50"/>
      <c r="P860" s="436"/>
      <c r="Q860" s="439"/>
      <c r="R860" s="50"/>
      <c r="S860" s="50"/>
      <c r="T860" s="50"/>
      <c r="U860" s="439"/>
      <c r="V860" s="50"/>
      <c r="W860" s="50"/>
      <c r="X860" s="440"/>
      <c r="AA860" s="440"/>
      <c r="AB860" s="440"/>
      <c r="AC860" s="440"/>
      <c r="AD860" s="440"/>
      <c r="AM860" s="50"/>
    </row>
    <row r="861" spans="15:39" x14ac:dyDescent="0.25">
      <c r="O861" s="50"/>
      <c r="P861" s="436"/>
      <c r="Q861" s="439"/>
      <c r="R861" s="50"/>
      <c r="S861" s="50"/>
      <c r="T861" s="50"/>
      <c r="U861" s="439"/>
      <c r="V861" s="50"/>
      <c r="W861" s="50"/>
      <c r="X861" s="440"/>
      <c r="AA861" s="440"/>
      <c r="AB861" s="440"/>
      <c r="AC861" s="440"/>
      <c r="AD861" s="440"/>
      <c r="AM861" s="50"/>
    </row>
    <row r="862" spans="15:39" x14ac:dyDescent="0.25">
      <c r="O862" s="50"/>
      <c r="P862" s="436"/>
      <c r="Q862" s="439"/>
      <c r="R862" s="50"/>
      <c r="S862" s="50"/>
      <c r="T862" s="50"/>
      <c r="U862" s="439"/>
      <c r="V862" s="50"/>
      <c r="W862" s="50"/>
      <c r="X862" s="440"/>
      <c r="AA862" s="440"/>
      <c r="AB862" s="440"/>
      <c r="AC862" s="440"/>
      <c r="AD862" s="440"/>
      <c r="AM862" s="50"/>
    </row>
    <row r="863" spans="15:39" x14ac:dyDescent="0.25">
      <c r="O863" s="50"/>
      <c r="P863" s="436"/>
      <c r="Q863" s="439"/>
      <c r="R863" s="50"/>
      <c r="S863" s="50"/>
      <c r="T863" s="50"/>
      <c r="U863" s="439"/>
      <c r="V863" s="50"/>
      <c r="W863" s="50"/>
      <c r="X863" s="440"/>
      <c r="AA863" s="440"/>
      <c r="AB863" s="440"/>
      <c r="AC863" s="440"/>
      <c r="AD863" s="440"/>
      <c r="AM863" s="50"/>
    </row>
    <row r="864" spans="15:39" x14ac:dyDescent="0.25">
      <c r="O864" s="50"/>
      <c r="P864" s="436"/>
      <c r="Q864" s="439"/>
      <c r="R864" s="50"/>
      <c r="S864" s="50"/>
      <c r="T864" s="50"/>
      <c r="U864" s="439"/>
      <c r="V864" s="50"/>
      <c r="W864" s="50"/>
      <c r="X864" s="440"/>
      <c r="AA864" s="440"/>
      <c r="AB864" s="440"/>
      <c r="AC864" s="440"/>
      <c r="AD864" s="440"/>
      <c r="AM864" s="50"/>
    </row>
    <row r="865" spans="15:39" x14ac:dyDescent="0.25">
      <c r="O865" s="50"/>
      <c r="P865" s="436"/>
      <c r="Q865" s="439"/>
      <c r="R865" s="50"/>
      <c r="S865" s="50"/>
      <c r="T865" s="50"/>
      <c r="U865" s="439"/>
      <c r="V865" s="50"/>
      <c r="W865" s="50"/>
      <c r="X865" s="440"/>
      <c r="AA865" s="440"/>
      <c r="AB865" s="440"/>
      <c r="AC865" s="440"/>
      <c r="AD865" s="440"/>
      <c r="AM865" s="50"/>
    </row>
    <row r="866" spans="15:39" x14ac:dyDescent="0.25">
      <c r="O866" s="50"/>
      <c r="P866" s="436"/>
      <c r="Q866" s="439"/>
      <c r="R866" s="50"/>
      <c r="S866" s="50"/>
      <c r="T866" s="50"/>
      <c r="U866" s="439"/>
      <c r="V866" s="50"/>
      <c r="W866" s="50"/>
      <c r="X866" s="440"/>
      <c r="AA866" s="440"/>
      <c r="AB866" s="440"/>
      <c r="AC866" s="440"/>
      <c r="AD866" s="440"/>
      <c r="AM866" s="50"/>
    </row>
    <row r="867" spans="15:39" x14ac:dyDescent="0.25">
      <c r="O867" s="50"/>
      <c r="P867" s="436"/>
      <c r="Q867" s="439"/>
      <c r="R867" s="50"/>
      <c r="S867" s="50"/>
      <c r="T867" s="50"/>
      <c r="U867" s="439"/>
      <c r="V867" s="50"/>
      <c r="W867" s="50"/>
      <c r="X867" s="440"/>
      <c r="AA867" s="440"/>
      <c r="AB867" s="440"/>
      <c r="AC867" s="440"/>
      <c r="AD867" s="440"/>
      <c r="AM867" s="50"/>
    </row>
    <row r="868" spans="15:39" x14ac:dyDescent="0.25">
      <c r="O868" s="50"/>
      <c r="P868" s="436"/>
      <c r="Q868" s="439"/>
      <c r="R868" s="50"/>
      <c r="S868" s="50"/>
      <c r="T868" s="50"/>
      <c r="U868" s="439"/>
      <c r="V868" s="50"/>
      <c r="W868" s="50"/>
      <c r="X868" s="440"/>
      <c r="AA868" s="440"/>
      <c r="AB868" s="440"/>
      <c r="AC868" s="440"/>
      <c r="AD868" s="440"/>
      <c r="AM868" s="50"/>
    </row>
    <row r="869" spans="15:39" x14ac:dyDescent="0.25">
      <c r="O869" s="50"/>
      <c r="P869" s="436"/>
      <c r="Q869" s="439"/>
      <c r="R869" s="50"/>
      <c r="S869" s="50"/>
      <c r="T869" s="50"/>
      <c r="U869" s="439"/>
      <c r="V869" s="50"/>
      <c r="W869" s="50"/>
      <c r="X869" s="440"/>
      <c r="AA869" s="440"/>
      <c r="AB869" s="440"/>
      <c r="AC869" s="440"/>
      <c r="AD869" s="440"/>
      <c r="AM869" s="50"/>
    </row>
    <row r="870" spans="15:39" x14ac:dyDescent="0.25">
      <c r="O870" s="50"/>
      <c r="P870" s="436"/>
      <c r="Q870" s="439"/>
      <c r="R870" s="50"/>
      <c r="S870" s="50"/>
      <c r="T870" s="50"/>
      <c r="U870" s="439"/>
      <c r="V870" s="50"/>
      <c r="W870" s="50"/>
      <c r="X870" s="440"/>
      <c r="AA870" s="440"/>
      <c r="AB870" s="440"/>
      <c r="AC870" s="440"/>
      <c r="AD870" s="440"/>
      <c r="AM870" s="50"/>
    </row>
    <row r="871" spans="15:39" x14ac:dyDescent="0.25">
      <c r="O871" s="50"/>
      <c r="P871" s="436"/>
      <c r="Q871" s="439"/>
      <c r="R871" s="50"/>
      <c r="S871" s="50"/>
      <c r="T871" s="50"/>
      <c r="U871" s="439"/>
      <c r="V871" s="50"/>
      <c r="W871" s="50"/>
      <c r="X871" s="440"/>
      <c r="AA871" s="440"/>
      <c r="AB871" s="440"/>
      <c r="AC871" s="440"/>
      <c r="AD871" s="440"/>
      <c r="AM871" s="50"/>
    </row>
    <row r="872" spans="15:39" x14ac:dyDescent="0.25">
      <c r="O872" s="50"/>
      <c r="P872" s="436"/>
      <c r="Q872" s="439"/>
      <c r="R872" s="50"/>
      <c r="S872" s="50"/>
      <c r="T872" s="50"/>
      <c r="U872" s="439"/>
      <c r="V872" s="50"/>
      <c r="W872" s="50"/>
      <c r="X872" s="440"/>
      <c r="AA872" s="440"/>
      <c r="AB872" s="440"/>
      <c r="AC872" s="440"/>
      <c r="AD872" s="440"/>
      <c r="AM872" s="50"/>
    </row>
    <row r="873" spans="15:39" x14ac:dyDescent="0.25">
      <c r="O873" s="50"/>
      <c r="P873" s="436"/>
      <c r="Q873" s="439"/>
      <c r="R873" s="50"/>
      <c r="S873" s="50"/>
      <c r="T873" s="50"/>
      <c r="U873" s="439"/>
      <c r="V873" s="50"/>
      <c r="W873" s="50"/>
      <c r="X873" s="440"/>
      <c r="AA873" s="440"/>
      <c r="AB873" s="440"/>
      <c r="AC873" s="440"/>
      <c r="AD873" s="440"/>
      <c r="AM873" s="50"/>
    </row>
    <row r="874" spans="15:39" x14ac:dyDescent="0.25">
      <c r="O874" s="50"/>
      <c r="P874" s="436"/>
      <c r="Q874" s="439"/>
      <c r="R874" s="50"/>
      <c r="S874" s="50"/>
      <c r="T874" s="50"/>
      <c r="U874" s="439"/>
      <c r="V874" s="50"/>
      <c r="W874" s="50"/>
      <c r="X874" s="440"/>
      <c r="AA874" s="440"/>
      <c r="AB874" s="440"/>
      <c r="AC874" s="440"/>
      <c r="AD874" s="440"/>
      <c r="AM874" s="50"/>
    </row>
    <row r="875" spans="15:39" x14ac:dyDescent="0.25">
      <c r="O875" s="50"/>
      <c r="P875" s="436"/>
      <c r="Q875" s="439"/>
      <c r="R875" s="50"/>
      <c r="S875" s="50"/>
      <c r="T875" s="50"/>
      <c r="U875" s="439"/>
      <c r="V875" s="50"/>
      <c r="W875" s="50"/>
      <c r="X875" s="440"/>
      <c r="AA875" s="440"/>
      <c r="AB875" s="440"/>
      <c r="AC875" s="440"/>
      <c r="AD875" s="440"/>
      <c r="AM875" s="50"/>
    </row>
    <row r="876" spans="15:39" x14ac:dyDescent="0.25">
      <c r="O876" s="50"/>
      <c r="P876" s="436"/>
      <c r="Q876" s="439"/>
      <c r="R876" s="50"/>
      <c r="S876" s="50"/>
      <c r="T876" s="50"/>
      <c r="U876" s="439"/>
      <c r="V876" s="50"/>
      <c r="W876" s="50"/>
      <c r="X876" s="440"/>
      <c r="AA876" s="440"/>
      <c r="AB876" s="440"/>
      <c r="AC876" s="440"/>
      <c r="AD876" s="440"/>
      <c r="AM876" s="50"/>
    </row>
    <row r="877" spans="15:39" x14ac:dyDescent="0.25">
      <c r="O877" s="50"/>
      <c r="P877" s="436"/>
      <c r="Q877" s="439"/>
      <c r="R877" s="50"/>
      <c r="S877" s="50"/>
      <c r="T877" s="50"/>
      <c r="U877" s="439"/>
      <c r="V877" s="50"/>
      <c r="W877" s="50"/>
      <c r="X877" s="440"/>
      <c r="AA877" s="440"/>
      <c r="AB877" s="440"/>
      <c r="AC877" s="440"/>
      <c r="AD877" s="440"/>
      <c r="AM877" s="50"/>
    </row>
    <row r="878" spans="15:39" x14ac:dyDescent="0.25">
      <c r="O878" s="50"/>
      <c r="P878" s="436"/>
      <c r="Q878" s="439"/>
      <c r="R878" s="50"/>
      <c r="S878" s="50"/>
      <c r="T878" s="50"/>
      <c r="U878" s="439"/>
      <c r="V878" s="50"/>
      <c r="W878" s="50"/>
      <c r="X878" s="440"/>
      <c r="AA878" s="440"/>
      <c r="AB878" s="440"/>
      <c r="AC878" s="440"/>
      <c r="AD878" s="440"/>
      <c r="AM878" s="50"/>
    </row>
    <row r="879" spans="15:39" x14ac:dyDescent="0.25">
      <c r="O879" s="50"/>
      <c r="P879" s="436"/>
      <c r="Q879" s="439"/>
      <c r="R879" s="50"/>
      <c r="S879" s="50"/>
      <c r="T879" s="50"/>
      <c r="U879" s="439"/>
      <c r="V879" s="50"/>
      <c r="W879" s="50"/>
      <c r="X879" s="440"/>
      <c r="AA879" s="440"/>
      <c r="AB879" s="440"/>
      <c r="AC879" s="440"/>
      <c r="AD879" s="440"/>
      <c r="AM879" s="50"/>
    </row>
    <row r="880" spans="15:39" x14ac:dyDescent="0.25">
      <c r="O880" s="50"/>
      <c r="P880" s="436"/>
      <c r="Q880" s="439"/>
      <c r="R880" s="50"/>
      <c r="S880" s="50"/>
      <c r="T880" s="50"/>
      <c r="U880" s="439"/>
      <c r="V880" s="50"/>
      <c r="W880" s="50"/>
      <c r="X880" s="440"/>
      <c r="AA880" s="440"/>
      <c r="AB880" s="440"/>
      <c r="AC880" s="440"/>
      <c r="AD880" s="440"/>
      <c r="AM880" s="50"/>
    </row>
    <row r="881" spans="15:39" x14ac:dyDescent="0.25">
      <c r="O881" s="50"/>
      <c r="P881" s="436"/>
      <c r="Q881" s="439"/>
      <c r="R881" s="50"/>
      <c r="S881" s="50"/>
      <c r="T881" s="50"/>
      <c r="U881" s="439"/>
      <c r="V881" s="50"/>
      <c r="W881" s="50"/>
      <c r="X881" s="440"/>
      <c r="AA881" s="440"/>
      <c r="AB881" s="440"/>
      <c r="AC881" s="440"/>
      <c r="AD881" s="440"/>
      <c r="AM881" s="50"/>
    </row>
    <row r="882" spans="15:39" x14ac:dyDescent="0.25">
      <c r="O882" s="50"/>
      <c r="P882" s="436"/>
      <c r="Q882" s="439"/>
      <c r="R882" s="50"/>
      <c r="S882" s="50"/>
      <c r="T882" s="50"/>
      <c r="U882" s="439"/>
      <c r="V882" s="50"/>
      <c r="W882" s="50"/>
      <c r="X882" s="440"/>
      <c r="AA882" s="440"/>
      <c r="AB882" s="440"/>
      <c r="AC882" s="440"/>
      <c r="AD882" s="440"/>
      <c r="AM882" s="50"/>
    </row>
    <row r="883" spans="15:39" x14ac:dyDescent="0.25">
      <c r="O883" s="50"/>
      <c r="P883" s="436"/>
      <c r="Q883" s="439"/>
      <c r="R883" s="50"/>
      <c r="S883" s="50"/>
      <c r="T883" s="50"/>
      <c r="U883" s="439"/>
      <c r="V883" s="50"/>
      <c r="W883" s="50"/>
      <c r="X883" s="440"/>
      <c r="AA883" s="440"/>
      <c r="AB883" s="440"/>
      <c r="AC883" s="440"/>
      <c r="AD883" s="440"/>
      <c r="AM883" s="50"/>
    </row>
    <row r="884" spans="15:39" x14ac:dyDescent="0.25">
      <c r="O884" s="50"/>
      <c r="P884" s="436"/>
      <c r="Q884" s="439"/>
      <c r="R884" s="50"/>
      <c r="S884" s="50"/>
      <c r="T884" s="50"/>
      <c r="U884" s="439"/>
      <c r="V884" s="50"/>
      <c r="W884" s="50"/>
      <c r="X884" s="440"/>
      <c r="AA884" s="440"/>
      <c r="AB884" s="440"/>
      <c r="AC884" s="440"/>
      <c r="AD884" s="440"/>
      <c r="AM884" s="50"/>
    </row>
    <row r="885" spans="15:39" x14ac:dyDescent="0.25">
      <c r="O885" s="50"/>
      <c r="P885" s="436"/>
      <c r="Q885" s="439"/>
      <c r="R885" s="50"/>
      <c r="S885" s="50"/>
      <c r="T885" s="50"/>
      <c r="U885" s="439"/>
      <c r="V885" s="50"/>
      <c r="W885" s="50"/>
      <c r="X885" s="440"/>
      <c r="AA885" s="440"/>
      <c r="AB885" s="440"/>
      <c r="AC885" s="440"/>
      <c r="AD885" s="440"/>
      <c r="AM885" s="50"/>
    </row>
    <row r="886" spans="15:39" x14ac:dyDescent="0.25">
      <c r="O886" s="50"/>
      <c r="P886" s="436"/>
      <c r="Q886" s="439"/>
      <c r="R886" s="50"/>
      <c r="S886" s="50"/>
      <c r="T886" s="50"/>
      <c r="U886" s="439"/>
      <c r="V886" s="50"/>
      <c r="W886" s="50"/>
      <c r="X886" s="440"/>
      <c r="AA886" s="440"/>
      <c r="AB886" s="440"/>
      <c r="AC886" s="440"/>
      <c r="AD886" s="440"/>
      <c r="AM886" s="50"/>
    </row>
    <row r="887" spans="15:39" x14ac:dyDescent="0.25">
      <c r="O887" s="50"/>
      <c r="P887" s="436"/>
      <c r="Q887" s="439"/>
      <c r="R887" s="50"/>
      <c r="S887" s="50"/>
      <c r="T887" s="50"/>
      <c r="U887" s="439"/>
      <c r="V887" s="50"/>
      <c r="W887" s="50"/>
      <c r="X887" s="440"/>
      <c r="AA887" s="440"/>
      <c r="AB887" s="440"/>
      <c r="AC887" s="440"/>
      <c r="AD887" s="440"/>
      <c r="AM887" s="50"/>
    </row>
    <row r="888" spans="15:39" x14ac:dyDescent="0.25">
      <c r="O888" s="50"/>
      <c r="P888" s="436"/>
      <c r="Q888" s="439"/>
      <c r="R888" s="50"/>
      <c r="S888" s="50"/>
      <c r="T888" s="50"/>
      <c r="U888" s="439"/>
      <c r="V888" s="50"/>
      <c r="W888" s="50"/>
      <c r="X888" s="440"/>
      <c r="AA888" s="440"/>
      <c r="AB888" s="440"/>
      <c r="AC888" s="440"/>
      <c r="AD888" s="440"/>
      <c r="AM888" s="50"/>
    </row>
    <row r="889" spans="15:39" x14ac:dyDescent="0.25">
      <c r="O889" s="50"/>
      <c r="P889" s="436"/>
      <c r="Q889" s="439"/>
      <c r="R889" s="50"/>
      <c r="S889" s="50"/>
      <c r="T889" s="50"/>
      <c r="U889" s="439"/>
      <c r="V889" s="50"/>
      <c r="W889" s="50"/>
      <c r="X889" s="440"/>
      <c r="AA889" s="440"/>
      <c r="AB889" s="440"/>
      <c r="AC889" s="440"/>
      <c r="AD889" s="440"/>
      <c r="AM889" s="50"/>
    </row>
    <row r="890" spans="15:39" x14ac:dyDescent="0.25">
      <c r="O890" s="50"/>
      <c r="P890" s="436"/>
      <c r="Q890" s="439"/>
      <c r="R890" s="50"/>
      <c r="S890" s="50"/>
      <c r="T890" s="50"/>
      <c r="U890" s="439"/>
      <c r="V890" s="50"/>
      <c r="W890" s="50"/>
      <c r="X890" s="440"/>
      <c r="AA890" s="440"/>
      <c r="AB890" s="440"/>
      <c r="AC890" s="440"/>
      <c r="AD890" s="440"/>
      <c r="AM890" s="50"/>
    </row>
    <row r="891" spans="15:39" x14ac:dyDescent="0.25">
      <c r="O891" s="50"/>
      <c r="P891" s="436"/>
      <c r="Q891" s="439"/>
      <c r="R891" s="50"/>
      <c r="S891" s="50"/>
      <c r="T891" s="50"/>
      <c r="U891" s="439"/>
      <c r="V891" s="50"/>
      <c r="W891" s="50"/>
      <c r="X891" s="440"/>
      <c r="AA891" s="440"/>
      <c r="AB891" s="440"/>
      <c r="AC891" s="440"/>
      <c r="AD891" s="440"/>
      <c r="AM891" s="50"/>
    </row>
    <row r="892" spans="15:39" x14ac:dyDescent="0.25">
      <c r="O892" s="50"/>
      <c r="P892" s="436"/>
      <c r="Q892" s="439"/>
      <c r="R892" s="50"/>
      <c r="S892" s="50"/>
      <c r="T892" s="50"/>
      <c r="U892" s="439"/>
      <c r="V892" s="50"/>
      <c r="W892" s="50"/>
      <c r="X892" s="440"/>
      <c r="AA892" s="440"/>
      <c r="AB892" s="440"/>
      <c r="AC892" s="440"/>
      <c r="AD892" s="440"/>
      <c r="AM892" s="50"/>
    </row>
    <row r="893" spans="15:39" x14ac:dyDescent="0.25">
      <c r="O893" s="50"/>
      <c r="P893" s="436"/>
      <c r="Q893" s="439"/>
      <c r="R893" s="50"/>
      <c r="S893" s="50"/>
      <c r="T893" s="50"/>
      <c r="U893" s="439"/>
      <c r="V893" s="50"/>
      <c r="W893" s="50"/>
      <c r="X893" s="440"/>
      <c r="AA893" s="440"/>
      <c r="AB893" s="440"/>
      <c r="AC893" s="440"/>
      <c r="AD893" s="440"/>
      <c r="AM893" s="50"/>
    </row>
    <row r="894" spans="15:39" x14ac:dyDescent="0.25">
      <c r="O894" s="50"/>
      <c r="P894" s="436"/>
      <c r="Q894" s="439"/>
      <c r="R894" s="50"/>
      <c r="S894" s="50"/>
      <c r="T894" s="50"/>
      <c r="U894" s="439"/>
      <c r="V894" s="50"/>
      <c r="W894" s="50"/>
      <c r="X894" s="440"/>
      <c r="AA894" s="440"/>
      <c r="AB894" s="440"/>
      <c r="AC894" s="440"/>
      <c r="AD894" s="440"/>
      <c r="AM894" s="50"/>
    </row>
    <row r="895" spans="15:39" x14ac:dyDescent="0.25">
      <c r="O895" s="50"/>
      <c r="P895" s="436"/>
      <c r="Q895" s="439"/>
      <c r="R895" s="50"/>
      <c r="S895" s="50"/>
      <c r="T895" s="50"/>
      <c r="U895" s="439"/>
      <c r="V895" s="50"/>
      <c r="W895" s="50"/>
      <c r="X895" s="440"/>
      <c r="AA895" s="440"/>
      <c r="AB895" s="440"/>
      <c r="AC895" s="440"/>
      <c r="AD895" s="440"/>
      <c r="AM895" s="50"/>
    </row>
    <row r="896" spans="15:39" x14ac:dyDescent="0.25">
      <c r="O896" s="50"/>
      <c r="P896" s="436"/>
      <c r="Q896" s="439"/>
      <c r="R896" s="50"/>
      <c r="S896" s="50"/>
      <c r="T896" s="50"/>
      <c r="U896" s="439"/>
      <c r="V896" s="50"/>
      <c r="W896" s="50"/>
      <c r="X896" s="440"/>
      <c r="AA896" s="440"/>
      <c r="AB896" s="440"/>
      <c r="AC896" s="440"/>
      <c r="AD896" s="440"/>
      <c r="AM896" s="50"/>
    </row>
    <row r="897" spans="15:39" x14ac:dyDescent="0.25">
      <c r="O897" s="50"/>
      <c r="P897" s="436"/>
      <c r="Q897" s="439"/>
      <c r="R897" s="50"/>
      <c r="S897" s="50"/>
      <c r="T897" s="50"/>
      <c r="U897" s="439"/>
      <c r="V897" s="50"/>
      <c r="W897" s="50"/>
      <c r="X897" s="440"/>
      <c r="AA897" s="440"/>
      <c r="AB897" s="440"/>
      <c r="AC897" s="440"/>
      <c r="AD897" s="440"/>
      <c r="AM897" s="50"/>
    </row>
    <row r="898" spans="15:39" x14ac:dyDescent="0.25">
      <c r="O898" s="50"/>
      <c r="P898" s="436"/>
      <c r="Q898" s="439"/>
      <c r="R898" s="50"/>
      <c r="S898" s="50"/>
      <c r="T898" s="50"/>
      <c r="U898" s="439"/>
      <c r="V898" s="50"/>
      <c r="W898" s="50"/>
      <c r="X898" s="440"/>
      <c r="AA898" s="440"/>
      <c r="AB898" s="440"/>
      <c r="AC898" s="440"/>
      <c r="AD898" s="440"/>
      <c r="AM898" s="50"/>
    </row>
    <row r="899" spans="15:39" x14ac:dyDescent="0.25">
      <c r="O899" s="50"/>
      <c r="P899" s="436"/>
      <c r="Q899" s="439"/>
      <c r="R899" s="50"/>
      <c r="S899" s="50"/>
      <c r="T899" s="50"/>
      <c r="U899" s="439"/>
      <c r="V899" s="50"/>
      <c r="W899" s="50"/>
      <c r="X899" s="440"/>
      <c r="AA899" s="440"/>
      <c r="AB899" s="440"/>
      <c r="AC899" s="440"/>
      <c r="AD899" s="440"/>
      <c r="AM899" s="50"/>
    </row>
    <row r="900" spans="15:39" x14ac:dyDescent="0.25">
      <c r="O900" s="50"/>
      <c r="P900" s="436"/>
      <c r="Q900" s="439"/>
      <c r="R900" s="50"/>
      <c r="S900" s="50"/>
      <c r="T900" s="50"/>
      <c r="U900" s="439"/>
      <c r="V900" s="50"/>
      <c r="W900" s="50"/>
      <c r="X900" s="440"/>
      <c r="AA900" s="440"/>
      <c r="AB900" s="440"/>
      <c r="AC900" s="440"/>
      <c r="AD900" s="440"/>
      <c r="AM900" s="50"/>
    </row>
    <row r="901" spans="15:39" x14ac:dyDescent="0.25">
      <c r="O901" s="50"/>
      <c r="P901" s="436"/>
      <c r="Q901" s="439"/>
      <c r="R901" s="50"/>
      <c r="S901" s="50"/>
      <c r="T901" s="50"/>
      <c r="U901" s="439"/>
      <c r="V901" s="50"/>
      <c r="W901" s="50"/>
      <c r="X901" s="440"/>
      <c r="AA901" s="440"/>
      <c r="AB901" s="440"/>
      <c r="AC901" s="440"/>
      <c r="AD901" s="440"/>
      <c r="AM901" s="50"/>
    </row>
    <row r="902" spans="15:39" x14ac:dyDescent="0.25">
      <c r="O902" s="50"/>
      <c r="P902" s="436"/>
      <c r="Q902" s="439"/>
      <c r="R902" s="50"/>
      <c r="S902" s="50"/>
      <c r="T902" s="50"/>
      <c r="U902" s="439"/>
      <c r="V902" s="50"/>
      <c r="W902" s="50"/>
      <c r="X902" s="440"/>
      <c r="AA902" s="440"/>
      <c r="AB902" s="440"/>
      <c r="AC902" s="440"/>
      <c r="AD902" s="440"/>
      <c r="AM902" s="50"/>
    </row>
    <row r="903" spans="15:39" x14ac:dyDescent="0.25">
      <c r="O903" s="50"/>
      <c r="P903" s="436"/>
      <c r="Q903" s="439"/>
      <c r="R903" s="50"/>
      <c r="S903" s="50"/>
      <c r="T903" s="50"/>
      <c r="U903" s="439"/>
      <c r="V903" s="50"/>
      <c r="W903" s="50"/>
      <c r="X903" s="440"/>
      <c r="AA903" s="440"/>
      <c r="AB903" s="440"/>
      <c r="AC903" s="440"/>
      <c r="AD903" s="440"/>
      <c r="AM903" s="50"/>
    </row>
    <row r="904" spans="15:39" x14ac:dyDescent="0.25">
      <c r="O904" s="50"/>
      <c r="P904" s="436"/>
      <c r="Q904" s="439"/>
      <c r="R904" s="50"/>
      <c r="S904" s="50"/>
      <c r="T904" s="50"/>
      <c r="U904" s="439"/>
      <c r="V904" s="50"/>
      <c r="W904" s="50"/>
      <c r="X904" s="440"/>
      <c r="AA904" s="440"/>
      <c r="AB904" s="440"/>
      <c r="AC904" s="440"/>
      <c r="AD904" s="440"/>
      <c r="AM904" s="50"/>
    </row>
    <row r="905" spans="15:39" x14ac:dyDescent="0.25">
      <c r="O905" s="50"/>
      <c r="P905" s="436"/>
      <c r="Q905" s="439"/>
      <c r="R905" s="50"/>
      <c r="S905" s="50"/>
      <c r="T905" s="50"/>
      <c r="U905" s="50"/>
      <c r="V905" s="50"/>
      <c r="W905" s="50"/>
      <c r="X905" s="440"/>
      <c r="AA905" s="440"/>
      <c r="AB905" s="440"/>
      <c r="AC905" s="440"/>
      <c r="AD905" s="440"/>
      <c r="AM905" s="50"/>
    </row>
    <row r="906" spans="15:39" x14ac:dyDescent="0.25">
      <c r="O906" s="50"/>
      <c r="P906" s="436"/>
      <c r="Q906" s="439"/>
      <c r="R906" s="50"/>
      <c r="S906" s="50"/>
      <c r="T906" s="50"/>
      <c r="U906" s="50"/>
      <c r="V906" s="50"/>
      <c r="W906" s="50"/>
      <c r="X906" s="440"/>
      <c r="AA906" s="440"/>
      <c r="AB906" s="440"/>
      <c r="AC906" s="440"/>
      <c r="AD906" s="440"/>
      <c r="AM906" s="50"/>
    </row>
    <row r="907" spans="15:39" x14ac:dyDescent="0.25">
      <c r="O907" s="50"/>
      <c r="P907" s="436"/>
      <c r="Q907" s="439"/>
      <c r="R907" s="50"/>
      <c r="S907" s="50"/>
      <c r="T907" s="50"/>
      <c r="U907" s="50"/>
      <c r="V907" s="50"/>
      <c r="W907" s="50"/>
      <c r="X907" s="440"/>
      <c r="AA907" s="440"/>
      <c r="AB907" s="440"/>
      <c r="AC907" s="440"/>
      <c r="AD907" s="440"/>
      <c r="AM907" s="50"/>
    </row>
    <row r="908" spans="15:39" x14ac:dyDescent="0.25">
      <c r="O908" s="50"/>
      <c r="P908" s="436"/>
      <c r="Q908" s="439"/>
      <c r="R908" s="50"/>
      <c r="S908" s="50"/>
      <c r="T908" s="50"/>
      <c r="U908" s="50"/>
      <c r="V908" s="50"/>
      <c r="W908" s="50"/>
      <c r="X908" s="440"/>
      <c r="AA908" s="440"/>
      <c r="AB908" s="440"/>
      <c r="AC908" s="440"/>
      <c r="AD908" s="440"/>
      <c r="AM908" s="50"/>
    </row>
    <row r="909" spans="15:39" x14ac:dyDescent="0.25">
      <c r="O909" s="50"/>
      <c r="P909" s="436"/>
      <c r="Q909" s="439"/>
      <c r="R909" s="50"/>
      <c r="S909" s="50"/>
      <c r="T909" s="50"/>
      <c r="U909" s="50"/>
      <c r="V909" s="50"/>
      <c r="W909" s="50"/>
      <c r="X909" s="440"/>
      <c r="AA909" s="440"/>
      <c r="AB909" s="440"/>
      <c r="AC909" s="440"/>
      <c r="AD909" s="440"/>
      <c r="AM909" s="50"/>
    </row>
    <row r="910" spans="15:39" x14ac:dyDescent="0.25">
      <c r="O910" s="50"/>
      <c r="P910" s="436"/>
      <c r="Q910" s="439"/>
      <c r="R910" s="50"/>
      <c r="S910" s="50"/>
      <c r="T910" s="50"/>
      <c r="U910" s="50"/>
      <c r="V910" s="50"/>
      <c r="W910" s="50"/>
      <c r="X910" s="440"/>
      <c r="AA910" s="440"/>
      <c r="AB910" s="440"/>
      <c r="AC910" s="440"/>
      <c r="AD910" s="440"/>
      <c r="AM910" s="50"/>
    </row>
    <row r="911" spans="15:39" x14ac:dyDescent="0.25">
      <c r="O911" s="50"/>
      <c r="P911" s="436"/>
      <c r="Q911" s="439"/>
      <c r="R911" s="50"/>
      <c r="S911" s="50"/>
      <c r="T911" s="50"/>
      <c r="U911" s="50"/>
      <c r="V911" s="50"/>
      <c r="W911" s="50"/>
      <c r="X911" s="440"/>
      <c r="AA911" s="440"/>
      <c r="AB911" s="440"/>
      <c r="AC911" s="440"/>
      <c r="AD911" s="440"/>
      <c r="AM911" s="50"/>
    </row>
    <row r="912" spans="15:39" x14ac:dyDescent="0.25">
      <c r="O912" s="50"/>
      <c r="P912" s="436"/>
      <c r="Q912" s="439"/>
      <c r="R912" s="50"/>
      <c r="S912" s="50"/>
      <c r="T912" s="50"/>
      <c r="U912" s="50"/>
      <c r="V912" s="50"/>
      <c r="W912" s="50"/>
      <c r="X912" s="440"/>
      <c r="AA912" s="440"/>
      <c r="AB912" s="440"/>
      <c r="AC912" s="440"/>
      <c r="AD912" s="440"/>
      <c r="AM912" s="50"/>
    </row>
    <row r="913" spans="15:39" x14ac:dyDescent="0.25">
      <c r="O913" s="50"/>
      <c r="P913" s="436"/>
      <c r="Q913" s="439"/>
      <c r="R913" s="50"/>
      <c r="S913" s="50"/>
      <c r="T913" s="50"/>
      <c r="U913" s="50"/>
      <c r="V913" s="50"/>
      <c r="W913" s="50"/>
      <c r="X913" s="440"/>
      <c r="AA913" s="440"/>
      <c r="AB913" s="440"/>
      <c r="AC913" s="440"/>
      <c r="AD913" s="440"/>
      <c r="AM913" s="50"/>
    </row>
    <row r="914" spans="15:39" x14ac:dyDescent="0.25">
      <c r="O914" s="50"/>
      <c r="P914" s="436"/>
      <c r="Q914" s="439"/>
      <c r="R914" s="50"/>
      <c r="S914" s="50"/>
      <c r="T914" s="50"/>
      <c r="U914" s="50"/>
      <c r="V914" s="50"/>
      <c r="W914" s="50"/>
      <c r="X914" s="440"/>
      <c r="AA914" s="440"/>
      <c r="AB914" s="440"/>
      <c r="AC914" s="440"/>
      <c r="AD914" s="440"/>
      <c r="AM914" s="50"/>
    </row>
    <row r="915" spans="15:39" x14ac:dyDescent="0.25">
      <c r="O915" s="50"/>
      <c r="P915" s="436"/>
      <c r="Q915" s="439"/>
      <c r="R915" s="50"/>
      <c r="S915" s="50"/>
      <c r="T915" s="50"/>
      <c r="U915" s="50"/>
      <c r="V915" s="50"/>
      <c r="W915" s="50"/>
      <c r="X915" s="440"/>
      <c r="AA915" s="440"/>
      <c r="AB915" s="440"/>
      <c r="AC915" s="440"/>
      <c r="AD915" s="440"/>
      <c r="AM915" s="50"/>
    </row>
    <row r="916" spans="15:39" x14ac:dyDescent="0.25">
      <c r="O916" s="50"/>
      <c r="P916" s="436"/>
      <c r="Q916" s="439"/>
      <c r="R916" s="50"/>
      <c r="S916" s="50"/>
      <c r="T916" s="50"/>
      <c r="U916" s="50"/>
      <c r="V916" s="50"/>
      <c r="W916" s="50"/>
      <c r="X916" s="440"/>
      <c r="AA916" s="440"/>
      <c r="AB916" s="440"/>
      <c r="AC916" s="440"/>
      <c r="AD916" s="440"/>
      <c r="AM916" s="50"/>
    </row>
    <row r="917" spans="15:39" x14ac:dyDescent="0.25">
      <c r="O917" s="50"/>
      <c r="P917" s="436"/>
      <c r="Q917" s="439"/>
      <c r="R917" s="50"/>
      <c r="S917" s="50"/>
      <c r="T917" s="50"/>
      <c r="U917" s="50"/>
      <c r="V917" s="50"/>
      <c r="W917" s="50"/>
      <c r="AA917" s="440"/>
      <c r="AB917" s="440"/>
      <c r="AC917" s="440"/>
      <c r="AD917" s="440"/>
      <c r="AM917" s="50"/>
    </row>
    <row r="918" spans="15:39" x14ac:dyDescent="0.25">
      <c r="O918" s="50"/>
      <c r="P918" s="436"/>
      <c r="Q918" s="439"/>
      <c r="R918" s="50"/>
      <c r="S918" s="50"/>
      <c r="T918" s="50"/>
      <c r="U918" s="50"/>
      <c r="V918" s="50"/>
      <c r="W918" s="50"/>
      <c r="AA918" s="440"/>
      <c r="AB918" s="440"/>
      <c r="AC918" s="440"/>
      <c r="AD918" s="440"/>
      <c r="AM918" s="50"/>
    </row>
    <row r="919" spans="15:39" x14ac:dyDescent="0.25">
      <c r="P919" s="436"/>
      <c r="Q919" s="439"/>
      <c r="R919" s="50"/>
      <c r="S919" s="50"/>
      <c r="T919" s="50"/>
      <c r="U919" s="50"/>
      <c r="V919" s="50"/>
      <c r="W919" s="50"/>
      <c r="AA919" s="440"/>
      <c r="AB919" s="440"/>
      <c r="AC919" s="440"/>
      <c r="AD919" s="440"/>
      <c r="AM919" s="50"/>
    </row>
    <row r="920" spans="15:39" x14ac:dyDescent="0.25">
      <c r="P920" s="436"/>
      <c r="Q920" s="439"/>
      <c r="R920" s="50"/>
      <c r="S920" s="50"/>
      <c r="T920" s="50"/>
      <c r="U920" s="50"/>
      <c r="V920" s="50"/>
      <c r="W920" s="50"/>
      <c r="AA920" s="440"/>
      <c r="AB920" s="440"/>
      <c r="AC920" s="440"/>
      <c r="AD920" s="440"/>
      <c r="AM920" s="50"/>
    </row>
    <row r="921" spans="15:39" x14ac:dyDescent="0.25">
      <c r="P921" s="436"/>
      <c r="Q921" s="439"/>
      <c r="R921" s="50"/>
      <c r="S921" s="50"/>
      <c r="T921" s="50"/>
      <c r="U921" s="50"/>
      <c r="V921" s="50"/>
      <c r="W921" s="50"/>
      <c r="AA921" s="440"/>
      <c r="AB921" s="440"/>
      <c r="AC921" s="440"/>
      <c r="AD921" s="440"/>
      <c r="AM921" s="50"/>
    </row>
    <row r="922" spans="15:39" x14ac:dyDescent="0.25">
      <c r="P922" s="436"/>
      <c r="Q922" s="439"/>
      <c r="R922" s="50"/>
      <c r="S922" s="50"/>
      <c r="T922" s="50"/>
      <c r="U922" s="50"/>
      <c r="V922" s="50"/>
      <c r="W922" s="50"/>
      <c r="AA922" s="440"/>
      <c r="AB922" s="440"/>
      <c r="AC922" s="440"/>
      <c r="AD922" s="440"/>
      <c r="AM922" s="50"/>
    </row>
    <row r="923" spans="15:39" x14ac:dyDescent="0.25">
      <c r="P923"/>
      <c r="Q923" s="439"/>
      <c r="R923" s="50"/>
      <c r="S923" s="50"/>
      <c r="T923" s="50"/>
      <c r="U923" s="50"/>
      <c r="V923" s="50"/>
      <c r="W923" s="50"/>
      <c r="AA923" s="440"/>
      <c r="AB923" s="440"/>
      <c r="AC923" s="440"/>
      <c r="AD923" s="440"/>
      <c r="AM923" s="50"/>
    </row>
    <row r="924" spans="15:39" x14ac:dyDescent="0.25">
      <c r="P924"/>
      <c r="Q924" s="439"/>
      <c r="R924" s="50"/>
      <c r="S924" s="50"/>
      <c r="T924" s="50"/>
      <c r="U924" s="50"/>
      <c r="V924" s="50"/>
      <c r="W924" s="50"/>
      <c r="AA924" s="440"/>
      <c r="AB924" s="440"/>
      <c r="AC924" s="440"/>
      <c r="AD924" s="440"/>
      <c r="AM924" s="50"/>
    </row>
    <row r="925" spans="15:39" x14ac:dyDescent="0.25">
      <c r="P925"/>
      <c r="Q925" s="439"/>
      <c r="R925" s="50"/>
      <c r="S925" s="50"/>
      <c r="T925" s="50"/>
      <c r="U925" s="50"/>
      <c r="V925" s="50"/>
      <c r="W925" s="50"/>
      <c r="AA925" s="440"/>
      <c r="AB925" s="440"/>
      <c r="AC925" s="440"/>
      <c r="AD925" s="440"/>
      <c r="AM925" s="50"/>
    </row>
    <row r="926" spans="15:39" x14ac:dyDescent="0.25">
      <c r="P926"/>
      <c r="Q926" s="439"/>
      <c r="R926" s="50"/>
      <c r="S926" s="50"/>
      <c r="T926" s="50"/>
      <c r="U926" s="50"/>
      <c r="V926" s="50"/>
      <c r="W926" s="50"/>
      <c r="AA926" s="440"/>
      <c r="AB926" s="440"/>
      <c r="AC926" s="440"/>
      <c r="AD926" s="440"/>
      <c r="AM926" s="50"/>
    </row>
    <row r="927" spans="15:39" x14ac:dyDescent="0.25">
      <c r="P927"/>
      <c r="Q927" s="439"/>
      <c r="R927" s="50"/>
      <c r="S927" s="50"/>
      <c r="T927" s="50"/>
      <c r="U927" s="50"/>
      <c r="V927" s="50"/>
      <c r="W927" s="50"/>
      <c r="AA927" s="440"/>
      <c r="AB927" s="440"/>
      <c r="AC927" s="440"/>
      <c r="AD927" s="440"/>
      <c r="AM927" s="50"/>
    </row>
    <row r="928" spans="15:39" x14ac:dyDescent="0.25">
      <c r="P928"/>
      <c r="Q928" s="439"/>
      <c r="R928" s="50"/>
      <c r="S928" s="50"/>
      <c r="T928" s="50"/>
      <c r="U928" s="50"/>
      <c r="V928" s="50"/>
      <c r="W928" s="50"/>
      <c r="AA928" s="440"/>
      <c r="AB928" s="440"/>
      <c r="AC928" s="440"/>
      <c r="AD928" s="440"/>
      <c r="AM928" s="50"/>
    </row>
    <row r="929" spans="16:39" x14ac:dyDescent="0.25">
      <c r="P929"/>
      <c r="Q929" s="439"/>
      <c r="R929" s="50"/>
      <c r="S929" s="50"/>
      <c r="T929" s="50"/>
      <c r="U929" s="50"/>
      <c r="V929" s="50"/>
      <c r="W929" s="50"/>
      <c r="AA929" s="440"/>
      <c r="AB929" s="440"/>
      <c r="AC929" s="440"/>
      <c r="AD929" s="440"/>
      <c r="AM929" s="50"/>
    </row>
    <row r="930" spans="16:39" x14ac:dyDescent="0.25">
      <c r="P930"/>
      <c r="Q930" s="439"/>
      <c r="R930" s="50"/>
      <c r="S930" s="50"/>
      <c r="T930" s="50"/>
      <c r="U930" s="50"/>
      <c r="V930" s="50"/>
      <c r="W930" s="50"/>
      <c r="AA930" s="440"/>
      <c r="AB930" s="440"/>
      <c r="AC930" s="440"/>
      <c r="AD930" s="440"/>
      <c r="AM930" s="50"/>
    </row>
    <row r="931" spans="16:39" x14ac:dyDescent="0.25">
      <c r="P931"/>
      <c r="Q931" s="439"/>
      <c r="R931" s="50"/>
      <c r="S931" s="50"/>
      <c r="T931" s="50"/>
      <c r="U931" s="50"/>
      <c r="V931" s="50"/>
      <c r="W931" s="50"/>
      <c r="AA931" s="440"/>
      <c r="AB931" s="440"/>
      <c r="AC931" s="440"/>
      <c r="AD931" s="440"/>
      <c r="AM931" s="50"/>
    </row>
    <row r="932" spans="16:39" x14ac:dyDescent="0.25">
      <c r="P932"/>
      <c r="Q932" s="439"/>
      <c r="R932" s="50"/>
      <c r="S932" s="50"/>
      <c r="T932" s="50"/>
      <c r="U932" s="50"/>
      <c r="V932" s="50"/>
      <c r="W932" s="50"/>
      <c r="AA932" s="440"/>
      <c r="AB932" s="440"/>
      <c r="AC932" s="440"/>
      <c r="AD932" s="440"/>
      <c r="AM932" s="50"/>
    </row>
    <row r="933" spans="16:39" x14ac:dyDescent="0.25">
      <c r="P933"/>
      <c r="Q933" s="439"/>
      <c r="R933" s="50"/>
      <c r="S933" s="50"/>
      <c r="T933" s="50"/>
      <c r="U933" s="50"/>
      <c r="V933" s="50"/>
      <c r="W933" s="50"/>
      <c r="AA933" s="440"/>
      <c r="AB933" s="440"/>
      <c r="AC933" s="440"/>
      <c r="AD933" s="440"/>
      <c r="AM933" s="50"/>
    </row>
    <row r="934" spans="16:39" x14ac:dyDescent="0.25">
      <c r="P934"/>
      <c r="Q934" s="439"/>
      <c r="R934" s="50"/>
      <c r="S934" s="50"/>
      <c r="T934" s="50"/>
      <c r="U934" s="50"/>
      <c r="V934" s="50"/>
      <c r="W934" s="50"/>
      <c r="AA934" s="440"/>
      <c r="AB934" s="440"/>
      <c r="AC934" s="440"/>
      <c r="AD934" s="440"/>
      <c r="AM934" s="50"/>
    </row>
    <row r="935" spans="16:39" x14ac:dyDescent="0.25">
      <c r="P935"/>
      <c r="Q935" s="439"/>
      <c r="R935" s="50"/>
      <c r="S935" s="50"/>
      <c r="T935" s="50"/>
      <c r="U935" s="50"/>
      <c r="V935" s="50"/>
      <c r="W935" s="50"/>
      <c r="AM935" s="50"/>
    </row>
    <row r="936" spans="16:39" x14ac:dyDescent="0.25">
      <c r="P936"/>
      <c r="Q936" s="439"/>
      <c r="R936" s="50"/>
      <c r="S936" s="50"/>
      <c r="T936" s="50"/>
      <c r="U936" s="50"/>
      <c r="V936" s="50"/>
      <c r="W936" s="50"/>
      <c r="AM936" s="50"/>
    </row>
    <row r="937" spans="16:39" x14ac:dyDescent="0.25">
      <c r="P937"/>
      <c r="Q937" s="439"/>
      <c r="R937" s="50"/>
      <c r="S937" s="50"/>
      <c r="T937" s="50"/>
      <c r="U937" s="50"/>
      <c r="V937" s="50"/>
      <c r="W937" s="50"/>
      <c r="AM937" s="50"/>
    </row>
    <row r="938" spans="16:39" x14ac:dyDescent="0.25">
      <c r="P938"/>
      <c r="Q938" s="439"/>
      <c r="R938" s="50"/>
      <c r="S938" s="50"/>
      <c r="T938" s="50"/>
      <c r="U938" s="50"/>
      <c r="V938" s="50"/>
      <c r="W938" s="50"/>
      <c r="AM938" s="50"/>
    </row>
    <row r="939" spans="16:39" x14ac:dyDescent="0.25">
      <c r="P939"/>
      <c r="Q939" s="439"/>
      <c r="R939" s="50"/>
      <c r="S939" s="50"/>
      <c r="T939" s="50"/>
      <c r="U939" s="50"/>
      <c r="V939" s="50"/>
      <c r="W939" s="50"/>
      <c r="AM939" s="50"/>
    </row>
    <row r="940" spans="16:39" x14ac:dyDescent="0.25">
      <c r="P940"/>
      <c r="Q940" s="439"/>
      <c r="R940" s="50"/>
      <c r="S940" s="50"/>
      <c r="T940" s="50"/>
      <c r="U940" s="50"/>
      <c r="V940" s="50"/>
      <c r="W940" s="50"/>
      <c r="AM940" s="50"/>
    </row>
    <row r="941" spans="16:39" x14ac:dyDescent="0.25">
      <c r="P941"/>
      <c r="Q941" s="439"/>
      <c r="R941" s="50"/>
      <c r="S941" s="50"/>
      <c r="T941" s="50"/>
      <c r="U941" s="50"/>
      <c r="V941" s="50"/>
      <c r="W941" s="50"/>
      <c r="AM941" s="50"/>
    </row>
    <row r="942" spans="16:39" x14ac:dyDescent="0.25">
      <c r="P942"/>
      <c r="Q942" s="439"/>
      <c r="R942" s="50"/>
      <c r="S942" s="50"/>
      <c r="T942" s="50"/>
      <c r="U942" s="50"/>
      <c r="V942" s="50"/>
      <c r="W942" s="50"/>
      <c r="AM942" s="50"/>
    </row>
    <row r="943" spans="16:39" x14ac:dyDescent="0.25">
      <c r="P943"/>
      <c r="Q943" s="439"/>
      <c r="R943" s="50"/>
      <c r="S943" s="50"/>
      <c r="T943" s="50"/>
      <c r="U943" s="50"/>
      <c r="V943" s="50"/>
      <c r="W943" s="50"/>
      <c r="AM943" s="50"/>
    </row>
    <row r="944" spans="16:39" x14ac:dyDescent="0.25">
      <c r="P944"/>
      <c r="Q944" s="439"/>
      <c r="R944" s="50"/>
      <c r="S944" s="50"/>
      <c r="T944" s="50"/>
      <c r="U944" s="50"/>
      <c r="V944" s="50"/>
      <c r="W944" s="50"/>
      <c r="AM944" s="50"/>
    </row>
    <row r="945" spans="16:39" x14ac:dyDescent="0.25">
      <c r="P945"/>
      <c r="Q945" s="439"/>
      <c r="R945" s="50"/>
      <c r="S945" s="50"/>
      <c r="T945" s="50"/>
      <c r="U945" s="50"/>
      <c r="V945" s="50"/>
      <c r="W945" s="50"/>
      <c r="AM945" s="50"/>
    </row>
    <row r="946" spans="16:39" x14ac:dyDescent="0.25">
      <c r="Q946" s="439"/>
      <c r="R946" s="50"/>
      <c r="S946" s="50"/>
      <c r="T946" s="50"/>
      <c r="U946" s="50"/>
      <c r="V946" s="50"/>
      <c r="W946" s="50"/>
      <c r="AM946" s="50"/>
    </row>
    <row r="947" spans="16:39" x14ac:dyDescent="0.25">
      <c r="Q947" s="439"/>
      <c r="R947" s="50"/>
      <c r="S947" s="50"/>
      <c r="T947" s="50"/>
      <c r="U947" s="50"/>
      <c r="V947" s="50"/>
      <c r="W947" s="50"/>
      <c r="AM947" s="50"/>
    </row>
    <row r="948" spans="16:39" x14ac:dyDescent="0.25">
      <c r="Q948" s="439"/>
      <c r="R948" s="50"/>
      <c r="S948" s="50"/>
      <c r="T948" s="50"/>
      <c r="U948" s="50"/>
      <c r="V948" s="50"/>
      <c r="W948" s="50"/>
      <c r="AM948" s="50"/>
    </row>
    <row r="949" spans="16:39" x14ac:dyDescent="0.25">
      <c r="Q949" s="439"/>
      <c r="R949" s="50"/>
      <c r="S949" s="50"/>
      <c r="T949" s="50"/>
      <c r="U949" s="50"/>
      <c r="V949" s="50"/>
      <c r="W949" s="50"/>
      <c r="AM949" s="50"/>
    </row>
    <row r="950" spans="16:39" x14ac:dyDescent="0.25">
      <c r="Q950" s="439"/>
      <c r="R950" s="50"/>
      <c r="S950" s="50"/>
      <c r="T950" s="50"/>
      <c r="U950" s="50"/>
      <c r="V950" s="50"/>
      <c r="W950" s="50"/>
      <c r="AM950" s="50"/>
    </row>
    <row r="951" spans="16:39" x14ac:dyDescent="0.25">
      <c r="Q951" s="439"/>
      <c r="R951" s="50"/>
      <c r="S951" s="50"/>
      <c r="T951" s="50"/>
      <c r="U951" s="50"/>
      <c r="V951" s="50"/>
      <c r="W951" s="50"/>
      <c r="AM951" s="50"/>
    </row>
    <row r="952" spans="16:39" x14ac:dyDescent="0.25">
      <c r="Q952" s="439"/>
      <c r="R952" s="50"/>
      <c r="S952" s="50"/>
      <c r="T952" s="50"/>
      <c r="U952" s="50"/>
      <c r="V952" s="50"/>
      <c r="W952" s="50"/>
      <c r="AM952" s="50"/>
    </row>
    <row r="953" spans="16:39" x14ac:dyDescent="0.25">
      <c r="Q953" s="439"/>
      <c r="R953" s="50"/>
      <c r="S953" s="50"/>
      <c r="T953" s="50"/>
      <c r="U953" s="50"/>
      <c r="V953" s="50"/>
      <c r="W953" s="50"/>
      <c r="AM953" s="50"/>
    </row>
    <row r="954" spans="16:39" x14ac:dyDescent="0.25">
      <c r="Q954" s="439"/>
      <c r="R954" s="50"/>
      <c r="S954" s="50"/>
      <c r="T954" s="50"/>
      <c r="U954" s="50"/>
      <c r="V954" s="50"/>
      <c r="W954" s="50"/>
      <c r="AM954" s="50"/>
    </row>
    <row r="955" spans="16:39" x14ac:dyDescent="0.25">
      <c r="Q955" s="439"/>
      <c r="R955" s="50"/>
      <c r="S955" s="50"/>
      <c r="T955" s="50"/>
      <c r="U955" s="50"/>
      <c r="V955" s="50"/>
      <c r="W955" s="50"/>
      <c r="AM955" s="50"/>
    </row>
    <row r="956" spans="16:39" x14ac:dyDescent="0.25">
      <c r="Q956" s="439"/>
      <c r="R956" s="50"/>
      <c r="S956" s="50"/>
      <c r="T956" s="50"/>
      <c r="U956" s="50"/>
      <c r="V956" s="50"/>
      <c r="W956" s="50"/>
      <c r="AM956" s="50"/>
    </row>
    <row r="957" spans="16:39" x14ac:dyDescent="0.25">
      <c r="Q957" s="439"/>
      <c r="R957" s="50"/>
      <c r="S957" s="50"/>
      <c r="T957" s="50"/>
      <c r="U957" s="50"/>
      <c r="V957" s="50"/>
      <c r="W957" s="50"/>
      <c r="AM957" s="50"/>
    </row>
    <row r="958" spans="16:39" x14ac:dyDescent="0.25">
      <c r="Q958" s="439"/>
      <c r="R958" s="50"/>
      <c r="S958" s="50"/>
      <c r="T958" s="50"/>
      <c r="U958" s="50"/>
      <c r="V958" s="50"/>
      <c r="W958" s="50"/>
      <c r="AM958" s="50"/>
    </row>
    <row r="959" spans="16:39" x14ac:dyDescent="0.25">
      <c r="Q959" s="439"/>
      <c r="R959" s="50"/>
      <c r="S959" s="50"/>
      <c r="T959" s="50"/>
      <c r="U959" s="50"/>
      <c r="V959" s="50"/>
      <c r="W959" s="50"/>
      <c r="AM959" s="50"/>
    </row>
    <row r="960" spans="16:39" x14ac:dyDescent="0.25">
      <c r="Q960" s="439"/>
      <c r="R960" s="50"/>
      <c r="S960" s="50"/>
      <c r="T960" s="50"/>
      <c r="U960" s="50"/>
      <c r="V960" s="50"/>
      <c r="W960" s="50"/>
      <c r="AM960" s="50"/>
    </row>
    <row r="961" spans="17:39" x14ac:dyDescent="0.25">
      <c r="Q961" s="439"/>
      <c r="R961" s="50"/>
      <c r="S961" s="50"/>
      <c r="T961" s="50"/>
      <c r="U961" s="50"/>
      <c r="V961" s="50"/>
      <c r="W961" s="50"/>
      <c r="AM961" s="50"/>
    </row>
    <row r="962" spans="17:39" x14ac:dyDescent="0.25">
      <c r="Q962" s="439"/>
      <c r="R962" s="50"/>
      <c r="S962" s="50"/>
      <c r="T962" s="50"/>
      <c r="U962" s="50"/>
      <c r="V962" s="50"/>
      <c r="W962" s="50"/>
      <c r="AM962" s="50"/>
    </row>
    <row r="963" spans="17:39" x14ac:dyDescent="0.25">
      <c r="Q963" s="439"/>
      <c r="R963" s="50"/>
      <c r="S963" s="50"/>
      <c r="T963" s="50"/>
      <c r="U963" s="50"/>
      <c r="V963" s="50"/>
      <c r="W963" s="50"/>
      <c r="AM963" s="50"/>
    </row>
    <row r="964" spans="17:39" x14ac:dyDescent="0.25">
      <c r="Q964" s="439"/>
      <c r="R964" s="50"/>
      <c r="S964" s="50"/>
      <c r="T964" s="50"/>
      <c r="U964" s="50"/>
      <c r="V964" s="50"/>
      <c r="W964" s="50"/>
      <c r="AM964" s="50"/>
    </row>
    <row r="965" spans="17:39" x14ac:dyDescent="0.25">
      <c r="Q965" s="439"/>
      <c r="R965" s="50"/>
      <c r="S965" s="50"/>
      <c r="T965" s="50"/>
      <c r="U965" s="50"/>
      <c r="V965" s="50"/>
      <c r="W965" s="50"/>
      <c r="AM965" s="50"/>
    </row>
    <row r="966" spans="17:39" x14ac:dyDescent="0.25">
      <c r="Q966" s="439"/>
      <c r="R966" s="50"/>
      <c r="S966" s="50"/>
      <c r="T966" s="50"/>
      <c r="U966" s="50"/>
      <c r="V966" s="50"/>
      <c r="W966" s="50"/>
      <c r="AM966" s="50"/>
    </row>
    <row r="967" spans="17:39" x14ac:dyDescent="0.25">
      <c r="Q967" s="439"/>
      <c r="R967" s="50"/>
      <c r="S967" s="50"/>
      <c r="T967" s="50"/>
      <c r="U967" s="50"/>
      <c r="V967" s="50"/>
      <c r="W967" s="50"/>
      <c r="AM967" s="50"/>
    </row>
    <row r="968" spans="17:39" x14ac:dyDescent="0.25">
      <c r="Q968" s="439"/>
      <c r="R968" s="50"/>
      <c r="S968" s="50"/>
      <c r="T968" s="50"/>
      <c r="U968" s="50"/>
      <c r="V968" s="50"/>
      <c r="W968" s="50"/>
      <c r="AM968" s="50"/>
    </row>
    <row r="969" spans="17:39" x14ac:dyDescent="0.25">
      <c r="Q969" s="440"/>
      <c r="AM969" s="50"/>
    </row>
    <row r="970" spans="17:39" x14ac:dyDescent="0.25">
      <c r="Q970" s="440"/>
      <c r="AM970" s="50"/>
    </row>
    <row r="971" spans="17:39" x14ac:dyDescent="0.25">
      <c r="Q971" s="440"/>
      <c r="AM971" s="50"/>
    </row>
    <row r="972" spans="17:39" x14ac:dyDescent="0.25">
      <c r="Q972" s="440"/>
      <c r="AM972" s="50"/>
    </row>
    <row r="973" spans="17:39" x14ac:dyDescent="0.25">
      <c r="Q973" s="440"/>
      <c r="AM973" s="50"/>
    </row>
    <row r="974" spans="17:39" x14ac:dyDescent="0.25">
      <c r="Q974" s="440"/>
      <c r="AM974" s="50"/>
    </row>
    <row r="975" spans="17:39" x14ac:dyDescent="0.25">
      <c r="Q975" s="440"/>
      <c r="AM975" s="50"/>
    </row>
    <row r="976" spans="17:39" x14ac:dyDescent="0.25">
      <c r="Q976" s="440"/>
      <c r="AM976" s="50"/>
    </row>
    <row r="977" spans="17:39" x14ac:dyDescent="0.25">
      <c r="Q977" s="440"/>
      <c r="AM977" s="50"/>
    </row>
    <row r="978" spans="17:39" x14ac:dyDescent="0.25">
      <c r="Q978" s="440"/>
      <c r="AM978" s="50"/>
    </row>
    <row r="979" spans="17:39" x14ac:dyDescent="0.25">
      <c r="Q979" s="440"/>
      <c r="AM979" s="50"/>
    </row>
    <row r="980" spans="17:39" x14ac:dyDescent="0.25">
      <c r="Q980" s="440"/>
      <c r="AM980" s="50"/>
    </row>
    <row r="981" spans="17:39" x14ac:dyDescent="0.25">
      <c r="Q981" s="440"/>
      <c r="AM981" s="50"/>
    </row>
    <row r="982" spans="17:39" x14ac:dyDescent="0.25">
      <c r="Q982" s="440"/>
      <c r="AM982" s="50"/>
    </row>
    <row r="983" spans="17:39" x14ac:dyDescent="0.25">
      <c r="Q983" s="440"/>
      <c r="AM983" s="50"/>
    </row>
    <row r="984" spans="17:39" x14ac:dyDescent="0.25">
      <c r="Q984" s="440"/>
      <c r="AM984" s="50"/>
    </row>
    <row r="985" spans="17:39" x14ac:dyDescent="0.25">
      <c r="Q985" s="440"/>
      <c r="AM985" s="50"/>
    </row>
    <row r="986" spans="17:39" x14ac:dyDescent="0.25">
      <c r="Q986" s="440"/>
      <c r="AM986" s="50"/>
    </row>
    <row r="987" spans="17:39" x14ac:dyDescent="0.25">
      <c r="Q987" s="440"/>
      <c r="AM987" s="50"/>
    </row>
    <row r="988" spans="17:39" x14ac:dyDescent="0.25">
      <c r="Q988" s="440"/>
      <c r="AM988" s="50"/>
    </row>
    <row r="989" spans="17:39" x14ac:dyDescent="0.25">
      <c r="Q989" s="440"/>
      <c r="AM989" s="50"/>
    </row>
    <row r="990" spans="17:39" x14ac:dyDescent="0.25">
      <c r="Q990" s="440"/>
      <c r="AM990" s="50"/>
    </row>
    <row r="991" spans="17:39" x14ac:dyDescent="0.25">
      <c r="Q991" s="440"/>
      <c r="AM991" s="50"/>
    </row>
    <row r="992" spans="17:39" x14ac:dyDescent="0.25">
      <c r="Q992" s="440"/>
      <c r="AM992" s="50"/>
    </row>
    <row r="993" spans="17:39" x14ac:dyDescent="0.25">
      <c r="Q993" s="440"/>
      <c r="AM993" s="50"/>
    </row>
    <row r="994" spans="17:39" x14ac:dyDescent="0.25">
      <c r="Q994" s="440"/>
      <c r="AM994" s="50"/>
    </row>
    <row r="995" spans="17:39" x14ac:dyDescent="0.25">
      <c r="Q995" s="440"/>
      <c r="AM995" s="50"/>
    </row>
    <row r="996" spans="17:39" x14ac:dyDescent="0.25">
      <c r="Q996" s="440"/>
      <c r="AM996" s="50"/>
    </row>
    <row r="997" spans="17:39" x14ac:dyDescent="0.25">
      <c r="Q997" s="440"/>
      <c r="AM997" s="50"/>
    </row>
    <row r="998" spans="17:39" x14ac:dyDescent="0.25">
      <c r="Q998" s="440"/>
      <c r="AM998" s="50"/>
    </row>
    <row r="999" spans="17:39" x14ac:dyDescent="0.25">
      <c r="Q999" s="440"/>
      <c r="AM999" s="50"/>
    </row>
    <row r="1000" spans="17:39" x14ac:dyDescent="0.25">
      <c r="Q1000" s="440"/>
      <c r="AM1000" s="50"/>
    </row>
    <row r="1001" spans="17:39" x14ac:dyDescent="0.25">
      <c r="Q1001" s="440"/>
      <c r="AM1001" s="50"/>
    </row>
    <row r="1002" spans="17:39" x14ac:dyDescent="0.25">
      <c r="Q1002" s="440"/>
      <c r="AM1002" s="50"/>
    </row>
    <row r="1003" spans="17:39" x14ac:dyDescent="0.25">
      <c r="Q1003" s="440"/>
      <c r="AM1003" s="50"/>
    </row>
    <row r="1004" spans="17:39" x14ac:dyDescent="0.25">
      <c r="Q1004" s="440"/>
      <c r="AM1004" s="50"/>
    </row>
    <row r="1005" spans="17:39" x14ac:dyDescent="0.25">
      <c r="Q1005" s="440"/>
      <c r="AM1005" s="50"/>
    </row>
    <row r="1006" spans="17:39" x14ac:dyDescent="0.25">
      <c r="Q1006" s="440"/>
      <c r="AM1006" s="50"/>
    </row>
    <row r="1007" spans="17:39" x14ac:dyDescent="0.25">
      <c r="Q1007" s="440"/>
      <c r="AM1007" s="50"/>
    </row>
    <row r="1008" spans="17:39" x14ac:dyDescent="0.25">
      <c r="Q1008" s="440"/>
      <c r="AM1008" s="50"/>
    </row>
    <row r="1009" spans="17:39" x14ac:dyDescent="0.25">
      <c r="Q1009" s="440"/>
      <c r="AM1009" s="50"/>
    </row>
    <row r="1010" spans="17:39" x14ac:dyDescent="0.25">
      <c r="Q1010" s="440"/>
      <c r="AM1010" s="50"/>
    </row>
    <row r="1011" spans="17:39" x14ac:dyDescent="0.25">
      <c r="Q1011" s="440"/>
      <c r="AM1011" s="50"/>
    </row>
    <row r="1012" spans="17:39" x14ac:dyDescent="0.25">
      <c r="Q1012" s="440"/>
      <c r="AM1012" s="50"/>
    </row>
    <row r="1013" spans="17:39" x14ac:dyDescent="0.25">
      <c r="Q1013" s="440"/>
      <c r="AM1013" s="50"/>
    </row>
    <row r="1014" spans="17:39" x14ac:dyDescent="0.25">
      <c r="Q1014" s="440"/>
      <c r="AM1014" s="50"/>
    </row>
    <row r="1015" spans="17:39" x14ac:dyDescent="0.25">
      <c r="Q1015" s="440"/>
      <c r="AM1015" s="50"/>
    </row>
    <row r="1016" spans="17:39" x14ac:dyDescent="0.25">
      <c r="Q1016" s="440"/>
      <c r="AM1016" s="50"/>
    </row>
    <row r="1017" spans="17:39" x14ac:dyDescent="0.25">
      <c r="Q1017" s="440"/>
      <c r="AM1017" s="50"/>
    </row>
    <row r="1018" spans="17:39" x14ac:dyDescent="0.25">
      <c r="Q1018" s="440"/>
      <c r="AM1018" s="50"/>
    </row>
    <row r="1019" spans="17:39" x14ac:dyDescent="0.25">
      <c r="Q1019" s="440"/>
      <c r="AM1019" s="50"/>
    </row>
    <row r="1020" spans="17:39" x14ac:dyDescent="0.25">
      <c r="Q1020" s="440"/>
      <c r="AM1020" s="50"/>
    </row>
    <row r="1021" spans="17:39" x14ac:dyDescent="0.25">
      <c r="Q1021" s="440"/>
      <c r="AM1021" s="50"/>
    </row>
    <row r="1022" spans="17:39" x14ac:dyDescent="0.25">
      <c r="Q1022" s="440"/>
      <c r="AM1022" s="50"/>
    </row>
    <row r="1023" spans="17:39" x14ac:dyDescent="0.25">
      <c r="Q1023" s="440"/>
      <c r="AM1023" s="50"/>
    </row>
    <row r="1024" spans="17:39" x14ac:dyDescent="0.25">
      <c r="Q1024" s="440"/>
      <c r="AM1024" s="50"/>
    </row>
    <row r="1025" spans="17:39" x14ac:dyDescent="0.25">
      <c r="Q1025" s="440"/>
      <c r="AM1025" s="50"/>
    </row>
    <row r="1026" spans="17:39" x14ac:dyDescent="0.25">
      <c r="Q1026" s="440"/>
      <c r="AM1026" s="50"/>
    </row>
    <row r="1027" spans="17:39" x14ac:dyDescent="0.25">
      <c r="Q1027" s="440"/>
      <c r="AM1027" s="50"/>
    </row>
    <row r="1028" spans="17:39" x14ac:dyDescent="0.25">
      <c r="Q1028" s="440"/>
      <c r="AM1028" s="50"/>
    </row>
    <row r="1029" spans="17:39" x14ac:dyDescent="0.25">
      <c r="Q1029" s="440"/>
      <c r="AM1029" s="50"/>
    </row>
    <row r="1030" spans="17:39" x14ac:dyDescent="0.25">
      <c r="Q1030" s="440"/>
      <c r="AM1030" s="50"/>
    </row>
    <row r="1031" spans="17:39" x14ac:dyDescent="0.25">
      <c r="Q1031" s="440"/>
      <c r="AM1031" s="50"/>
    </row>
    <row r="1032" spans="17:39" x14ac:dyDescent="0.25">
      <c r="Q1032" s="440"/>
      <c r="AM1032" s="50"/>
    </row>
    <row r="1033" spans="17:39" x14ac:dyDescent="0.25">
      <c r="Q1033" s="440"/>
      <c r="AM1033" s="50"/>
    </row>
    <row r="1034" spans="17:39" x14ac:dyDescent="0.25">
      <c r="Q1034" s="440"/>
      <c r="AM1034" s="50"/>
    </row>
    <row r="1035" spans="17:39" x14ac:dyDescent="0.25">
      <c r="Q1035" s="440"/>
      <c r="AM1035" s="50"/>
    </row>
    <row r="1036" spans="17:39" x14ac:dyDescent="0.25">
      <c r="Q1036" s="440"/>
      <c r="AM1036" s="50"/>
    </row>
    <row r="1037" spans="17:39" x14ac:dyDescent="0.25">
      <c r="Q1037" s="440"/>
      <c r="AM1037" s="50"/>
    </row>
    <row r="1038" spans="17:39" x14ac:dyDescent="0.25">
      <c r="Q1038" s="440"/>
      <c r="AM1038" s="50"/>
    </row>
    <row r="1039" spans="17:39" x14ac:dyDescent="0.25">
      <c r="Q1039" s="440"/>
      <c r="AM1039" s="50"/>
    </row>
    <row r="1040" spans="17:39" x14ac:dyDescent="0.25">
      <c r="Q1040" s="440"/>
      <c r="AM1040" s="50"/>
    </row>
    <row r="1041" spans="17:39" x14ac:dyDescent="0.25">
      <c r="Q1041" s="440"/>
      <c r="AM1041" s="50"/>
    </row>
    <row r="1042" spans="17:39" x14ac:dyDescent="0.25">
      <c r="Q1042" s="440"/>
      <c r="AM1042" s="50"/>
    </row>
    <row r="1043" spans="17:39" x14ac:dyDescent="0.25">
      <c r="Q1043" s="440"/>
      <c r="AM1043" s="50"/>
    </row>
    <row r="1044" spans="17:39" x14ac:dyDescent="0.25">
      <c r="Q1044" s="440"/>
      <c r="AM1044" s="50"/>
    </row>
    <row r="1045" spans="17:39" x14ac:dyDescent="0.25">
      <c r="Q1045" s="440"/>
      <c r="AM1045" s="50"/>
    </row>
    <row r="1046" spans="17:39" x14ac:dyDescent="0.25">
      <c r="Q1046" s="440"/>
      <c r="AM1046" s="50"/>
    </row>
    <row r="1047" spans="17:39" x14ac:dyDescent="0.25">
      <c r="Q1047" s="440"/>
      <c r="AM1047" s="50"/>
    </row>
    <row r="1048" spans="17:39" x14ac:dyDescent="0.25">
      <c r="Q1048" s="440"/>
      <c r="AM1048" s="50"/>
    </row>
    <row r="1049" spans="17:39" x14ac:dyDescent="0.25">
      <c r="Q1049" s="440"/>
      <c r="AM1049" s="50"/>
    </row>
    <row r="1050" spans="17:39" x14ac:dyDescent="0.25">
      <c r="Q1050" s="440"/>
      <c r="AM1050" s="50"/>
    </row>
    <row r="1051" spans="17:39" x14ac:dyDescent="0.25">
      <c r="Q1051" s="440"/>
      <c r="AM1051" s="50"/>
    </row>
    <row r="1052" spans="17:39" x14ac:dyDescent="0.25">
      <c r="Q1052" s="440"/>
      <c r="AM1052" s="50"/>
    </row>
    <row r="1053" spans="17:39" x14ac:dyDescent="0.25">
      <c r="Q1053" s="440"/>
      <c r="AM1053" s="50"/>
    </row>
    <row r="1054" spans="17:39" x14ac:dyDescent="0.25">
      <c r="Q1054" s="440"/>
      <c r="AM1054" s="50"/>
    </row>
    <row r="1055" spans="17:39" x14ac:dyDescent="0.25">
      <c r="Q1055" s="440"/>
      <c r="AM1055" s="50"/>
    </row>
    <row r="1056" spans="17:39" x14ac:dyDescent="0.25">
      <c r="Q1056" s="440"/>
      <c r="AM1056" s="50"/>
    </row>
    <row r="1057" spans="17:39" x14ac:dyDescent="0.25">
      <c r="Q1057" s="440"/>
      <c r="AM1057" s="50"/>
    </row>
    <row r="1058" spans="17:39" x14ac:dyDescent="0.25">
      <c r="AM1058" s="50"/>
    </row>
    <row r="1059" spans="17:39" x14ac:dyDescent="0.25">
      <c r="AM1059" s="50"/>
    </row>
    <row r="1060" spans="17:39" x14ac:dyDescent="0.25">
      <c r="AM1060" s="50"/>
    </row>
    <row r="1061" spans="17:39" x14ac:dyDescent="0.25">
      <c r="AM1061" s="50"/>
    </row>
    <row r="1062" spans="17:39" x14ac:dyDescent="0.25">
      <c r="AM1062" s="50"/>
    </row>
    <row r="1063" spans="17:39" x14ac:dyDescent="0.25">
      <c r="AM1063" s="50"/>
    </row>
    <row r="1064" spans="17:39" x14ac:dyDescent="0.25">
      <c r="AM1064" s="50"/>
    </row>
    <row r="1065" spans="17:39" x14ac:dyDescent="0.25">
      <c r="AM1065" s="50"/>
    </row>
    <row r="1066" spans="17:39" x14ac:dyDescent="0.25">
      <c r="AM1066" s="50"/>
    </row>
    <row r="1067" spans="17:39" x14ac:dyDescent="0.25">
      <c r="AM1067" s="50"/>
    </row>
    <row r="1068" spans="17:39" x14ac:dyDescent="0.25">
      <c r="AM1068" s="50"/>
    </row>
    <row r="1069" spans="17:39" x14ac:dyDescent="0.25">
      <c r="AM1069" s="50"/>
    </row>
    <row r="1070" spans="17:39" x14ac:dyDescent="0.25">
      <c r="AM1070" s="50"/>
    </row>
    <row r="1071" spans="17:39" x14ac:dyDescent="0.25">
      <c r="AM1071" s="50"/>
    </row>
    <row r="1072" spans="17:39" x14ac:dyDescent="0.25">
      <c r="AM1072" s="50"/>
    </row>
    <row r="1073" spans="39:39" x14ac:dyDescent="0.25">
      <c r="AM1073" s="50"/>
    </row>
    <row r="1074" spans="39:39" x14ac:dyDescent="0.25">
      <c r="AM1074" s="50"/>
    </row>
    <row r="1075" spans="39:39" x14ac:dyDescent="0.25">
      <c r="AM1075" s="50"/>
    </row>
    <row r="1076" spans="39:39" x14ac:dyDescent="0.25">
      <c r="AM1076" s="50"/>
    </row>
    <row r="1077" spans="39:39" x14ac:dyDescent="0.25">
      <c r="AM1077" s="50"/>
    </row>
    <row r="1078" spans="39:39" x14ac:dyDescent="0.25">
      <c r="AM1078" s="50"/>
    </row>
    <row r="1079" spans="39:39" x14ac:dyDescent="0.25">
      <c r="AM1079" s="50"/>
    </row>
    <row r="1080" spans="39:39" x14ac:dyDescent="0.25">
      <c r="AM1080" s="50"/>
    </row>
    <row r="1081" spans="39:39" x14ac:dyDescent="0.25">
      <c r="AM1081" s="50"/>
    </row>
    <row r="1082" spans="39:39" x14ac:dyDescent="0.25">
      <c r="AM1082" s="50"/>
    </row>
    <row r="1083" spans="39:39" x14ac:dyDescent="0.25">
      <c r="AM1083" s="50"/>
    </row>
    <row r="1084" spans="39:39" x14ac:dyDescent="0.25">
      <c r="AM1084" s="50"/>
    </row>
    <row r="1085" spans="39:39" x14ac:dyDescent="0.25">
      <c r="AM1085" s="50"/>
    </row>
    <row r="1086" spans="39:39" x14ac:dyDescent="0.25">
      <c r="AM1086" s="50"/>
    </row>
    <row r="1087" spans="39:39" x14ac:dyDescent="0.25">
      <c r="AM1087" s="50"/>
    </row>
    <row r="1088" spans="39:39" x14ac:dyDescent="0.25">
      <c r="AM1088" s="50"/>
    </row>
    <row r="1089" spans="39:39" x14ac:dyDescent="0.25">
      <c r="AM1089" s="50"/>
    </row>
    <row r="1090" spans="39:39" x14ac:dyDescent="0.25">
      <c r="AM1090" s="50"/>
    </row>
    <row r="1091" spans="39:39" x14ac:dyDescent="0.25">
      <c r="AM1091" s="50"/>
    </row>
    <row r="1092" spans="39:39" x14ac:dyDescent="0.25">
      <c r="AM1092" s="50"/>
    </row>
    <row r="1093" spans="39:39" x14ac:dyDescent="0.25">
      <c r="AM1093" s="50"/>
    </row>
    <row r="1094" spans="39:39" x14ac:dyDescent="0.25">
      <c r="AM1094" s="50"/>
    </row>
    <row r="1095" spans="39:39" x14ac:dyDescent="0.25">
      <c r="AM1095" s="50"/>
    </row>
    <row r="1096" spans="39:39" x14ac:dyDescent="0.25">
      <c r="AM1096" s="50"/>
    </row>
    <row r="1097" spans="39:39" x14ac:dyDescent="0.25">
      <c r="AM1097" s="50"/>
    </row>
    <row r="1098" spans="39:39" x14ac:dyDescent="0.25">
      <c r="AM1098" s="50"/>
    </row>
    <row r="1099" spans="39:39" x14ac:dyDescent="0.25">
      <c r="AM1099" s="50"/>
    </row>
    <row r="1100" spans="39:39" x14ac:dyDescent="0.25">
      <c r="AM1100" s="50"/>
    </row>
    <row r="1101" spans="39:39" x14ac:dyDescent="0.25">
      <c r="AM1101" s="50"/>
    </row>
    <row r="1102" spans="39:39" x14ac:dyDescent="0.25">
      <c r="AM1102" s="50"/>
    </row>
    <row r="1103" spans="39:39" x14ac:dyDescent="0.25">
      <c r="AM1103" s="50"/>
    </row>
    <row r="1104" spans="39:39" x14ac:dyDescent="0.25">
      <c r="AM1104" s="50"/>
    </row>
    <row r="1105" spans="39:39" x14ac:dyDescent="0.25">
      <c r="AM1105" s="50"/>
    </row>
    <row r="1106" spans="39:39" x14ac:dyDescent="0.25">
      <c r="AM1106" s="50"/>
    </row>
    <row r="1107" spans="39:39" x14ac:dyDescent="0.25">
      <c r="AM1107" s="50"/>
    </row>
    <row r="1108" spans="39:39" x14ac:dyDescent="0.25">
      <c r="AM1108" s="50"/>
    </row>
    <row r="1109" spans="39:39" x14ac:dyDescent="0.25">
      <c r="AM1109" s="50"/>
    </row>
    <row r="1110" spans="39:39" x14ac:dyDescent="0.25">
      <c r="AM1110" s="50"/>
    </row>
    <row r="1111" spans="39:39" x14ac:dyDescent="0.25">
      <c r="AM1111" s="50"/>
    </row>
    <row r="1112" spans="39:39" x14ac:dyDescent="0.25">
      <c r="AM1112" s="50"/>
    </row>
    <row r="1113" spans="39:39" x14ac:dyDescent="0.25">
      <c r="AM1113" s="50"/>
    </row>
    <row r="1114" spans="39:39" x14ac:dyDescent="0.25">
      <c r="AM1114" s="50"/>
    </row>
    <row r="1115" spans="39:39" x14ac:dyDescent="0.25">
      <c r="AM1115" s="50"/>
    </row>
    <row r="1116" spans="39:39" x14ac:dyDescent="0.25">
      <c r="AM1116" s="50"/>
    </row>
    <row r="1117" spans="39:39" x14ac:dyDescent="0.25">
      <c r="AM1117" s="50"/>
    </row>
    <row r="1118" spans="39:39" x14ac:dyDescent="0.25">
      <c r="AM1118" s="50"/>
    </row>
    <row r="1119" spans="39:39" x14ac:dyDescent="0.25">
      <c r="AM1119" s="50"/>
    </row>
    <row r="1120" spans="39:39" x14ac:dyDescent="0.25">
      <c r="AM1120" s="50"/>
    </row>
    <row r="1121" spans="39:39" x14ac:dyDescent="0.25">
      <c r="AM1121" s="50"/>
    </row>
    <row r="1122" spans="39:39" x14ac:dyDescent="0.25">
      <c r="AM1122" s="50"/>
    </row>
    <row r="1123" spans="39:39" x14ac:dyDescent="0.25">
      <c r="AM1123" s="50"/>
    </row>
    <row r="1124" spans="39:39" x14ac:dyDescent="0.25">
      <c r="AM1124" s="50"/>
    </row>
    <row r="1125" spans="39:39" x14ac:dyDescent="0.25">
      <c r="AM1125" s="50"/>
    </row>
    <row r="1126" spans="39:39" x14ac:dyDescent="0.25">
      <c r="AM1126" s="50"/>
    </row>
    <row r="1127" spans="39:39" x14ac:dyDescent="0.25">
      <c r="AM1127" s="50"/>
    </row>
    <row r="1128" spans="39:39" x14ac:dyDescent="0.25">
      <c r="AM1128" s="50"/>
    </row>
    <row r="1129" spans="39:39" x14ac:dyDescent="0.25">
      <c r="AM1129" s="50"/>
    </row>
    <row r="1130" spans="39:39" x14ac:dyDescent="0.25">
      <c r="AM1130" s="50"/>
    </row>
    <row r="1131" spans="39:39" x14ac:dyDescent="0.25">
      <c r="AM1131" s="50"/>
    </row>
    <row r="1132" spans="39:39" x14ac:dyDescent="0.25">
      <c r="AM1132" s="50"/>
    </row>
    <row r="1133" spans="39:39" x14ac:dyDescent="0.25">
      <c r="AM1133" s="50"/>
    </row>
    <row r="1134" spans="39:39" x14ac:dyDescent="0.25">
      <c r="AM1134" s="50"/>
    </row>
    <row r="1135" spans="39:39" x14ac:dyDescent="0.25">
      <c r="AM1135" s="50"/>
    </row>
    <row r="1136" spans="39:39" x14ac:dyDescent="0.25">
      <c r="AM1136" s="50"/>
    </row>
    <row r="1137" spans="39:39" x14ac:dyDescent="0.25">
      <c r="AM1137" s="50"/>
    </row>
    <row r="1138" spans="39:39" x14ac:dyDescent="0.25">
      <c r="AM1138" s="50"/>
    </row>
    <row r="1139" spans="39:39" x14ac:dyDescent="0.25">
      <c r="AM1139" s="50"/>
    </row>
    <row r="1140" spans="39:39" x14ac:dyDescent="0.25">
      <c r="AM1140" s="50"/>
    </row>
    <row r="1141" spans="39:39" x14ac:dyDescent="0.25">
      <c r="AM1141" s="50"/>
    </row>
    <row r="1142" spans="39:39" x14ac:dyDescent="0.25">
      <c r="AM1142" s="50"/>
    </row>
    <row r="1143" spans="39:39" x14ac:dyDescent="0.25">
      <c r="AM1143" s="50"/>
    </row>
    <row r="1144" spans="39:39" x14ac:dyDescent="0.25">
      <c r="AM1144" s="50"/>
    </row>
    <row r="1145" spans="39:39" x14ac:dyDescent="0.25">
      <c r="AM1145" s="50"/>
    </row>
    <row r="1146" spans="39:39" x14ac:dyDescent="0.25">
      <c r="AM1146" s="50"/>
    </row>
    <row r="1147" spans="39:39" x14ac:dyDescent="0.25">
      <c r="AM1147" s="50"/>
    </row>
    <row r="1148" spans="39:39" x14ac:dyDescent="0.25">
      <c r="AM1148" s="50"/>
    </row>
    <row r="1149" spans="39:39" x14ac:dyDescent="0.25">
      <c r="AM1149" s="50"/>
    </row>
    <row r="1150" spans="39:39" x14ac:dyDescent="0.25">
      <c r="AM1150" s="50"/>
    </row>
    <row r="1151" spans="39:39" x14ac:dyDescent="0.25">
      <c r="AM1151" s="50"/>
    </row>
    <row r="1152" spans="39:39" x14ac:dyDescent="0.25">
      <c r="AM1152" s="50"/>
    </row>
    <row r="1153" spans="39:39" x14ac:dyDescent="0.25">
      <c r="AM1153" s="50"/>
    </row>
    <row r="1154" spans="39:39" x14ac:dyDescent="0.25">
      <c r="AM1154" s="50"/>
    </row>
    <row r="1155" spans="39:39" x14ac:dyDescent="0.25">
      <c r="AM1155" s="50"/>
    </row>
    <row r="1156" spans="39:39" x14ac:dyDescent="0.25">
      <c r="AM1156" s="50"/>
    </row>
    <row r="1157" spans="39:39" x14ac:dyDescent="0.25">
      <c r="AM1157" s="50"/>
    </row>
    <row r="1158" spans="39:39" x14ac:dyDescent="0.25">
      <c r="AM1158" s="50"/>
    </row>
    <row r="1159" spans="39:39" x14ac:dyDescent="0.25">
      <c r="AM1159" s="50"/>
    </row>
    <row r="1160" spans="39:39" x14ac:dyDescent="0.25">
      <c r="AM1160" s="50"/>
    </row>
    <row r="1161" spans="39:39" x14ac:dyDescent="0.25">
      <c r="AM1161" s="50"/>
    </row>
    <row r="1162" spans="39:39" x14ac:dyDescent="0.25">
      <c r="AM1162" s="50"/>
    </row>
    <row r="1163" spans="39:39" x14ac:dyDescent="0.25">
      <c r="AM1163" s="50"/>
    </row>
    <row r="1164" spans="39:39" x14ac:dyDescent="0.25">
      <c r="AM1164" s="50"/>
    </row>
    <row r="1165" spans="39:39" x14ac:dyDescent="0.25">
      <c r="AM1165" s="50"/>
    </row>
    <row r="1166" spans="39:39" x14ac:dyDescent="0.25">
      <c r="AM1166" s="50"/>
    </row>
    <row r="1167" spans="39:39" x14ac:dyDescent="0.25">
      <c r="AM1167" s="50"/>
    </row>
    <row r="1168" spans="39:39" x14ac:dyDescent="0.25">
      <c r="AM1168" s="50"/>
    </row>
    <row r="1169" spans="39:39" x14ac:dyDescent="0.25">
      <c r="AM1169" s="50"/>
    </row>
    <row r="1170" spans="39:39" x14ac:dyDescent="0.25">
      <c r="AM1170" s="50"/>
    </row>
    <row r="1171" spans="39:39" x14ac:dyDescent="0.25">
      <c r="AM1171" s="50"/>
    </row>
    <row r="1172" spans="39:39" x14ac:dyDescent="0.25">
      <c r="AM1172" s="50"/>
    </row>
    <row r="1173" spans="39:39" x14ac:dyDescent="0.25">
      <c r="AM1173" s="50"/>
    </row>
    <row r="1174" spans="39:39" x14ac:dyDescent="0.25">
      <c r="AM1174" s="50"/>
    </row>
    <row r="1175" spans="39:39" x14ac:dyDescent="0.25">
      <c r="AM1175" s="50"/>
    </row>
    <row r="1176" spans="39:39" x14ac:dyDescent="0.25">
      <c r="AM1176" s="50"/>
    </row>
    <row r="1177" spans="39:39" x14ac:dyDescent="0.25">
      <c r="AM1177" s="50"/>
    </row>
    <row r="1178" spans="39:39" x14ac:dyDescent="0.25">
      <c r="AM1178" s="50"/>
    </row>
    <row r="1179" spans="39:39" x14ac:dyDescent="0.25">
      <c r="AM1179" s="50"/>
    </row>
    <row r="1180" spans="39:39" x14ac:dyDescent="0.25">
      <c r="AM1180" s="50"/>
    </row>
    <row r="1181" spans="39:39" x14ac:dyDescent="0.25">
      <c r="AM1181" s="50"/>
    </row>
    <row r="1182" spans="39:39" x14ac:dyDescent="0.25">
      <c r="AM1182" s="50"/>
    </row>
    <row r="1183" spans="39:39" x14ac:dyDescent="0.25">
      <c r="AM1183" s="50"/>
    </row>
    <row r="1184" spans="39:39" x14ac:dyDescent="0.25">
      <c r="AM1184" s="50"/>
    </row>
    <row r="1185" spans="39:39" x14ac:dyDescent="0.25">
      <c r="AM1185" s="50"/>
    </row>
    <row r="1186" spans="39:39" x14ac:dyDescent="0.25">
      <c r="AM1186" s="50"/>
    </row>
    <row r="1187" spans="39:39" x14ac:dyDescent="0.25">
      <c r="AM1187" s="50"/>
    </row>
    <row r="1188" spans="39:39" x14ac:dyDescent="0.25">
      <c r="AM1188" s="50"/>
    </row>
    <row r="1189" spans="39:39" x14ac:dyDescent="0.25">
      <c r="AM1189" s="50"/>
    </row>
    <row r="1190" spans="39:39" x14ac:dyDescent="0.25">
      <c r="AM1190" s="50"/>
    </row>
    <row r="1191" spans="39:39" x14ac:dyDescent="0.25">
      <c r="AM1191" s="50"/>
    </row>
    <row r="1192" spans="39:39" x14ac:dyDescent="0.25">
      <c r="AM1192" s="50"/>
    </row>
    <row r="1193" spans="39:39" x14ac:dyDescent="0.25">
      <c r="AM1193" s="50"/>
    </row>
    <row r="1194" spans="39:39" x14ac:dyDescent="0.25">
      <c r="AM1194" s="50"/>
    </row>
    <row r="1195" spans="39:39" x14ac:dyDescent="0.25">
      <c r="AM1195" s="50"/>
    </row>
    <row r="1196" spans="39:39" x14ac:dyDescent="0.25">
      <c r="AM1196" s="50"/>
    </row>
    <row r="1197" spans="39:39" x14ac:dyDescent="0.25">
      <c r="AM1197" s="50"/>
    </row>
    <row r="1198" spans="39:39" x14ac:dyDescent="0.25">
      <c r="AM1198" s="50"/>
    </row>
    <row r="1199" spans="39:39" x14ac:dyDescent="0.25">
      <c r="AM1199" s="50"/>
    </row>
    <row r="1200" spans="39:39" x14ac:dyDescent="0.25">
      <c r="AM1200" s="50"/>
    </row>
    <row r="1201" spans="39:39" x14ac:dyDescent="0.25">
      <c r="AM1201" s="50"/>
    </row>
    <row r="1202" spans="39:39" x14ac:dyDescent="0.25">
      <c r="AM1202" s="50"/>
    </row>
    <row r="1203" spans="39:39" x14ac:dyDescent="0.25">
      <c r="AM1203" s="50"/>
    </row>
    <row r="1204" spans="39:39" x14ac:dyDescent="0.25">
      <c r="AM1204" s="50"/>
    </row>
    <row r="1205" spans="39:39" x14ac:dyDescent="0.25">
      <c r="AM1205" s="50"/>
    </row>
    <row r="1206" spans="39:39" x14ac:dyDescent="0.25">
      <c r="AM1206" s="50"/>
    </row>
    <row r="1207" spans="39:39" x14ac:dyDescent="0.25">
      <c r="AM1207" s="50"/>
    </row>
    <row r="1208" spans="39:39" x14ac:dyDescent="0.25">
      <c r="AM1208" s="50"/>
    </row>
    <row r="1209" spans="39:39" x14ac:dyDescent="0.25">
      <c r="AM1209" s="50"/>
    </row>
    <row r="1210" spans="39:39" x14ac:dyDescent="0.25">
      <c r="AM1210" s="50"/>
    </row>
    <row r="1211" spans="39:39" x14ac:dyDescent="0.25">
      <c r="AM1211" s="50"/>
    </row>
    <row r="1212" spans="39:39" x14ac:dyDescent="0.25">
      <c r="AM1212" s="50"/>
    </row>
    <row r="1213" spans="39:39" x14ac:dyDescent="0.25">
      <c r="AM1213" s="50"/>
    </row>
    <row r="1214" spans="39:39" x14ac:dyDescent="0.25">
      <c r="AM1214" s="50"/>
    </row>
    <row r="1215" spans="39:39" x14ac:dyDescent="0.25">
      <c r="AM1215" s="50"/>
    </row>
    <row r="1216" spans="39:39" x14ac:dyDescent="0.25">
      <c r="AM1216" s="50"/>
    </row>
    <row r="1217" spans="39:39" x14ac:dyDescent="0.25">
      <c r="AM1217" s="50"/>
    </row>
    <row r="1218" spans="39:39" x14ac:dyDescent="0.25">
      <c r="AM1218" s="50"/>
    </row>
    <row r="1219" spans="39:39" x14ac:dyDescent="0.25">
      <c r="AM1219" s="50"/>
    </row>
    <row r="1220" spans="39:39" x14ac:dyDescent="0.25">
      <c r="AM1220" s="50"/>
    </row>
    <row r="1221" spans="39:39" x14ac:dyDescent="0.25">
      <c r="AM1221" s="50"/>
    </row>
    <row r="1222" spans="39:39" x14ac:dyDescent="0.25">
      <c r="AM1222" s="50"/>
    </row>
    <row r="1223" spans="39:39" x14ac:dyDescent="0.25">
      <c r="AM1223" s="50"/>
    </row>
    <row r="1224" spans="39:39" x14ac:dyDescent="0.25">
      <c r="AM1224" s="50"/>
    </row>
    <row r="1225" spans="39:39" x14ac:dyDescent="0.25">
      <c r="AM1225" s="50"/>
    </row>
    <row r="1226" spans="39:39" x14ac:dyDescent="0.25">
      <c r="AM1226" s="50"/>
    </row>
    <row r="1227" spans="39:39" x14ac:dyDescent="0.25">
      <c r="AM1227" s="50"/>
    </row>
    <row r="1228" spans="39:39" x14ac:dyDescent="0.25">
      <c r="AM1228" s="50"/>
    </row>
    <row r="1229" spans="39:39" x14ac:dyDescent="0.25">
      <c r="AM1229" s="50"/>
    </row>
    <row r="1230" spans="39:39" x14ac:dyDescent="0.25">
      <c r="AM1230" s="50"/>
    </row>
    <row r="1231" spans="39:39" x14ac:dyDescent="0.25">
      <c r="AM1231" s="50"/>
    </row>
    <row r="1232" spans="39:39" x14ac:dyDescent="0.25">
      <c r="AM1232" s="50"/>
    </row>
    <row r="1233" spans="39:39" x14ac:dyDescent="0.25">
      <c r="AM1233" s="50"/>
    </row>
    <row r="1234" spans="39:39" x14ac:dyDescent="0.25">
      <c r="AM1234" s="50"/>
    </row>
    <row r="1235" spans="39:39" x14ac:dyDescent="0.25">
      <c r="AM1235" s="50"/>
    </row>
    <row r="1236" spans="39:39" x14ac:dyDescent="0.25">
      <c r="AM1236" s="50"/>
    </row>
    <row r="1237" spans="39:39" x14ac:dyDescent="0.25">
      <c r="AM1237" s="50"/>
    </row>
    <row r="1238" spans="39:39" x14ac:dyDescent="0.25">
      <c r="AM1238" s="50"/>
    </row>
    <row r="1239" spans="39:39" x14ac:dyDescent="0.25">
      <c r="AM1239" s="50"/>
    </row>
    <row r="1240" spans="39:39" x14ac:dyDescent="0.25">
      <c r="AM1240" s="50"/>
    </row>
    <row r="1241" spans="39:39" x14ac:dyDescent="0.25">
      <c r="AM1241" s="50"/>
    </row>
    <row r="1242" spans="39:39" x14ac:dyDescent="0.25">
      <c r="AM1242" s="50"/>
    </row>
    <row r="1243" spans="39:39" x14ac:dyDescent="0.25">
      <c r="AM1243" s="50"/>
    </row>
    <row r="1244" spans="39:39" x14ac:dyDescent="0.25">
      <c r="AM1244" s="50"/>
    </row>
    <row r="1245" spans="39:39" x14ac:dyDescent="0.25">
      <c r="AM1245" s="50"/>
    </row>
    <row r="1246" spans="39:39" x14ac:dyDescent="0.25">
      <c r="AM1246" s="50"/>
    </row>
    <row r="1247" spans="39:39" x14ac:dyDescent="0.25">
      <c r="AM1247" s="50"/>
    </row>
    <row r="1248" spans="39:39" x14ac:dyDescent="0.25">
      <c r="AM1248" s="50"/>
    </row>
    <row r="1249" spans="39:39" x14ac:dyDescent="0.25">
      <c r="AM1249" s="50"/>
    </row>
    <row r="1250" spans="39:39" x14ac:dyDescent="0.25">
      <c r="AM1250" s="50"/>
    </row>
    <row r="1251" spans="39:39" x14ac:dyDescent="0.25">
      <c r="AM1251" s="50"/>
    </row>
    <row r="1252" spans="39:39" x14ac:dyDescent="0.25">
      <c r="AM1252" s="50"/>
    </row>
    <row r="1253" spans="39:39" x14ac:dyDescent="0.25">
      <c r="AM1253" s="50"/>
    </row>
    <row r="1254" spans="39:39" x14ac:dyDescent="0.25">
      <c r="AM1254" s="50"/>
    </row>
    <row r="1255" spans="39:39" x14ac:dyDescent="0.25">
      <c r="AM1255" s="50"/>
    </row>
    <row r="1256" spans="39:39" x14ac:dyDescent="0.25">
      <c r="AM1256" s="50"/>
    </row>
    <row r="1257" spans="39:39" x14ac:dyDescent="0.25">
      <c r="AM1257" s="50"/>
    </row>
    <row r="1258" spans="39:39" x14ac:dyDescent="0.25">
      <c r="AM1258" s="50"/>
    </row>
    <row r="1259" spans="39:39" x14ac:dyDescent="0.25">
      <c r="AM1259" s="50"/>
    </row>
    <row r="1260" spans="39:39" x14ac:dyDescent="0.25">
      <c r="AM1260" s="50"/>
    </row>
    <row r="1261" spans="39:39" x14ac:dyDescent="0.25">
      <c r="AM1261" s="50"/>
    </row>
    <row r="1262" spans="39:39" x14ac:dyDescent="0.25">
      <c r="AM1262" s="50"/>
    </row>
    <row r="1263" spans="39:39" x14ac:dyDescent="0.25">
      <c r="AM1263" s="50"/>
    </row>
    <row r="1264" spans="39:39" x14ac:dyDescent="0.25">
      <c r="AM1264" s="50"/>
    </row>
    <row r="1265" spans="39:39" x14ac:dyDescent="0.25">
      <c r="AM1265" s="50"/>
    </row>
    <row r="1266" spans="39:39" x14ac:dyDescent="0.25">
      <c r="AM1266" s="50"/>
    </row>
    <row r="1267" spans="39:39" x14ac:dyDescent="0.25">
      <c r="AM1267" s="50"/>
    </row>
    <row r="1268" spans="39:39" x14ac:dyDescent="0.25">
      <c r="AM1268" s="50"/>
    </row>
    <row r="1269" spans="39:39" x14ac:dyDescent="0.25">
      <c r="AM1269" s="50"/>
    </row>
    <row r="1270" spans="39:39" x14ac:dyDescent="0.25">
      <c r="AM1270" s="50"/>
    </row>
    <row r="1271" spans="39:39" x14ac:dyDescent="0.25">
      <c r="AM1271" s="50"/>
    </row>
    <row r="1272" spans="39:39" x14ac:dyDescent="0.25">
      <c r="AM1272" s="50"/>
    </row>
    <row r="1273" spans="39:39" x14ac:dyDescent="0.25">
      <c r="AM1273" s="50"/>
    </row>
    <row r="1274" spans="39:39" x14ac:dyDescent="0.25">
      <c r="AM1274" s="50"/>
    </row>
    <row r="1275" spans="39:39" x14ac:dyDescent="0.25">
      <c r="AM1275" s="50"/>
    </row>
    <row r="1276" spans="39:39" x14ac:dyDescent="0.25">
      <c r="AM1276" s="50"/>
    </row>
    <row r="1277" spans="39:39" x14ac:dyDescent="0.25">
      <c r="AM1277" s="50"/>
    </row>
    <row r="1278" spans="39:39" x14ac:dyDescent="0.25">
      <c r="AM1278" s="50"/>
    </row>
    <row r="1279" spans="39:39" x14ac:dyDescent="0.25">
      <c r="AM1279" s="50"/>
    </row>
    <row r="1280" spans="39:39" x14ac:dyDescent="0.25">
      <c r="AM1280" s="50"/>
    </row>
    <row r="1281" spans="39:39" x14ac:dyDescent="0.25">
      <c r="AM1281" s="50"/>
    </row>
    <row r="1282" spans="39:39" x14ac:dyDescent="0.25">
      <c r="AM1282" s="50"/>
    </row>
    <row r="1283" spans="39:39" x14ac:dyDescent="0.25">
      <c r="AM1283" s="50"/>
    </row>
    <row r="1284" spans="39:39" x14ac:dyDescent="0.25">
      <c r="AM1284" s="50"/>
    </row>
    <row r="1285" spans="39:39" x14ac:dyDescent="0.25">
      <c r="AM1285" s="50"/>
    </row>
    <row r="1286" spans="39:39" x14ac:dyDescent="0.25">
      <c r="AM1286" s="50"/>
    </row>
    <row r="1287" spans="39:39" x14ac:dyDescent="0.25">
      <c r="AM1287" s="50"/>
    </row>
    <row r="1288" spans="39:39" x14ac:dyDescent="0.25">
      <c r="AM1288" s="50"/>
    </row>
    <row r="1289" spans="39:39" x14ac:dyDescent="0.25">
      <c r="AM1289" s="50"/>
    </row>
    <row r="1290" spans="39:39" x14ac:dyDescent="0.25">
      <c r="AM1290" s="50"/>
    </row>
    <row r="1291" spans="39:39" x14ac:dyDescent="0.25">
      <c r="AM1291" s="50"/>
    </row>
    <row r="1292" spans="39:39" x14ac:dyDescent="0.25">
      <c r="AM1292" s="50"/>
    </row>
    <row r="1293" spans="39:39" x14ac:dyDescent="0.25">
      <c r="AM1293" s="50"/>
    </row>
    <row r="1294" spans="39:39" x14ac:dyDescent="0.25">
      <c r="AM1294" s="50"/>
    </row>
    <row r="1295" spans="39:39" x14ac:dyDescent="0.25">
      <c r="AM1295" s="50"/>
    </row>
    <row r="1296" spans="39:39" x14ac:dyDescent="0.25">
      <c r="AM1296" s="50"/>
    </row>
    <row r="1297" spans="39:39" x14ac:dyDescent="0.25">
      <c r="AM1297" s="50"/>
    </row>
    <row r="1298" spans="39:39" x14ac:dyDescent="0.25">
      <c r="AM1298" s="50"/>
    </row>
    <row r="1299" spans="39:39" x14ac:dyDescent="0.25">
      <c r="AM1299" s="50"/>
    </row>
    <row r="1300" spans="39:39" x14ac:dyDescent="0.25">
      <c r="AM1300" s="50"/>
    </row>
    <row r="1301" spans="39:39" x14ac:dyDescent="0.25">
      <c r="AM1301" s="50"/>
    </row>
    <row r="1302" spans="39:39" x14ac:dyDescent="0.25">
      <c r="AM1302" s="50"/>
    </row>
    <row r="1303" spans="39:39" x14ac:dyDescent="0.25">
      <c r="AM1303" s="50"/>
    </row>
    <row r="1304" spans="39:39" x14ac:dyDescent="0.25">
      <c r="AM1304" s="50"/>
    </row>
    <row r="1305" spans="39:39" x14ac:dyDescent="0.25">
      <c r="AM1305" s="50"/>
    </row>
    <row r="1306" spans="39:39" x14ac:dyDescent="0.25">
      <c r="AM1306" s="50"/>
    </row>
    <row r="1307" spans="39:39" x14ac:dyDescent="0.25">
      <c r="AM1307" s="50"/>
    </row>
    <row r="1308" spans="39:39" x14ac:dyDescent="0.25">
      <c r="AM1308" s="50"/>
    </row>
    <row r="1309" spans="39:39" x14ac:dyDescent="0.25">
      <c r="AM1309" s="50"/>
    </row>
    <row r="1310" spans="39:39" x14ac:dyDescent="0.25">
      <c r="AM1310" s="50"/>
    </row>
    <row r="1311" spans="39:39" x14ac:dyDescent="0.25">
      <c r="AM1311" s="50"/>
    </row>
    <row r="1312" spans="39:39" x14ac:dyDescent="0.25">
      <c r="AM1312" s="50"/>
    </row>
    <row r="1313" spans="39:39" x14ac:dyDescent="0.25">
      <c r="AM1313" s="50"/>
    </row>
    <row r="1314" spans="39:39" x14ac:dyDescent="0.25">
      <c r="AM1314" s="50"/>
    </row>
    <row r="1315" spans="39:39" x14ac:dyDescent="0.25">
      <c r="AM1315" s="50"/>
    </row>
    <row r="1316" spans="39:39" x14ac:dyDescent="0.25">
      <c r="AM1316" s="50"/>
    </row>
    <row r="1317" spans="39:39" x14ac:dyDescent="0.25">
      <c r="AM1317" s="50"/>
    </row>
    <row r="1318" spans="39:39" x14ac:dyDescent="0.25">
      <c r="AM1318" s="50"/>
    </row>
    <row r="1319" spans="39:39" x14ac:dyDescent="0.25">
      <c r="AM1319" s="50"/>
    </row>
    <row r="1320" spans="39:39" x14ac:dyDescent="0.25">
      <c r="AM1320" s="50"/>
    </row>
    <row r="1321" spans="39:39" x14ac:dyDescent="0.25">
      <c r="AM1321" s="50"/>
    </row>
    <row r="1322" spans="39:39" x14ac:dyDescent="0.25">
      <c r="AM1322" s="50"/>
    </row>
    <row r="1323" spans="39:39" x14ac:dyDescent="0.25">
      <c r="AM1323" s="50"/>
    </row>
    <row r="1324" spans="39:39" x14ac:dyDescent="0.25">
      <c r="AM1324" s="50"/>
    </row>
    <row r="1325" spans="39:39" x14ac:dyDescent="0.25">
      <c r="AM1325" s="50"/>
    </row>
    <row r="1326" spans="39:39" x14ac:dyDescent="0.25">
      <c r="AM1326" s="50"/>
    </row>
    <row r="1327" spans="39:39" x14ac:dyDescent="0.25">
      <c r="AM1327" s="50"/>
    </row>
    <row r="1328" spans="39:39" x14ac:dyDescent="0.25">
      <c r="AM1328" s="50"/>
    </row>
    <row r="1329" spans="39:39" x14ac:dyDescent="0.25">
      <c r="AM1329" s="50"/>
    </row>
    <row r="1330" spans="39:39" x14ac:dyDescent="0.25">
      <c r="AM1330" s="50"/>
    </row>
    <row r="1331" spans="39:39" x14ac:dyDescent="0.25">
      <c r="AM1331" s="50"/>
    </row>
    <row r="1332" spans="39:39" x14ac:dyDescent="0.25">
      <c r="AM1332" s="50"/>
    </row>
    <row r="1333" spans="39:39" x14ac:dyDescent="0.25">
      <c r="AM1333" s="50"/>
    </row>
    <row r="1334" spans="39:39" x14ac:dyDescent="0.25">
      <c r="AM1334" s="50"/>
    </row>
    <row r="1335" spans="39:39" x14ac:dyDescent="0.25">
      <c r="AM1335" s="50"/>
    </row>
    <row r="1336" spans="39:39" x14ac:dyDescent="0.25">
      <c r="AM1336" s="50"/>
    </row>
    <row r="1337" spans="39:39" x14ac:dyDescent="0.25">
      <c r="AM1337" s="50"/>
    </row>
    <row r="1338" spans="39:39" x14ac:dyDescent="0.25">
      <c r="AM1338" s="50"/>
    </row>
    <row r="1339" spans="39:39" x14ac:dyDescent="0.25">
      <c r="AM1339" s="50"/>
    </row>
    <row r="1340" spans="39:39" x14ac:dyDescent="0.25">
      <c r="AM1340" s="50"/>
    </row>
    <row r="1341" spans="39:39" x14ac:dyDescent="0.25">
      <c r="AM1341" s="50"/>
    </row>
    <row r="1342" spans="39:39" x14ac:dyDescent="0.25">
      <c r="AM1342" s="50"/>
    </row>
    <row r="1343" spans="39:39" x14ac:dyDescent="0.25">
      <c r="AM1343" s="50"/>
    </row>
    <row r="1344" spans="39:39" x14ac:dyDescent="0.25">
      <c r="AM1344" s="50"/>
    </row>
    <row r="1345" spans="39:39" x14ac:dyDescent="0.25">
      <c r="AM1345" s="50"/>
    </row>
    <row r="1346" spans="39:39" x14ac:dyDescent="0.25">
      <c r="AM1346" s="50"/>
    </row>
    <row r="1347" spans="39:39" x14ac:dyDescent="0.25">
      <c r="AM1347" s="50"/>
    </row>
    <row r="1348" spans="39:39" x14ac:dyDescent="0.25">
      <c r="AM1348" s="50"/>
    </row>
    <row r="1349" spans="39:39" x14ac:dyDescent="0.25">
      <c r="AM1349" s="50"/>
    </row>
    <row r="1350" spans="39:39" x14ac:dyDescent="0.25">
      <c r="AM1350" s="50"/>
    </row>
    <row r="1351" spans="39:39" x14ac:dyDescent="0.25">
      <c r="AM1351" s="50"/>
    </row>
    <row r="1352" spans="39:39" x14ac:dyDescent="0.25">
      <c r="AM1352" s="50"/>
    </row>
    <row r="1353" spans="39:39" x14ac:dyDescent="0.25">
      <c r="AM1353" s="50"/>
    </row>
    <row r="1354" spans="39:39" x14ac:dyDescent="0.25">
      <c r="AM1354" s="50"/>
    </row>
    <row r="1355" spans="39:39" x14ac:dyDescent="0.25">
      <c r="AM1355" s="50"/>
    </row>
    <row r="1356" spans="39:39" x14ac:dyDescent="0.25">
      <c r="AM1356" s="50"/>
    </row>
    <row r="1357" spans="39:39" x14ac:dyDescent="0.25">
      <c r="AM1357" s="50"/>
    </row>
    <row r="1358" spans="39:39" x14ac:dyDescent="0.25">
      <c r="AM1358" s="50"/>
    </row>
    <row r="1359" spans="39:39" x14ac:dyDescent="0.25">
      <c r="AM1359" s="50"/>
    </row>
    <row r="1360" spans="39:39" x14ac:dyDescent="0.25">
      <c r="AM1360" s="50"/>
    </row>
    <row r="1361" spans="39:39" x14ac:dyDescent="0.25">
      <c r="AM1361" s="50"/>
    </row>
    <row r="1362" spans="39:39" x14ac:dyDescent="0.25">
      <c r="AM1362" s="50"/>
    </row>
    <row r="1363" spans="39:39" x14ac:dyDescent="0.25">
      <c r="AM1363" s="50"/>
    </row>
    <row r="1364" spans="39:39" x14ac:dyDescent="0.25">
      <c r="AM1364" s="50"/>
    </row>
    <row r="1365" spans="39:39" x14ac:dyDescent="0.25">
      <c r="AM1365" s="50"/>
    </row>
    <row r="1366" spans="39:39" x14ac:dyDescent="0.25">
      <c r="AM1366" s="50"/>
    </row>
    <row r="1367" spans="39:39" x14ac:dyDescent="0.25">
      <c r="AM1367" s="50"/>
    </row>
    <row r="1368" spans="39:39" x14ac:dyDescent="0.25">
      <c r="AM1368" s="50"/>
    </row>
    <row r="1369" spans="39:39" x14ac:dyDescent="0.25">
      <c r="AM1369" s="50"/>
    </row>
    <row r="1370" spans="39:39" x14ac:dyDescent="0.25">
      <c r="AM1370" s="50"/>
    </row>
    <row r="1371" spans="39:39" x14ac:dyDescent="0.25">
      <c r="AM1371" s="50"/>
    </row>
    <row r="1372" spans="39:39" x14ac:dyDescent="0.25">
      <c r="AM1372" s="50"/>
    </row>
    <row r="1373" spans="39:39" x14ac:dyDescent="0.25">
      <c r="AM1373" s="50"/>
    </row>
    <row r="1374" spans="39:39" x14ac:dyDescent="0.25">
      <c r="AM1374" s="50"/>
    </row>
    <row r="1375" spans="39:39" x14ac:dyDescent="0.25">
      <c r="AM1375" s="50"/>
    </row>
    <row r="1376" spans="39:39" x14ac:dyDescent="0.25">
      <c r="AM1376" s="50"/>
    </row>
    <row r="1377" spans="39:39" x14ac:dyDescent="0.25">
      <c r="AM1377" s="50"/>
    </row>
    <row r="1378" spans="39:39" x14ac:dyDescent="0.25">
      <c r="AM1378" s="50"/>
    </row>
    <row r="1379" spans="39:39" x14ac:dyDescent="0.25">
      <c r="AM1379" s="50"/>
    </row>
    <row r="1380" spans="39:39" x14ac:dyDescent="0.25">
      <c r="AM1380" s="50"/>
    </row>
    <row r="1381" spans="39:39" x14ac:dyDescent="0.25">
      <c r="AM1381" s="50"/>
    </row>
    <row r="1382" spans="39:39" x14ac:dyDescent="0.25">
      <c r="AM1382" s="50"/>
    </row>
    <row r="1383" spans="39:39" x14ac:dyDescent="0.25">
      <c r="AM1383" s="50"/>
    </row>
    <row r="1384" spans="39:39" x14ac:dyDescent="0.25">
      <c r="AM1384" s="50"/>
    </row>
    <row r="1385" spans="39:39" x14ac:dyDescent="0.25">
      <c r="AM1385" s="50"/>
    </row>
    <row r="1386" spans="39:39" x14ac:dyDescent="0.25">
      <c r="AM1386" s="50"/>
    </row>
    <row r="1387" spans="39:39" x14ac:dyDescent="0.25">
      <c r="AM1387" s="50"/>
    </row>
    <row r="1388" spans="39:39" x14ac:dyDescent="0.25">
      <c r="AM1388" s="50"/>
    </row>
    <row r="1389" spans="39:39" x14ac:dyDescent="0.25">
      <c r="AM1389" s="50"/>
    </row>
    <row r="1390" spans="39:39" x14ac:dyDescent="0.25">
      <c r="AM1390" s="50"/>
    </row>
    <row r="1391" spans="39:39" x14ac:dyDescent="0.25">
      <c r="AM1391" s="50"/>
    </row>
    <row r="1392" spans="39:39" x14ac:dyDescent="0.25">
      <c r="AM1392" s="50"/>
    </row>
    <row r="1393" spans="39:39" x14ac:dyDescent="0.25">
      <c r="AM1393" s="50"/>
    </row>
    <row r="1394" spans="39:39" x14ac:dyDescent="0.25">
      <c r="AM1394" s="50"/>
    </row>
    <row r="1395" spans="39:39" x14ac:dyDescent="0.25">
      <c r="AM1395" s="50"/>
    </row>
    <row r="1396" spans="39:39" x14ac:dyDescent="0.25">
      <c r="AM1396" s="50"/>
    </row>
    <row r="1397" spans="39:39" x14ac:dyDescent="0.25">
      <c r="AM1397" s="50"/>
    </row>
    <row r="1398" spans="39:39" x14ac:dyDescent="0.25">
      <c r="AM1398" s="50"/>
    </row>
    <row r="1399" spans="39:39" x14ac:dyDescent="0.25">
      <c r="AM1399" s="50"/>
    </row>
    <row r="1400" spans="39:39" x14ac:dyDescent="0.25">
      <c r="AM1400" s="50"/>
    </row>
    <row r="1401" spans="39:39" x14ac:dyDescent="0.25">
      <c r="AM1401" s="50"/>
    </row>
    <row r="1402" spans="39:39" x14ac:dyDescent="0.25">
      <c r="AM1402" s="50"/>
    </row>
    <row r="1403" spans="39:39" x14ac:dyDescent="0.25">
      <c r="AM1403" s="50"/>
    </row>
    <row r="1404" spans="39:39" x14ac:dyDescent="0.25">
      <c r="AM1404" s="50"/>
    </row>
    <row r="1405" spans="39:39" x14ac:dyDescent="0.25">
      <c r="AM1405" s="50"/>
    </row>
    <row r="1406" spans="39:39" x14ac:dyDescent="0.25">
      <c r="AM1406" s="50"/>
    </row>
    <row r="1407" spans="39:39" x14ac:dyDescent="0.25">
      <c r="AM1407" s="50"/>
    </row>
    <row r="1408" spans="39:39" x14ac:dyDescent="0.25">
      <c r="AM1408" s="50"/>
    </row>
    <row r="1409" spans="39:39" x14ac:dyDescent="0.25">
      <c r="AM1409" s="50"/>
    </row>
    <row r="1410" spans="39:39" x14ac:dyDescent="0.25">
      <c r="AM1410" s="50"/>
    </row>
    <row r="1411" spans="39:39" x14ac:dyDescent="0.25">
      <c r="AM1411" s="50"/>
    </row>
    <row r="1412" spans="39:39" x14ac:dyDescent="0.25">
      <c r="AM1412" s="50"/>
    </row>
    <row r="1413" spans="39:39" x14ac:dyDescent="0.25">
      <c r="AM1413" s="50"/>
    </row>
    <row r="1414" spans="39:39" x14ac:dyDescent="0.25">
      <c r="AM1414" s="50"/>
    </row>
    <row r="1415" spans="39:39" x14ac:dyDescent="0.25">
      <c r="AM1415" s="50"/>
    </row>
    <row r="1416" spans="39:39" x14ac:dyDescent="0.25">
      <c r="AM1416" s="50"/>
    </row>
    <row r="1417" spans="39:39" x14ac:dyDescent="0.25">
      <c r="AM1417" s="50"/>
    </row>
    <row r="1418" spans="39:39" x14ac:dyDescent="0.25">
      <c r="AM1418" s="50"/>
    </row>
    <row r="1419" spans="39:39" x14ac:dyDescent="0.25">
      <c r="AM1419" s="50"/>
    </row>
    <row r="1420" spans="39:39" x14ac:dyDescent="0.25">
      <c r="AM1420" s="50"/>
    </row>
    <row r="1421" spans="39:39" x14ac:dyDescent="0.25">
      <c r="AM1421" s="50"/>
    </row>
    <row r="1422" spans="39:39" x14ac:dyDescent="0.25">
      <c r="AM1422" s="50"/>
    </row>
    <row r="1423" spans="39:39" x14ac:dyDescent="0.25">
      <c r="AM1423" s="50"/>
    </row>
    <row r="1424" spans="39:39" x14ac:dyDescent="0.25">
      <c r="AM1424" s="50"/>
    </row>
    <row r="1425" spans="39:39" x14ac:dyDescent="0.25">
      <c r="AM1425" s="50"/>
    </row>
    <row r="1426" spans="39:39" x14ac:dyDescent="0.25">
      <c r="AM1426" s="50"/>
    </row>
    <row r="1427" spans="39:39" x14ac:dyDescent="0.25">
      <c r="AM1427" s="50"/>
    </row>
    <row r="1428" spans="39:39" x14ac:dyDescent="0.25">
      <c r="AM1428" s="50"/>
    </row>
    <row r="1429" spans="39:39" x14ac:dyDescent="0.25">
      <c r="AM1429" s="50"/>
    </row>
    <row r="1430" spans="39:39" x14ac:dyDescent="0.25">
      <c r="AM1430" s="50"/>
    </row>
    <row r="1431" spans="39:39" x14ac:dyDescent="0.25">
      <c r="AM1431" s="50"/>
    </row>
    <row r="1432" spans="39:39" x14ac:dyDescent="0.25">
      <c r="AM1432" s="50"/>
    </row>
    <row r="1433" spans="39:39" x14ac:dyDescent="0.25">
      <c r="AM1433" s="50"/>
    </row>
    <row r="1434" spans="39:39" x14ac:dyDescent="0.25">
      <c r="AM1434" s="50"/>
    </row>
    <row r="1435" spans="39:39" x14ac:dyDescent="0.25">
      <c r="AM1435" s="50"/>
    </row>
    <row r="1436" spans="39:39" x14ac:dyDescent="0.25">
      <c r="AM1436" s="50"/>
    </row>
    <row r="1437" spans="39:39" x14ac:dyDescent="0.25">
      <c r="AM1437" s="50"/>
    </row>
    <row r="1438" spans="39:39" x14ac:dyDescent="0.25">
      <c r="AM1438" s="50"/>
    </row>
    <row r="1439" spans="39:39" x14ac:dyDescent="0.25">
      <c r="AM1439" s="50"/>
    </row>
    <row r="1440" spans="39:39" x14ac:dyDescent="0.25">
      <c r="AM1440" s="50"/>
    </row>
    <row r="1441" spans="39:39" x14ac:dyDescent="0.25">
      <c r="AM1441" s="50"/>
    </row>
    <row r="1442" spans="39:39" x14ac:dyDescent="0.25">
      <c r="AM1442" s="50"/>
    </row>
    <row r="1443" spans="39:39" x14ac:dyDescent="0.25">
      <c r="AM1443" s="50"/>
    </row>
    <row r="1444" spans="39:39" x14ac:dyDescent="0.25">
      <c r="AM1444" s="50"/>
    </row>
    <row r="1445" spans="39:39" x14ac:dyDescent="0.25">
      <c r="AM1445" s="50"/>
    </row>
    <row r="1446" spans="39:39" x14ac:dyDescent="0.25">
      <c r="AM1446" s="50"/>
    </row>
    <row r="1447" spans="39:39" x14ac:dyDescent="0.25">
      <c r="AM1447" s="50"/>
    </row>
    <row r="1448" spans="39:39" x14ac:dyDescent="0.25">
      <c r="AM1448" s="50"/>
    </row>
    <row r="1449" spans="39:39" x14ac:dyDescent="0.25">
      <c r="AM1449" s="50"/>
    </row>
    <row r="1450" spans="39:39" x14ac:dyDescent="0.25">
      <c r="AM1450" s="50"/>
    </row>
    <row r="1451" spans="39:39" x14ac:dyDescent="0.25">
      <c r="AM1451" s="50"/>
    </row>
    <row r="1452" spans="39:39" x14ac:dyDescent="0.25">
      <c r="AM1452" s="50"/>
    </row>
    <row r="1453" spans="39:39" x14ac:dyDescent="0.25">
      <c r="AM1453" s="50"/>
    </row>
    <row r="1454" spans="39:39" x14ac:dyDescent="0.25">
      <c r="AM1454" s="50"/>
    </row>
    <row r="1455" spans="39:39" x14ac:dyDescent="0.25">
      <c r="AM1455" s="50"/>
    </row>
    <row r="1456" spans="39:39" x14ac:dyDescent="0.25">
      <c r="AM1456" s="50"/>
    </row>
    <row r="1457" spans="39:39" x14ac:dyDescent="0.25">
      <c r="AM1457" s="50"/>
    </row>
    <row r="1458" spans="39:39" x14ac:dyDescent="0.25">
      <c r="AM1458" s="50"/>
    </row>
    <row r="1459" spans="39:39" x14ac:dyDescent="0.25">
      <c r="AM1459" s="50"/>
    </row>
    <row r="1460" spans="39:39" x14ac:dyDescent="0.25">
      <c r="AM1460" s="50"/>
    </row>
    <row r="1461" spans="39:39" x14ac:dyDescent="0.25">
      <c r="AM1461" s="50"/>
    </row>
    <row r="1462" spans="39:39" x14ac:dyDescent="0.25">
      <c r="AM1462" s="50"/>
    </row>
    <row r="1463" spans="39:39" x14ac:dyDescent="0.25">
      <c r="AM1463" s="50"/>
    </row>
    <row r="1464" spans="39:39" x14ac:dyDescent="0.25">
      <c r="AM1464" s="50"/>
    </row>
    <row r="1465" spans="39:39" x14ac:dyDescent="0.25">
      <c r="AM1465" s="50"/>
    </row>
    <row r="1466" spans="39:39" x14ac:dyDescent="0.25">
      <c r="AM1466" s="50"/>
    </row>
    <row r="1467" spans="39:39" x14ac:dyDescent="0.25">
      <c r="AM1467" s="50"/>
    </row>
    <row r="1468" spans="39:39" x14ac:dyDescent="0.25">
      <c r="AM1468" s="50"/>
    </row>
    <row r="1469" spans="39:39" x14ac:dyDescent="0.25">
      <c r="AM1469" s="50"/>
    </row>
    <row r="1470" spans="39:39" x14ac:dyDescent="0.25">
      <c r="AM1470" s="50"/>
    </row>
    <row r="1471" spans="39:39" x14ac:dyDescent="0.25">
      <c r="AM1471" s="50"/>
    </row>
    <row r="1472" spans="39:39" x14ac:dyDescent="0.25">
      <c r="AM1472" s="50"/>
    </row>
    <row r="1473" spans="39:39" x14ac:dyDescent="0.25">
      <c r="AM1473" s="50"/>
    </row>
    <row r="1474" spans="39:39" x14ac:dyDescent="0.25">
      <c r="AM1474" s="50"/>
    </row>
    <row r="1475" spans="39:39" x14ac:dyDescent="0.25">
      <c r="AM1475" s="50"/>
    </row>
    <row r="1476" spans="39:39" x14ac:dyDescent="0.25">
      <c r="AM1476" s="50"/>
    </row>
    <row r="1477" spans="39:39" x14ac:dyDescent="0.25">
      <c r="AM1477" s="50"/>
    </row>
    <row r="1478" spans="39:39" x14ac:dyDescent="0.25">
      <c r="AM1478" s="50"/>
    </row>
    <row r="1479" spans="39:39" x14ac:dyDescent="0.25">
      <c r="AM1479" s="50"/>
    </row>
    <row r="1480" spans="39:39" x14ac:dyDescent="0.25">
      <c r="AM1480" s="50"/>
    </row>
    <row r="1481" spans="39:39" x14ac:dyDescent="0.25">
      <c r="AM1481" s="50"/>
    </row>
    <row r="1482" spans="39:39" x14ac:dyDescent="0.25">
      <c r="AM1482" s="50"/>
    </row>
    <row r="1483" spans="39:39" x14ac:dyDescent="0.25">
      <c r="AM1483" s="50"/>
    </row>
    <row r="1484" spans="39:39" x14ac:dyDescent="0.25">
      <c r="AM1484" s="50"/>
    </row>
    <row r="1485" spans="39:39" x14ac:dyDescent="0.25">
      <c r="AM1485" s="50"/>
    </row>
    <row r="1486" spans="39:39" x14ac:dyDescent="0.25">
      <c r="AM1486" s="50"/>
    </row>
    <row r="1487" spans="39:39" x14ac:dyDescent="0.25">
      <c r="AM1487" s="50"/>
    </row>
    <row r="1488" spans="39:39" x14ac:dyDescent="0.25">
      <c r="AM1488" s="50"/>
    </row>
    <row r="1489" spans="39:39" x14ac:dyDescent="0.25">
      <c r="AM1489" s="50"/>
    </row>
    <row r="1490" spans="39:39" x14ac:dyDescent="0.25">
      <c r="AM1490" s="50"/>
    </row>
    <row r="1491" spans="39:39" x14ac:dyDescent="0.25">
      <c r="AM1491" s="50"/>
    </row>
    <row r="1492" spans="39:39" x14ac:dyDescent="0.25">
      <c r="AM1492" s="50"/>
    </row>
    <row r="1493" spans="39:39" x14ac:dyDescent="0.25">
      <c r="AM1493" s="50"/>
    </row>
    <row r="1494" spans="39:39" x14ac:dyDescent="0.25">
      <c r="AM1494" s="50"/>
    </row>
    <row r="1495" spans="39:39" x14ac:dyDescent="0.25">
      <c r="AM1495" s="50"/>
    </row>
    <row r="1496" spans="39:39" x14ac:dyDescent="0.25">
      <c r="AM1496" s="50"/>
    </row>
    <row r="1497" spans="39:39" x14ac:dyDescent="0.25">
      <c r="AM1497" s="50"/>
    </row>
    <row r="1498" spans="39:39" x14ac:dyDescent="0.25">
      <c r="AM1498" s="50"/>
    </row>
    <row r="1499" spans="39:39" x14ac:dyDescent="0.25">
      <c r="AM1499" s="50"/>
    </row>
    <row r="1500" spans="39:39" x14ac:dyDescent="0.25">
      <c r="AM1500" s="50"/>
    </row>
    <row r="1501" spans="39:39" x14ac:dyDescent="0.25">
      <c r="AM1501" s="50"/>
    </row>
    <row r="1502" spans="39:39" x14ac:dyDescent="0.25">
      <c r="AM1502" s="50"/>
    </row>
    <row r="1503" spans="39:39" x14ac:dyDescent="0.25">
      <c r="AM1503" s="50"/>
    </row>
    <row r="1504" spans="39:39" x14ac:dyDescent="0.25">
      <c r="AM1504" s="50"/>
    </row>
    <row r="1505" spans="39:39" x14ac:dyDescent="0.25">
      <c r="AM1505" s="50"/>
    </row>
    <row r="1506" spans="39:39" x14ac:dyDescent="0.25">
      <c r="AM1506" s="50"/>
    </row>
    <row r="1507" spans="39:39" x14ac:dyDescent="0.25">
      <c r="AM1507" s="50"/>
    </row>
    <row r="1508" spans="39:39" x14ac:dyDescent="0.25">
      <c r="AM1508" s="50"/>
    </row>
    <row r="1509" spans="39:39" x14ac:dyDescent="0.25">
      <c r="AM1509" s="50"/>
    </row>
    <row r="1510" spans="39:39" x14ac:dyDescent="0.25">
      <c r="AM1510" s="50"/>
    </row>
    <row r="1511" spans="39:39" x14ac:dyDescent="0.25">
      <c r="AM1511" s="50"/>
    </row>
    <row r="1512" spans="39:39" x14ac:dyDescent="0.25">
      <c r="AM1512" s="50"/>
    </row>
    <row r="1513" spans="39:39" x14ac:dyDescent="0.25">
      <c r="AM1513" s="50"/>
    </row>
    <row r="1514" spans="39:39" x14ac:dyDescent="0.25">
      <c r="AM1514" s="50"/>
    </row>
    <row r="1515" spans="39:39" x14ac:dyDescent="0.25">
      <c r="AM1515" s="50"/>
    </row>
    <row r="1516" spans="39:39" x14ac:dyDescent="0.25">
      <c r="AM1516" s="50"/>
    </row>
    <row r="1517" spans="39:39" x14ac:dyDescent="0.25">
      <c r="AM1517" s="50"/>
    </row>
    <row r="1518" spans="39:39" x14ac:dyDescent="0.25">
      <c r="AM1518" s="50"/>
    </row>
    <row r="1519" spans="39:39" x14ac:dyDescent="0.25">
      <c r="AM1519" s="50"/>
    </row>
    <row r="1520" spans="39:39" x14ac:dyDescent="0.25">
      <c r="AM1520" s="50"/>
    </row>
    <row r="1521" spans="39:39" x14ac:dyDescent="0.25">
      <c r="AM1521" s="50"/>
    </row>
    <row r="1522" spans="39:39" x14ac:dyDescent="0.25">
      <c r="AM1522" s="50"/>
    </row>
    <row r="1523" spans="39:39" x14ac:dyDescent="0.25">
      <c r="AM1523" s="50"/>
    </row>
    <row r="1524" spans="39:39" x14ac:dyDescent="0.25">
      <c r="AM1524" s="50"/>
    </row>
    <row r="1525" spans="39:39" x14ac:dyDescent="0.25">
      <c r="AM1525" s="50"/>
    </row>
    <row r="1526" spans="39:39" x14ac:dyDescent="0.25">
      <c r="AM1526" s="50"/>
    </row>
    <row r="1527" spans="39:39" x14ac:dyDescent="0.25">
      <c r="AM1527" s="50"/>
    </row>
    <row r="1528" spans="39:39" x14ac:dyDescent="0.25">
      <c r="AM1528" s="50"/>
    </row>
    <row r="1529" spans="39:39" x14ac:dyDescent="0.25">
      <c r="AM1529" s="50"/>
    </row>
    <row r="1530" spans="39:39" x14ac:dyDescent="0.25">
      <c r="AM1530" s="50"/>
    </row>
    <row r="1531" spans="39:39" x14ac:dyDescent="0.25">
      <c r="AM1531" s="50"/>
    </row>
    <row r="1532" spans="39:39" x14ac:dyDescent="0.25">
      <c r="AM1532" s="50"/>
    </row>
    <row r="1533" spans="39:39" x14ac:dyDescent="0.25">
      <c r="AM1533" s="50"/>
    </row>
    <row r="1534" spans="39:39" x14ac:dyDescent="0.25">
      <c r="AM1534" s="50"/>
    </row>
    <row r="1535" spans="39:39" x14ac:dyDescent="0.25">
      <c r="AM1535" s="50"/>
    </row>
    <row r="1536" spans="39:39" x14ac:dyDescent="0.25">
      <c r="AM1536" s="50"/>
    </row>
    <row r="1537" spans="39:39" x14ac:dyDescent="0.25">
      <c r="AM1537" s="50"/>
    </row>
    <row r="1538" spans="39:39" x14ac:dyDescent="0.25">
      <c r="AM1538" s="50"/>
    </row>
    <row r="1539" spans="39:39" x14ac:dyDescent="0.25">
      <c r="AM1539" s="50"/>
    </row>
    <row r="1540" spans="39:39" x14ac:dyDescent="0.25">
      <c r="AM1540" s="50"/>
    </row>
    <row r="1541" spans="39:39" x14ac:dyDescent="0.25">
      <c r="AM1541" s="50"/>
    </row>
    <row r="1542" spans="39:39" x14ac:dyDescent="0.25">
      <c r="AM1542" s="50"/>
    </row>
    <row r="1543" spans="39:39" x14ac:dyDescent="0.25">
      <c r="AM1543" s="50"/>
    </row>
    <row r="1544" spans="39:39" x14ac:dyDescent="0.25">
      <c r="AM1544" s="50"/>
    </row>
    <row r="1545" spans="39:39" x14ac:dyDescent="0.25">
      <c r="AM1545" s="50"/>
    </row>
    <row r="1546" spans="39:39" x14ac:dyDescent="0.25">
      <c r="AM1546" s="50"/>
    </row>
    <row r="1547" spans="39:39" x14ac:dyDescent="0.25">
      <c r="AM1547" s="50"/>
    </row>
    <row r="1548" spans="39:39" x14ac:dyDescent="0.25">
      <c r="AM1548" s="50"/>
    </row>
    <row r="1549" spans="39:39" x14ac:dyDescent="0.25">
      <c r="AM1549" s="50"/>
    </row>
    <row r="1550" spans="39:39" x14ac:dyDescent="0.25">
      <c r="AM1550" s="50"/>
    </row>
    <row r="1551" spans="39:39" x14ac:dyDescent="0.25">
      <c r="AM1551" s="50"/>
    </row>
    <row r="1552" spans="39:39" x14ac:dyDescent="0.25">
      <c r="AM1552" s="50"/>
    </row>
    <row r="1553" spans="39:39" x14ac:dyDescent="0.25">
      <c r="AM1553" s="50"/>
    </row>
    <row r="1554" spans="39:39" x14ac:dyDescent="0.25">
      <c r="AM1554" s="50"/>
    </row>
    <row r="1555" spans="39:39" x14ac:dyDescent="0.25">
      <c r="AM1555" s="50"/>
    </row>
    <row r="1556" spans="39:39" x14ac:dyDescent="0.25">
      <c r="AM1556" s="50"/>
    </row>
    <row r="1557" spans="39:39" x14ac:dyDescent="0.25">
      <c r="AM1557" s="50"/>
    </row>
    <row r="1558" spans="39:39" x14ac:dyDescent="0.25">
      <c r="AM1558" s="50"/>
    </row>
    <row r="1559" spans="39:39" x14ac:dyDescent="0.25">
      <c r="AM1559" s="50"/>
    </row>
    <row r="1560" spans="39:39" x14ac:dyDescent="0.25">
      <c r="AM1560" s="50"/>
    </row>
    <row r="1561" spans="39:39" x14ac:dyDescent="0.25">
      <c r="AM1561" s="50"/>
    </row>
    <row r="1562" spans="39:39" x14ac:dyDescent="0.25">
      <c r="AM1562" s="50"/>
    </row>
    <row r="1563" spans="39:39" x14ac:dyDescent="0.25">
      <c r="AM1563" s="50"/>
    </row>
    <row r="1564" spans="39:39" x14ac:dyDescent="0.25">
      <c r="AM1564" s="50"/>
    </row>
    <row r="1565" spans="39:39" x14ac:dyDescent="0.25">
      <c r="AM1565" s="50"/>
    </row>
    <row r="1566" spans="39:39" x14ac:dyDescent="0.25">
      <c r="AM1566" s="50"/>
    </row>
    <row r="1567" spans="39:39" x14ac:dyDescent="0.25">
      <c r="AM1567" s="50"/>
    </row>
    <row r="1568" spans="39:39" x14ac:dyDescent="0.25">
      <c r="AM1568" s="50"/>
    </row>
    <row r="1569" spans="39:39" x14ac:dyDescent="0.25">
      <c r="AM1569" s="50"/>
    </row>
    <row r="1570" spans="39:39" x14ac:dyDescent="0.25">
      <c r="AM1570" s="50"/>
    </row>
    <row r="1571" spans="39:39" x14ac:dyDescent="0.25">
      <c r="AM1571" s="50"/>
    </row>
    <row r="1572" spans="39:39" x14ac:dyDescent="0.25">
      <c r="AM1572" s="50"/>
    </row>
  </sheetData>
  <mergeCells count="17">
    <mergeCell ref="AW1:BD1"/>
    <mergeCell ref="AQ1:AT1"/>
    <mergeCell ref="G1:I1"/>
    <mergeCell ref="J1:L1"/>
    <mergeCell ref="M1:P1"/>
    <mergeCell ref="M3:N3"/>
    <mergeCell ref="BK7:BN7"/>
    <mergeCell ref="AB2:AD2"/>
    <mergeCell ref="AB3:AD3"/>
    <mergeCell ref="A6:C6"/>
    <mergeCell ref="G2:L2"/>
    <mergeCell ref="G5:H5"/>
    <mergeCell ref="M2:N2"/>
    <mergeCell ref="G3:H3"/>
    <mergeCell ref="G4:H4"/>
    <mergeCell ref="I3:J3"/>
    <mergeCell ref="K3:L3"/>
  </mergeCells>
  <phoneticPr fontId="2" type="noConversion"/>
  <conditionalFormatting sqref="AE320:AE351 AE353:AE357 AE359:AE362 AE364 AE367:AE422 AE437:AE446 AE450:AE455 AE463:AE473 AE489:AE537 AE539:AE544 AE549:AE550">
    <cfRule type="cellIs" dxfId="13" priority="3" stopIfTrue="1" operator="lessThan">
      <formula>$BL$13</formula>
    </cfRule>
    <cfRule type="cellIs" dxfId="12" priority="6" stopIfTrue="1" operator="greaterThan">
      <formula>$BL$12</formula>
    </cfRule>
    <cfRule type="cellIs" dxfId="11" priority="7" stopIfTrue="1" operator="greaterThan">
      <formula>$BL$12</formula>
    </cfRule>
  </conditionalFormatting>
  <conditionalFormatting sqref="AF320:AF351 AF353:AF357 AF359:AF362 AF364 AF367:AF422 AF437:AF446 AF450:AF455 AF463:AF473 AF489:AF537 AF539:AF544 AF549:AF550">
    <cfRule type="cellIs" dxfId="10" priority="2" stopIfTrue="1" operator="lessThan">
      <formula>$BM$13</formula>
    </cfRule>
    <cfRule type="cellIs" dxfId="9" priority="5" stopIfTrue="1" operator="greaterThan">
      <formula>$BM$12</formula>
    </cfRule>
  </conditionalFormatting>
  <conditionalFormatting sqref="AG320:AG477 AE358:AF358 AE447:AF447 AE449:AF449 AE474:AF477 AG489:AG553 AE538:AF538 AE545:AF548 AE551:AF553">
    <cfRule type="cellIs" dxfId="8" priority="1" stopIfTrue="1" operator="lessThan">
      <formula>$BN$13</formula>
    </cfRule>
    <cfRule type="cellIs" dxfId="7" priority="4" stopIfTrue="1" operator="greaterThan">
      <formula>$BN$12</formula>
    </cfRule>
  </conditionalFormatting>
  <pageMargins left="0.75" right="0.75" top="1" bottom="1" header="0.5" footer="0.5"/>
  <pageSetup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DF945-E460-4C5C-885E-079F8371924B}">
  <dimension ref="A1:L354"/>
  <sheetViews>
    <sheetView topLeftCell="D1" zoomScale="110" zoomScaleNormal="110" workbookViewId="0">
      <selection activeCell="E17" sqref="E17:F17"/>
    </sheetView>
  </sheetViews>
  <sheetFormatPr defaultRowHeight="13.2" x14ac:dyDescent="0.25"/>
  <cols>
    <col min="1" max="1" width="12.33203125" bestFit="1" customWidth="1"/>
    <col min="2" max="2" width="15.33203125" bestFit="1" customWidth="1"/>
    <col min="3" max="3" width="28.44140625" bestFit="1" customWidth="1"/>
    <col min="4" max="4" width="29.21875" bestFit="1" customWidth="1"/>
    <col min="5" max="6" width="27.6640625" bestFit="1" customWidth="1"/>
    <col min="7" max="7" width="29.77734375" bestFit="1" customWidth="1"/>
    <col min="8" max="8" width="28.6640625" bestFit="1" customWidth="1"/>
    <col min="9" max="9" width="28" bestFit="1" customWidth="1"/>
    <col min="10" max="10" width="27.21875" bestFit="1" customWidth="1"/>
    <col min="11" max="11" width="28.33203125" bestFit="1" customWidth="1"/>
    <col min="12" max="12" width="8.6640625" bestFit="1" customWidth="1"/>
  </cols>
  <sheetData>
    <row r="1" spans="1:12" x14ac:dyDescent="0.25">
      <c r="A1" t="s">
        <v>911</v>
      </c>
      <c r="B1" t="s">
        <v>912</v>
      </c>
      <c r="C1" s="148" t="s">
        <v>1268</v>
      </c>
      <c r="D1" t="s">
        <v>1269</v>
      </c>
      <c r="E1" t="s">
        <v>1270</v>
      </c>
      <c r="F1" t="s">
        <v>1271</v>
      </c>
      <c r="G1" t="s">
        <v>1272</v>
      </c>
      <c r="H1" t="s">
        <v>1273</v>
      </c>
      <c r="I1" t="s">
        <v>1274</v>
      </c>
      <c r="J1" t="s">
        <v>1275</v>
      </c>
      <c r="K1" t="s">
        <v>1276</v>
      </c>
      <c r="L1" t="s">
        <v>1277</v>
      </c>
    </row>
    <row r="2" spans="1:12" hidden="1" x14ac:dyDescent="0.25">
      <c r="A2" t="s">
        <v>913</v>
      </c>
      <c r="B2" s="862">
        <v>40081</v>
      </c>
      <c r="C2" s="780">
        <v>0.65835294117647014</v>
      </c>
      <c r="D2" s="780">
        <v>0.60385172309379154</v>
      </c>
      <c r="E2" s="780">
        <v>0.363311156797332</v>
      </c>
      <c r="F2" s="780">
        <v>3.206114559152323</v>
      </c>
      <c r="G2" s="780">
        <v>0.54453734426258926</v>
      </c>
      <c r="H2" s="780">
        <v>3.1587510481246457</v>
      </c>
      <c r="I2" s="780">
        <v>37.183446459067632</v>
      </c>
      <c r="J2" s="780">
        <v>25.836889330577364</v>
      </c>
      <c r="K2" s="780">
        <v>11.346557128490268</v>
      </c>
      <c r="L2">
        <v>9</v>
      </c>
    </row>
    <row r="3" spans="1:12" hidden="1" x14ac:dyDescent="0.25">
      <c r="A3" t="s">
        <v>914</v>
      </c>
      <c r="B3" s="862">
        <v>40098</v>
      </c>
      <c r="C3" s="780">
        <v>0.79058823529411748</v>
      </c>
      <c r="D3" s="780">
        <v>0.71711025667136874</v>
      </c>
      <c r="E3" s="780">
        <v>0.40635296213742939</v>
      </c>
      <c r="F3" s="780">
        <v>3.4392180709072595</v>
      </c>
      <c r="G3" s="780">
        <v>0.73413961648191473</v>
      </c>
      <c r="H3" s="780">
        <v>4.0777250697126926</v>
      </c>
      <c r="I3" s="780">
        <v>43.598612183438526</v>
      </c>
      <c r="J3" s="780">
        <v>29.620379038663447</v>
      </c>
      <c r="K3" s="780">
        <v>13.978233144775079</v>
      </c>
      <c r="L3">
        <v>10</v>
      </c>
    </row>
    <row r="4" spans="1:12" hidden="1" x14ac:dyDescent="0.25">
      <c r="A4" t="s">
        <v>915</v>
      </c>
      <c r="B4" s="862">
        <v>40115</v>
      </c>
      <c r="C4" s="780">
        <v>0.46399999999999947</v>
      </c>
      <c r="D4" s="780">
        <v>0.42179906609958251</v>
      </c>
      <c r="E4" s="780">
        <v>0.53096374222722886</v>
      </c>
      <c r="F4" s="780">
        <v>3.1746244211013832</v>
      </c>
      <c r="G4" s="780">
        <v>0.42164166747013554</v>
      </c>
      <c r="H4" s="780">
        <v>2.2228280088811498</v>
      </c>
      <c r="I4" s="780">
        <v>17.440918813204174</v>
      </c>
      <c r="J4" s="780">
        <v>18.542449216440097</v>
      </c>
      <c r="K4" s="780">
        <v>-1.1015304032359232</v>
      </c>
      <c r="L4">
        <v>10</v>
      </c>
    </row>
    <row r="5" spans="1:12" hidden="1" x14ac:dyDescent="0.25">
      <c r="A5" t="s">
        <v>916</v>
      </c>
      <c r="B5" s="862">
        <v>40132</v>
      </c>
      <c r="C5" s="780">
        <v>0.2592941176470589</v>
      </c>
      <c r="D5" s="780">
        <v>0.23112399219008314</v>
      </c>
      <c r="E5" s="780">
        <v>0.35174489927404834</v>
      </c>
      <c r="F5" s="780">
        <v>2.1039590383094495</v>
      </c>
      <c r="G5" s="780">
        <v>0.28145582509027872</v>
      </c>
      <c r="H5" s="780">
        <v>2.0579061548938617</v>
      </c>
      <c r="I5" s="780">
        <v>13.85960167657702</v>
      </c>
      <c r="J5" s="780">
        <v>9.0226749012425724</v>
      </c>
      <c r="K5" s="780">
        <v>4.8369267753344474</v>
      </c>
      <c r="L5">
        <v>11</v>
      </c>
    </row>
    <row r="6" spans="1:12" hidden="1" x14ac:dyDescent="0.25">
      <c r="A6" t="s">
        <v>917</v>
      </c>
      <c r="B6" s="862">
        <v>40149</v>
      </c>
      <c r="C6" s="780">
        <v>0.23952941176470605</v>
      </c>
      <c r="D6" s="780">
        <v>0.21624097957742328</v>
      </c>
      <c r="E6" s="780">
        <v>0.18628721220445366</v>
      </c>
      <c r="F6" s="780">
        <v>1.3906751318858614</v>
      </c>
      <c r="G6" s="780">
        <v>0.23268142367138622</v>
      </c>
      <c r="H6" s="780">
        <v>1.8397676012364967</v>
      </c>
      <c r="I6" s="780">
        <v>12.701273031957969</v>
      </c>
      <c r="J6" s="780">
        <v>9.059830713021789</v>
      </c>
      <c r="K6" s="780">
        <v>3.6414423189361802</v>
      </c>
      <c r="L6">
        <v>12</v>
      </c>
    </row>
    <row r="7" spans="1:12" hidden="1" x14ac:dyDescent="0.25">
      <c r="A7" t="s">
        <v>918</v>
      </c>
      <c r="B7" s="862">
        <v>40166</v>
      </c>
      <c r="C7" s="780">
        <v>0.21129411764705874</v>
      </c>
      <c r="D7" s="780">
        <v>0.1876635226929296</v>
      </c>
      <c r="E7" s="780">
        <v>0.1110332022836678</v>
      </c>
      <c r="F7" s="780">
        <v>0.89715446807279908</v>
      </c>
      <c r="G7" s="780">
        <v>0.23610007028000726</v>
      </c>
      <c r="H7" s="780">
        <v>0.80069345184611762</v>
      </c>
      <c r="I7" s="780">
        <v>11.437320830478871</v>
      </c>
      <c r="J7" s="780">
        <v>8.2144297226860132</v>
      </c>
      <c r="K7" s="780">
        <v>3.2228911077928579</v>
      </c>
      <c r="L7">
        <v>12</v>
      </c>
    </row>
    <row r="8" spans="1:12" hidden="1" x14ac:dyDescent="0.25">
      <c r="A8" t="s">
        <v>919</v>
      </c>
      <c r="B8" s="862">
        <v>40183</v>
      </c>
      <c r="C8" s="780">
        <v>0.20847058823529394</v>
      </c>
      <c r="D8" s="780">
        <v>0.1775023586126443</v>
      </c>
      <c r="E8" s="780">
        <v>0.1861535096116354</v>
      </c>
      <c r="F8" s="780">
        <v>1.2334341861129858</v>
      </c>
      <c r="G8" s="780">
        <v>0.30941248853649256</v>
      </c>
      <c r="H8" s="780">
        <v>0.71580506591336701</v>
      </c>
      <c r="I8" s="780">
        <v>42.881392820378593</v>
      </c>
      <c r="J8" s="780">
        <v>38.841649751607832</v>
      </c>
      <c r="K8" s="780">
        <v>4.0397430687707612</v>
      </c>
      <c r="L8">
        <v>1</v>
      </c>
    </row>
    <row r="9" spans="1:12" hidden="1" x14ac:dyDescent="0.25">
      <c r="A9" t="s">
        <v>920</v>
      </c>
      <c r="B9" s="862">
        <v>40200</v>
      </c>
      <c r="C9" s="780">
        <v>0.24799999999999964</v>
      </c>
      <c r="D9" s="780">
        <v>0.21865062320594422</v>
      </c>
      <c r="E9" s="780">
        <v>0.15388624288027838</v>
      </c>
      <c r="F9" s="780">
        <v>1.132652791346777</v>
      </c>
      <c r="G9" s="780">
        <v>0.29323806434844224</v>
      </c>
      <c r="H9" s="780">
        <v>0.97264466436970676</v>
      </c>
      <c r="I9" s="780">
        <v>13.956317648733947</v>
      </c>
      <c r="J9" s="780">
        <v>10.95157005798236</v>
      </c>
      <c r="K9" s="780">
        <v>3.0047475907515864</v>
      </c>
      <c r="L9">
        <v>1</v>
      </c>
    </row>
    <row r="10" spans="1:12" hidden="1" x14ac:dyDescent="0.25">
      <c r="A10" t="s">
        <v>1012</v>
      </c>
      <c r="B10" s="862">
        <v>41698</v>
      </c>
      <c r="C10" s="780">
        <v>0.81205000000000016</v>
      </c>
      <c r="D10" s="780">
        <v>0.57486982503368045</v>
      </c>
      <c r="E10" s="780">
        <v>0.30929576875954379</v>
      </c>
      <c r="F10" s="780">
        <v>2.7206472260608274</v>
      </c>
      <c r="G10" s="780">
        <v>0.68305669050343243</v>
      </c>
      <c r="H10" s="780">
        <v>3.1046456922874688</v>
      </c>
      <c r="I10" s="780">
        <v>44.79533574588136</v>
      </c>
      <c r="J10" s="780">
        <v>74.308312129604118</v>
      </c>
      <c r="K10" s="780">
        <v>-29.512976383722759</v>
      </c>
      <c r="L10">
        <v>2</v>
      </c>
    </row>
    <row r="11" spans="1:12" hidden="1" x14ac:dyDescent="0.25">
      <c r="A11" t="s">
        <v>921</v>
      </c>
      <c r="B11" s="862">
        <v>40217</v>
      </c>
      <c r="C11" s="780">
        <v>0.44564705882352901</v>
      </c>
      <c r="D11" s="780">
        <v>0.38310911073689913</v>
      </c>
      <c r="E11" s="780">
        <v>0.2098026800427252</v>
      </c>
      <c r="F11" s="780">
        <v>1.5717600309403981</v>
      </c>
      <c r="G11" s="780">
        <v>0.62483462507323495</v>
      </c>
      <c r="H11" s="780">
        <v>2.1129334709115835</v>
      </c>
      <c r="I11" s="780">
        <v>19.697743279448517</v>
      </c>
      <c r="J11" s="780">
        <v>17.089825618552482</v>
      </c>
      <c r="K11" s="780">
        <v>2.6079176608960353</v>
      </c>
      <c r="L11">
        <v>2</v>
      </c>
    </row>
    <row r="12" spans="1:12" hidden="1" x14ac:dyDescent="0.25">
      <c r="A12" t="s">
        <v>1091</v>
      </c>
      <c r="B12" s="862">
        <v>42805</v>
      </c>
      <c r="C12" s="863">
        <v>2.2581119999999997</v>
      </c>
      <c r="D12" s="863">
        <v>1.4076456010402387</v>
      </c>
      <c r="E12" s="780">
        <v>0.90188410510649253</v>
      </c>
      <c r="F12" s="863">
        <v>8.1061309642952484</v>
      </c>
      <c r="G12" s="863">
        <v>2.0154934306102903</v>
      </c>
      <c r="H12" s="863">
        <v>14.440098126888433</v>
      </c>
      <c r="I12" s="780">
        <v>125.02152907227106</v>
      </c>
      <c r="J12" s="780">
        <v>89.416319410214129</v>
      </c>
      <c r="K12" s="863">
        <v>35.605209662056936</v>
      </c>
      <c r="L12">
        <v>3</v>
      </c>
    </row>
    <row r="13" spans="1:12" hidden="1" x14ac:dyDescent="0.25">
      <c r="A13" t="s">
        <v>1258</v>
      </c>
      <c r="B13" s="862">
        <v>45365</v>
      </c>
      <c r="C13" s="780">
        <v>0.85634285714285796</v>
      </c>
      <c r="D13" s="780">
        <v>0.3707608784466529</v>
      </c>
      <c r="E13" s="780">
        <v>0.74074947192514562</v>
      </c>
      <c r="F13" s="780">
        <v>5.7169804812573037</v>
      </c>
      <c r="G13" s="780">
        <v>0.29087528151246306</v>
      </c>
      <c r="H13" s="780">
        <v>10.146149143960111</v>
      </c>
      <c r="I13" s="780">
        <v>115.45519315851102</v>
      </c>
      <c r="J13" s="780">
        <v>80.046389305953909</v>
      </c>
      <c r="K13" s="780">
        <v>35.408803852557114</v>
      </c>
      <c r="L13">
        <v>3</v>
      </c>
    </row>
    <row r="14" spans="1:12" hidden="1" x14ac:dyDescent="0.25">
      <c r="A14" t="s">
        <v>925</v>
      </c>
      <c r="B14" s="862">
        <v>40285</v>
      </c>
      <c r="C14" s="780"/>
      <c r="D14" s="780"/>
      <c r="E14" s="780"/>
      <c r="F14" s="780"/>
      <c r="G14" s="780"/>
      <c r="H14" s="780"/>
      <c r="I14" s="780"/>
      <c r="J14" s="780"/>
      <c r="K14" s="780"/>
      <c r="L14">
        <v>4</v>
      </c>
    </row>
    <row r="15" spans="1:12" hidden="1" x14ac:dyDescent="0.25">
      <c r="A15" t="s">
        <v>926</v>
      </c>
      <c r="B15" s="862">
        <v>40271</v>
      </c>
      <c r="C15" s="780">
        <v>1.3225142857142853</v>
      </c>
      <c r="D15" s="780">
        <v>1.0333244952380949</v>
      </c>
      <c r="E15" s="780">
        <v>0.8029551020408161</v>
      </c>
      <c r="F15" s="780">
        <v>6.8109485714285682</v>
      </c>
      <c r="G15" s="780">
        <v>0.847873987216481</v>
      </c>
      <c r="H15" s="780">
        <v>17.547801729716983</v>
      </c>
      <c r="I15" s="780">
        <v>70.398925957309785</v>
      </c>
      <c r="J15" s="780">
        <v>45.198151013171355</v>
      </c>
      <c r="K15" s="780">
        <v>25.200774944138431</v>
      </c>
      <c r="L15">
        <v>4</v>
      </c>
    </row>
    <row r="16" spans="1:12" hidden="1" x14ac:dyDescent="0.25">
      <c r="A16" t="s">
        <v>927</v>
      </c>
      <c r="B16" s="862">
        <v>40285</v>
      </c>
      <c r="C16" s="780">
        <v>0.26565714285714292</v>
      </c>
      <c r="D16" s="780">
        <v>0.14882369023276751</v>
      </c>
      <c r="E16" s="780">
        <v>0.24354539024207422</v>
      </c>
      <c r="F16" s="780">
        <v>1.9760910122122508</v>
      </c>
      <c r="G16" s="780">
        <v>0.57500581750721258</v>
      </c>
      <c r="H16" s="780">
        <v>2.2927588862778889</v>
      </c>
      <c r="I16" s="780">
        <v>33.077926265919942</v>
      </c>
      <c r="J16" s="780">
        <v>26.410489367747633</v>
      </c>
      <c r="K16" s="780">
        <v>6.6674368981723084</v>
      </c>
      <c r="L16">
        <v>4</v>
      </c>
    </row>
    <row r="17" spans="1:12" x14ac:dyDescent="0.25">
      <c r="A17" t="s">
        <v>1263</v>
      </c>
      <c r="B17" s="862">
        <v>45435</v>
      </c>
      <c r="C17" s="780">
        <v>0.5936615384615388</v>
      </c>
      <c r="D17" s="780">
        <v>0.32017608005325571</v>
      </c>
      <c r="E17" s="780">
        <v>0.59498094193343043</v>
      </c>
      <c r="F17" s="780">
        <v>3.7112905633358659</v>
      </c>
      <c r="G17" s="780">
        <v>0.63334545854751012</v>
      </c>
      <c r="H17" s="780">
        <v>3.5162973039280314</v>
      </c>
      <c r="I17" s="780">
        <v>63.669229839282615</v>
      </c>
      <c r="J17" s="780">
        <v>43.655608482169377</v>
      </c>
      <c r="K17" s="780">
        <v>20.013621357113237</v>
      </c>
      <c r="L17">
        <v>5</v>
      </c>
    </row>
    <row r="18" spans="1:12" x14ac:dyDescent="0.25">
      <c r="A18" t="s">
        <v>1262</v>
      </c>
      <c r="B18" s="862">
        <v>45421</v>
      </c>
      <c r="C18" s="780">
        <v>0.63800000000000012</v>
      </c>
      <c r="D18" s="780">
        <v>0.35913742755841027</v>
      </c>
      <c r="E18" s="780">
        <v>0.5199567316329855</v>
      </c>
      <c r="F18" s="780">
        <v>3.5460374315039656</v>
      </c>
      <c r="G18" s="780">
        <v>0.83154686530578836</v>
      </c>
      <c r="H18" s="780">
        <v>3.1779477694624378</v>
      </c>
      <c r="I18" s="780">
        <v>39.818518985516896</v>
      </c>
      <c r="J18" s="780">
        <v>21.280514266455778</v>
      </c>
      <c r="K18" s="780">
        <v>18.538004719061117</v>
      </c>
      <c r="L18">
        <v>5</v>
      </c>
    </row>
    <row r="19" spans="1:12" x14ac:dyDescent="0.25">
      <c r="A19" t="s">
        <v>1248</v>
      </c>
      <c r="B19" s="862">
        <v>45055</v>
      </c>
      <c r="C19" s="780">
        <v>0.78240000000000065</v>
      </c>
      <c r="D19" s="780">
        <v>0.5394380759730717</v>
      </c>
      <c r="E19" s="780">
        <v>0.52569130539288245</v>
      </c>
      <c r="F19" s="780">
        <v>3.6963548329538631</v>
      </c>
      <c r="G19" s="780">
        <v>0.59136818554995696</v>
      </c>
      <c r="H19" s="780">
        <v>2.5950363417969182</v>
      </c>
      <c r="I19" s="780">
        <v>51.664332969440672</v>
      </c>
      <c r="J19" s="780">
        <v>37.247392703596589</v>
      </c>
      <c r="K19" s="780">
        <v>14.416940265844083</v>
      </c>
      <c r="L19">
        <v>5</v>
      </c>
    </row>
    <row r="20" spans="1:12" hidden="1" x14ac:dyDescent="0.25">
      <c r="A20" t="s">
        <v>931</v>
      </c>
      <c r="B20" s="862">
        <v>40341</v>
      </c>
      <c r="C20" s="780">
        <v>0.49057142857142821</v>
      </c>
      <c r="D20" s="780">
        <v>0.38915705786326921</v>
      </c>
      <c r="E20" s="780">
        <v>0.26223950580233374</v>
      </c>
      <c r="F20" s="780">
        <v>2.1759277429094039</v>
      </c>
      <c r="G20" s="780">
        <v>0.36105054813079879</v>
      </c>
      <c r="H20" s="780">
        <v>7.9247275387983649</v>
      </c>
      <c r="I20" s="780">
        <v>19.496905980157898</v>
      </c>
      <c r="J20" s="780">
        <v>11.546369519292707</v>
      </c>
      <c r="K20" s="780">
        <v>7.9505364608651909</v>
      </c>
      <c r="L20">
        <v>6</v>
      </c>
    </row>
    <row r="21" spans="1:12" hidden="1" x14ac:dyDescent="0.25">
      <c r="A21" t="s">
        <v>932</v>
      </c>
      <c r="B21" s="862">
        <v>40355</v>
      </c>
      <c r="C21" s="780">
        <v>0.34617142857142874</v>
      </c>
      <c r="D21" s="780">
        <v>0.26395821243759132</v>
      </c>
      <c r="E21" s="780">
        <v>0.18651099245025887</v>
      </c>
      <c r="F21" s="780">
        <v>1.5135761130445022</v>
      </c>
      <c r="G21" s="780">
        <v>0.36773865931410149</v>
      </c>
      <c r="H21" s="780">
        <v>5.4442331949272429</v>
      </c>
      <c r="I21" s="780">
        <v>14.15556731465613</v>
      </c>
      <c r="J21" s="780">
        <v>9.1503456628261688</v>
      </c>
      <c r="K21" s="780">
        <v>5.0052216518299613</v>
      </c>
      <c r="L21">
        <v>6</v>
      </c>
    </row>
    <row r="22" spans="1:12" hidden="1" x14ac:dyDescent="0.25">
      <c r="A22" t="s">
        <v>933</v>
      </c>
      <c r="B22" s="862">
        <v>40369</v>
      </c>
      <c r="C22" s="780">
        <v>0.58520000000000039</v>
      </c>
      <c r="D22" s="780">
        <v>0.44686239957845392</v>
      </c>
      <c r="E22" s="780">
        <v>0.31051185810988552</v>
      </c>
      <c r="F22" s="780">
        <v>2.8506353370032405</v>
      </c>
      <c r="G22" s="780">
        <v>0.52772522671679556</v>
      </c>
      <c r="H22" s="780">
        <v>8.8097298006165285</v>
      </c>
      <c r="I22" s="780">
        <v>29.884897546721426</v>
      </c>
      <c r="J22" s="780">
        <v>13.619558180829078</v>
      </c>
      <c r="K22" s="780">
        <v>16.265339365892348</v>
      </c>
      <c r="L22">
        <v>7</v>
      </c>
    </row>
    <row r="23" spans="1:12" hidden="1" x14ac:dyDescent="0.25">
      <c r="A23" t="s">
        <v>934</v>
      </c>
      <c r="B23" s="862">
        <v>40383</v>
      </c>
      <c r="C23" s="780">
        <v>1.0454857142857148</v>
      </c>
      <c r="D23" s="780">
        <v>0.78803919507686626</v>
      </c>
      <c r="E23" s="780">
        <v>0.55781312725047716</v>
      </c>
      <c r="F23" s="780">
        <v>4.781502005477968</v>
      </c>
      <c r="G23" s="780">
        <v>1.1390213638158482</v>
      </c>
      <c r="H23" s="780">
        <v>13.395819541843155</v>
      </c>
      <c r="I23" s="780">
        <v>57.922599981922389</v>
      </c>
      <c r="J23" s="780">
        <v>35.985429707194413</v>
      </c>
      <c r="K23" s="780">
        <v>21.937170274727976</v>
      </c>
      <c r="L23">
        <v>7</v>
      </c>
    </row>
    <row r="24" spans="1:12" hidden="1" x14ac:dyDescent="0.25">
      <c r="A24" t="s">
        <v>935</v>
      </c>
      <c r="B24" s="862">
        <v>40397</v>
      </c>
      <c r="C24" s="780">
        <v>0.65857142857142847</v>
      </c>
      <c r="D24" s="780">
        <v>0.5094420746576489</v>
      </c>
      <c r="E24" s="780">
        <v>0.40702363171641681</v>
      </c>
      <c r="F24" s="780">
        <v>3.5540098286803525</v>
      </c>
      <c r="G24" s="780">
        <v>0.42472023448921531</v>
      </c>
      <c r="H24" s="780">
        <v>7.147030760550269</v>
      </c>
      <c r="I24" s="780">
        <v>37.479157051519884</v>
      </c>
      <c r="J24" s="780">
        <v>23.518491640410925</v>
      </c>
      <c r="K24" s="780">
        <v>13.960665411108959</v>
      </c>
      <c r="L24">
        <v>8</v>
      </c>
    </row>
    <row r="25" spans="1:12" hidden="1" x14ac:dyDescent="0.25">
      <c r="A25" t="s">
        <v>936</v>
      </c>
      <c r="B25" s="862">
        <v>40411</v>
      </c>
      <c r="C25" s="780">
        <v>0.51417142857142906</v>
      </c>
      <c r="D25" s="780">
        <v>0.35416014499584908</v>
      </c>
      <c r="E25" s="780">
        <v>0.29271065072383279</v>
      </c>
      <c r="F25" s="780">
        <v>2.3134198038950999</v>
      </c>
      <c r="G25" s="780">
        <v>0.90529747518890491</v>
      </c>
      <c r="H25" s="780">
        <v>4.5559008680230981</v>
      </c>
      <c r="I25" s="780">
        <v>30.523504072055498</v>
      </c>
      <c r="J25" s="780">
        <v>20.061760851197256</v>
      </c>
      <c r="K25" s="780">
        <v>10.461743220858242</v>
      </c>
      <c r="L25">
        <v>8</v>
      </c>
    </row>
    <row r="26" spans="1:12" hidden="1" x14ac:dyDescent="0.25">
      <c r="A26" t="s">
        <v>937</v>
      </c>
      <c r="B26" s="862">
        <v>40425</v>
      </c>
      <c r="C26" s="780">
        <v>0.74948571428571342</v>
      </c>
      <c r="D26" s="780">
        <v>0.56864252918176827</v>
      </c>
      <c r="E26" s="780">
        <v>0.38162610221460291</v>
      </c>
      <c r="F26" s="780">
        <v>3.3932372003567282</v>
      </c>
      <c r="G26" s="780">
        <v>0.78977200973994022</v>
      </c>
      <c r="H26" s="780">
        <v>5.4147962860925327</v>
      </c>
      <c r="I26" s="780">
        <v>43.222381535832376</v>
      </c>
      <c r="J26" s="780">
        <v>30.314497498884311</v>
      </c>
      <c r="K26" s="780">
        <v>12.907884036948065</v>
      </c>
      <c r="L26">
        <v>9</v>
      </c>
    </row>
    <row r="27" spans="1:12" hidden="1" x14ac:dyDescent="0.25">
      <c r="A27" t="s">
        <v>938</v>
      </c>
      <c r="B27" s="862">
        <v>40439</v>
      </c>
      <c r="C27" s="780">
        <v>0.65498947368421057</v>
      </c>
      <c r="D27" s="780">
        <v>0.46458440489369113</v>
      </c>
      <c r="E27" s="780">
        <v>0.3674457326865313</v>
      </c>
      <c r="F27" s="780">
        <v>3.0956407349435153</v>
      </c>
      <c r="G27" s="780">
        <v>0.9745086958393675</v>
      </c>
      <c r="H27" s="780">
        <v>4.3778203396398867</v>
      </c>
      <c r="I27" s="780">
        <v>44.541785450378157</v>
      </c>
      <c r="J27" s="780">
        <v>32.055712378838955</v>
      </c>
      <c r="K27" s="780">
        <v>12.486073071539202</v>
      </c>
      <c r="L27">
        <v>9</v>
      </c>
    </row>
    <row r="28" spans="1:12" hidden="1" x14ac:dyDescent="0.25">
      <c r="A28" t="s">
        <v>939</v>
      </c>
      <c r="B28" s="862">
        <v>40459</v>
      </c>
      <c r="C28" s="780">
        <v>0.39786666666666692</v>
      </c>
      <c r="D28" s="780">
        <v>0.27555439131205239</v>
      </c>
      <c r="E28" s="780">
        <v>1.2208457142857123</v>
      </c>
      <c r="F28" s="780">
        <v>2.2910488888888905</v>
      </c>
      <c r="G28" s="780">
        <v>0.53534126929265491</v>
      </c>
      <c r="H28" s="780">
        <v>1.0205320115169081</v>
      </c>
      <c r="I28" s="780">
        <v>46.09408975201184</v>
      </c>
      <c r="J28" s="780">
        <v>44.529100800295929</v>
      </c>
      <c r="K28" s="780">
        <v>1.564988951715911</v>
      </c>
      <c r="L28">
        <v>10</v>
      </c>
    </row>
    <row r="29" spans="1:12" hidden="1" x14ac:dyDescent="0.25">
      <c r="A29" t="s">
        <v>940</v>
      </c>
      <c r="B29" s="862">
        <v>40474</v>
      </c>
      <c r="C29" s="780">
        <v>5.760000000000029E-2</v>
      </c>
      <c r="D29" s="780">
        <v>2.2351148561382459E-2</v>
      </c>
      <c r="E29" s="780">
        <v>0.72284474685176381</v>
      </c>
      <c r="F29" s="780">
        <v>0.91081910278888656</v>
      </c>
      <c r="G29" s="780">
        <v>7.9173744044705369E-2</v>
      </c>
      <c r="H29" s="780">
        <v>0.30932296276970428</v>
      </c>
      <c r="I29" s="780">
        <v>9.3095047287750532</v>
      </c>
      <c r="J29" s="780">
        <v>6.5498169781790221</v>
      </c>
      <c r="K29" s="780">
        <v>2.7596877505960311</v>
      </c>
      <c r="L29">
        <v>10</v>
      </c>
    </row>
    <row r="30" spans="1:12" hidden="1" x14ac:dyDescent="0.25">
      <c r="A30" t="s">
        <v>941</v>
      </c>
      <c r="B30" s="862">
        <v>40489</v>
      </c>
      <c r="C30" s="780">
        <v>0.25546666666666623</v>
      </c>
      <c r="D30" s="780">
        <v>0.15070340400989757</v>
      </c>
      <c r="E30" s="780">
        <v>0.93814564178231363</v>
      </c>
      <c r="F30" s="780">
        <v>1.9730742025332761</v>
      </c>
      <c r="G30" s="780">
        <v>0.45531333258169276</v>
      </c>
      <c r="H30" s="780">
        <v>1.3055255526925935</v>
      </c>
      <c r="I30" s="780">
        <v>18.676114763257413</v>
      </c>
      <c r="J30" s="780">
        <v>12.852350842938064</v>
      </c>
      <c r="K30" s="780">
        <v>5.8237639203193492</v>
      </c>
      <c r="L30">
        <v>11</v>
      </c>
    </row>
    <row r="31" spans="1:12" hidden="1" x14ac:dyDescent="0.25">
      <c r="A31" t="s">
        <v>942</v>
      </c>
      <c r="B31" s="862">
        <v>40504</v>
      </c>
      <c r="C31" s="780">
        <v>7.786666666666614E-2</v>
      </c>
      <c r="D31" s="780">
        <v>3.4312410177709737E-2</v>
      </c>
      <c r="E31" s="780">
        <v>0.90244377463188374</v>
      </c>
      <c r="F31" s="780">
        <v>0.82639171746107343</v>
      </c>
      <c r="G31" s="780">
        <v>0.18746158315073461</v>
      </c>
      <c r="H31" s="780">
        <v>0.4271746743542324</v>
      </c>
      <c r="I31" s="780">
        <v>9.0956235701571977</v>
      </c>
      <c r="J31" s="780">
        <v>6.7680941443213403</v>
      </c>
      <c r="K31" s="780">
        <v>2.3275294258358574</v>
      </c>
      <c r="L31">
        <v>11</v>
      </c>
    </row>
    <row r="32" spans="1:12" hidden="1" x14ac:dyDescent="0.25">
      <c r="A32" t="s">
        <v>943</v>
      </c>
      <c r="B32" s="862">
        <v>40519</v>
      </c>
      <c r="C32" s="780">
        <v>0.10879999999999938</v>
      </c>
      <c r="D32" s="780">
        <v>4.2640636669937879E-2</v>
      </c>
      <c r="E32" s="780">
        <v>1.3409381665330005</v>
      </c>
      <c r="F32" s="780">
        <v>1.0337868399390364</v>
      </c>
      <c r="G32" s="780">
        <v>0.35115137731788298</v>
      </c>
      <c r="H32" s="780">
        <v>1.4079432819938547</v>
      </c>
      <c r="I32" s="780">
        <v>10.032527842044436</v>
      </c>
      <c r="J32" s="780">
        <v>5.4826766583280442</v>
      </c>
      <c r="K32" s="780">
        <v>4.5498511837163917</v>
      </c>
      <c r="L32">
        <v>12</v>
      </c>
    </row>
    <row r="33" spans="1:12" hidden="1" x14ac:dyDescent="0.25">
      <c r="A33" t="s">
        <v>944</v>
      </c>
      <c r="B33" s="862">
        <v>40534</v>
      </c>
      <c r="C33" s="780">
        <v>7.786666666666614E-2</v>
      </c>
      <c r="D33" s="780">
        <v>3.773118604013951E-2</v>
      </c>
      <c r="E33" s="780">
        <v>0.52606107914109701</v>
      </c>
      <c r="F33" s="780">
        <v>0.77210709356704232</v>
      </c>
      <c r="G33" s="780">
        <v>0.16957480896173902</v>
      </c>
      <c r="H33" s="780">
        <v>0.24213026517475014</v>
      </c>
      <c r="I33" s="780">
        <v>12.546655999999915</v>
      </c>
      <c r="J33" s="780">
        <v>11.30468266666659</v>
      </c>
      <c r="K33" s="780">
        <v>1.2419733333333252</v>
      </c>
      <c r="L33">
        <v>12</v>
      </c>
    </row>
    <row r="34" spans="1:12" hidden="1" x14ac:dyDescent="0.25">
      <c r="A34" t="s">
        <v>945</v>
      </c>
      <c r="B34" s="862">
        <v>40549</v>
      </c>
      <c r="C34" s="780">
        <v>0.28053333333333325</v>
      </c>
      <c r="D34" s="780">
        <v>0.18293092788932785</v>
      </c>
      <c r="E34" s="780">
        <v>0.62336699807892237</v>
      </c>
      <c r="F34" s="780">
        <v>1.5774590056988387</v>
      </c>
      <c r="G34" s="780">
        <v>0.50234830500843519</v>
      </c>
      <c r="H34" s="780">
        <v>1.2027228734583548</v>
      </c>
      <c r="I34" s="780">
        <v>18.969549897321432</v>
      </c>
      <c r="J34" s="780">
        <v>13.844309614206594</v>
      </c>
      <c r="K34" s="780">
        <v>5.125240283114838</v>
      </c>
      <c r="L34">
        <v>1</v>
      </c>
    </row>
    <row r="35" spans="1:12" hidden="1" x14ac:dyDescent="0.25">
      <c r="A35" t="s">
        <v>946</v>
      </c>
      <c r="B35" s="862">
        <v>40564</v>
      </c>
      <c r="C35" s="780">
        <v>0.11946666666666678</v>
      </c>
      <c r="D35" s="780">
        <v>6.2297588246404849E-2</v>
      </c>
      <c r="E35" s="780">
        <v>1.024071793719495</v>
      </c>
      <c r="F35" s="780">
        <v>0.95531148286658052</v>
      </c>
      <c r="G35" s="780">
        <v>0.28484895105732316</v>
      </c>
      <c r="H35" s="780">
        <v>0.69256558642277288</v>
      </c>
      <c r="I35" s="780">
        <v>9.2955156960014165</v>
      </c>
      <c r="J35" s="780">
        <v>5.4644365913984556</v>
      </c>
      <c r="K35" s="780">
        <v>3.8310791046029609</v>
      </c>
      <c r="L35">
        <v>1</v>
      </c>
    </row>
    <row r="36" spans="1:12" hidden="1" x14ac:dyDescent="0.25">
      <c r="A36" t="s">
        <v>1035</v>
      </c>
      <c r="B36" s="862">
        <v>42056</v>
      </c>
      <c r="C36" s="780">
        <v>0.13144615384615357</v>
      </c>
      <c r="D36" s="780">
        <v>6.2107009374069266E-2</v>
      </c>
      <c r="E36" s="780">
        <v>0.11433228807804663</v>
      </c>
      <c r="F36" s="780">
        <v>1.3503219180794297</v>
      </c>
      <c r="G36" s="780">
        <v>0.21078780785491222</v>
      </c>
      <c r="H36" s="780">
        <v>0.27531378994019107</v>
      </c>
      <c r="I36" s="780">
        <v>12.494383916515506</v>
      </c>
      <c r="J36" s="780">
        <v>9.6570216958745849</v>
      </c>
      <c r="K36" s="780">
        <v>2.8373622206409213</v>
      </c>
      <c r="L36">
        <v>2</v>
      </c>
    </row>
    <row r="37" spans="1:12" hidden="1" x14ac:dyDescent="0.25">
      <c r="A37" t="s">
        <v>1034</v>
      </c>
      <c r="B37" s="862">
        <v>42043</v>
      </c>
      <c r="C37" s="780">
        <v>0.18055384615384623</v>
      </c>
      <c r="D37" s="780">
        <v>0.11883099420829592</v>
      </c>
      <c r="E37" s="780">
        <v>0.1056445954573187</v>
      </c>
      <c r="F37" s="780">
        <v>0.99152569363127552</v>
      </c>
      <c r="G37" s="780">
        <v>0.31949221415537715</v>
      </c>
      <c r="H37" s="780">
        <v>0</v>
      </c>
      <c r="I37" s="780">
        <v>10.397723915810227</v>
      </c>
      <c r="J37" s="780">
        <v>7.1059397001302731</v>
      </c>
      <c r="K37" s="780">
        <v>3.2917842156799537</v>
      </c>
      <c r="L37">
        <v>2</v>
      </c>
    </row>
    <row r="38" spans="1:12" hidden="1" x14ac:dyDescent="0.25">
      <c r="A38" t="s">
        <v>1207</v>
      </c>
      <c r="B38" s="862">
        <v>44629</v>
      </c>
      <c r="C38" s="780">
        <v>0.63994285714285681</v>
      </c>
      <c r="D38" s="780">
        <v>0.33195369824582738</v>
      </c>
      <c r="E38" s="780">
        <v>0.52446625178345907</v>
      </c>
      <c r="F38" s="780">
        <v>3.6650894075173821</v>
      </c>
      <c r="G38" s="780">
        <v>0.87685912716794501</v>
      </c>
      <c r="H38" s="780">
        <v>3.9263713246630618</v>
      </c>
      <c r="I38" s="780">
        <v>79.328155489740439</v>
      </c>
      <c r="J38" s="780">
        <v>59.711586895635676</v>
      </c>
      <c r="K38" s="780">
        <v>19.616568594104763</v>
      </c>
      <c r="L38">
        <v>3</v>
      </c>
    </row>
    <row r="39" spans="1:12" hidden="1" x14ac:dyDescent="0.25">
      <c r="A39" t="s">
        <v>1181</v>
      </c>
      <c r="B39" s="862">
        <v>44264</v>
      </c>
      <c r="C39" s="780">
        <v>1.4577142857142829</v>
      </c>
      <c r="D39" s="780">
        <v>0.59907926167826198</v>
      </c>
      <c r="E39" s="780">
        <v>0.74423787338076652</v>
      </c>
      <c r="F39" s="863">
        <v>6.6880002961270986</v>
      </c>
      <c r="G39" s="780">
        <v>0.39887319065244203</v>
      </c>
      <c r="H39" s="863">
        <v>22.006833218021359</v>
      </c>
      <c r="I39" s="863">
        <v>175.77111315235149</v>
      </c>
      <c r="J39" s="863">
        <v>159.05236908350037</v>
      </c>
      <c r="K39" s="780">
        <v>16.718744068851123</v>
      </c>
      <c r="L39">
        <v>3</v>
      </c>
    </row>
    <row r="40" spans="1:12" hidden="1" x14ac:dyDescent="0.25">
      <c r="A40" t="s">
        <v>951</v>
      </c>
      <c r="B40" s="862">
        <v>40639</v>
      </c>
      <c r="C40" s="780">
        <v>0.63040000000000018</v>
      </c>
      <c r="D40" s="780">
        <v>0.4184759299656613</v>
      </c>
      <c r="E40" s="780">
        <v>0.13146101314108116</v>
      </c>
      <c r="F40" s="780">
        <v>3.1895843340130186</v>
      </c>
      <c r="G40" s="780">
        <v>1.1613527005845738</v>
      </c>
      <c r="H40" s="780">
        <v>5.410844196688454</v>
      </c>
      <c r="I40" s="780"/>
      <c r="J40" s="780"/>
      <c r="K40" s="780"/>
      <c r="L40">
        <v>4</v>
      </c>
    </row>
    <row r="41" spans="1:12" x14ac:dyDescent="0.25">
      <c r="A41" t="s">
        <v>1247</v>
      </c>
      <c r="B41" s="862">
        <v>45054</v>
      </c>
      <c r="C41" s="780">
        <v>0.39394285714285665</v>
      </c>
      <c r="D41" s="780">
        <v>0.26324662298180873</v>
      </c>
      <c r="E41" s="780">
        <v>0.38803773440527234</v>
      </c>
      <c r="F41" s="780">
        <v>2.4319808643997591</v>
      </c>
      <c r="G41" s="780">
        <v>0.26541482506764469</v>
      </c>
      <c r="H41" s="780">
        <v>1.1099030300170813</v>
      </c>
      <c r="I41" s="780">
        <v>35.697137085341481</v>
      </c>
      <c r="J41" s="780">
        <v>21.261223342599756</v>
      </c>
      <c r="K41" s="780">
        <v>14.435913742741725</v>
      </c>
      <c r="L41">
        <v>5</v>
      </c>
    </row>
    <row r="42" spans="1:12" x14ac:dyDescent="0.25">
      <c r="A42" t="s">
        <v>1246</v>
      </c>
      <c r="B42" s="862">
        <v>45053</v>
      </c>
      <c r="C42" s="780">
        <v>0.65862857142857123</v>
      </c>
      <c r="D42" s="780">
        <v>0.41179237271152952</v>
      </c>
      <c r="E42" s="780">
        <v>1.0429656311766695</v>
      </c>
      <c r="F42" s="780">
        <v>5.8582117866303385</v>
      </c>
      <c r="G42" s="780">
        <v>0.30317671787494122</v>
      </c>
      <c r="H42" s="780">
        <v>1.450774824049377</v>
      </c>
      <c r="I42" s="780">
        <v>157.51978527337002</v>
      </c>
      <c r="J42" s="780">
        <v>124.08258594887062</v>
      </c>
      <c r="K42" s="780">
        <v>33.437199324499403</v>
      </c>
      <c r="L42">
        <v>5</v>
      </c>
    </row>
    <row r="43" spans="1:12" x14ac:dyDescent="0.25">
      <c r="A43" t="s">
        <v>1245</v>
      </c>
      <c r="B43" s="862">
        <v>45052</v>
      </c>
      <c r="C43" s="780">
        <v>0.31862857142857187</v>
      </c>
      <c r="D43" s="780">
        <v>0.20884557874374748</v>
      </c>
      <c r="E43" s="780">
        <v>0.39847178035883701</v>
      </c>
      <c r="F43" s="780">
        <v>2.4222891833900211</v>
      </c>
      <c r="G43" s="780">
        <v>0.16167936878145864</v>
      </c>
      <c r="H43" s="780">
        <v>0.74530565110181823</v>
      </c>
      <c r="I43" s="780">
        <v>125.08252414276558</v>
      </c>
      <c r="J43" s="780">
        <v>106.69207415661286</v>
      </c>
      <c r="K43" s="780">
        <v>18.390449986152717</v>
      </c>
      <c r="L43">
        <v>5</v>
      </c>
    </row>
    <row r="44" spans="1:12" hidden="1" x14ac:dyDescent="0.25">
      <c r="A44" t="s">
        <v>955</v>
      </c>
      <c r="B44" s="862">
        <v>40705</v>
      </c>
      <c r="C44" s="780">
        <v>2.7853333333333326</v>
      </c>
      <c r="D44" s="780">
        <v>1.9633804355358371</v>
      </c>
      <c r="E44" s="780">
        <v>1.2822285531777684</v>
      </c>
      <c r="F44" s="780">
        <v>12.598169452315455</v>
      </c>
      <c r="G44" s="780"/>
      <c r="H44" s="780"/>
      <c r="I44" s="780">
        <v>153.10410748585389</v>
      </c>
      <c r="J44" s="780">
        <v>104.01708400569083</v>
      </c>
      <c r="K44" s="780">
        <v>49.087023480163055</v>
      </c>
      <c r="L44">
        <v>6</v>
      </c>
    </row>
    <row r="45" spans="1:12" hidden="1" x14ac:dyDescent="0.25">
      <c r="A45" t="s">
        <v>956</v>
      </c>
      <c r="B45" s="862">
        <v>40717</v>
      </c>
      <c r="C45" s="780">
        <v>0.77533333333333354</v>
      </c>
      <c r="D45" s="780">
        <v>0.52391732175405958</v>
      </c>
      <c r="E45" s="780">
        <v>0.65290810152100986</v>
      </c>
      <c r="F45" s="780">
        <v>5.2856569616586579</v>
      </c>
      <c r="G45" s="780"/>
      <c r="H45" s="780"/>
      <c r="I45" s="780">
        <v>129.86833333333337</v>
      </c>
      <c r="J45" s="780">
        <v>129.82181333333335</v>
      </c>
      <c r="K45" s="780">
        <v>4.6520000000015216E-2</v>
      </c>
      <c r="L45">
        <v>6</v>
      </c>
    </row>
    <row r="46" spans="1:12" hidden="1" x14ac:dyDescent="0.25">
      <c r="A46" t="s">
        <v>957</v>
      </c>
      <c r="B46" s="862">
        <v>40729</v>
      </c>
      <c r="C46" s="780">
        <v>1.1806666666666672</v>
      </c>
      <c r="D46" s="780">
        <v>0.88948548251319981</v>
      </c>
      <c r="E46" s="780">
        <v>0.605470563811909</v>
      </c>
      <c r="F46" s="780">
        <v>5.6881406768637808</v>
      </c>
      <c r="G46" s="780"/>
      <c r="H46" s="780"/>
      <c r="I46" s="780">
        <v>75.842207966627356</v>
      </c>
      <c r="J46" s="780">
        <v>55.051383880239278</v>
      </c>
      <c r="K46" s="780">
        <v>20.790824086388078</v>
      </c>
      <c r="L46">
        <v>7</v>
      </c>
    </row>
    <row r="47" spans="1:12" hidden="1" x14ac:dyDescent="0.25">
      <c r="A47" t="s">
        <v>958</v>
      </c>
      <c r="B47" s="862">
        <v>40741</v>
      </c>
      <c r="C47" s="780">
        <v>1.1900000000000002</v>
      </c>
      <c r="D47" s="780">
        <v>0.8744714883742708</v>
      </c>
      <c r="E47" s="780">
        <v>0.71835868981793771</v>
      </c>
      <c r="F47" s="780">
        <v>6.4738012879138509</v>
      </c>
      <c r="G47" s="780"/>
      <c r="H47" s="780"/>
      <c r="I47" s="780">
        <v>73.44302762249545</v>
      </c>
      <c r="J47" s="780">
        <v>51.881833157010931</v>
      </c>
      <c r="K47" s="780">
        <v>21.561194465484519</v>
      </c>
      <c r="L47">
        <v>7</v>
      </c>
    </row>
    <row r="48" spans="1:12" hidden="1" x14ac:dyDescent="0.25">
      <c r="A48" t="s">
        <v>959</v>
      </c>
      <c r="B48" s="862">
        <v>40753</v>
      </c>
      <c r="C48" s="780">
        <v>0.94199999999999895</v>
      </c>
      <c r="D48" s="780">
        <v>0.72389010437770618</v>
      </c>
      <c r="E48" s="780">
        <v>0.44583262882779295</v>
      </c>
      <c r="F48" s="780">
        <v>4.3889983543338031</v>
      </c>
      <c r="G48" s="780"/>
      <c r="H48" s="780"/>
      <c r="I48" s="780">
        <v>53.731195682343014</v>
      </c>
      <c r="J48" s="780">
        <v>36.143092896754901</v>
      </c>
      <c r="K48" s="780">
        <v>17.588102785588113</v>
      </c>
      <c r="L48">
        <v>7</v>
      </c>
    </row>
    <row r="49" spans="1:12" hidden="1" x14ac:dyDescent="0.25">
      <c r="A49" t="s">
        <v>960</v>
      </c>
      <c r="B49" s="862">
        <v>40765</v>
      </c>
      <c r="C49" s="780">
        <v>1.1986666666666668</v>
      </c>
      <c r="D49" s="780">
        <v>0.94486321345185398</v>
      </c>
      <c r="E49" s="780">
        <v>0.55667331244206086</v>
      </c>
      <c r="F49" s="780">
        <v>5.4242421530799225</v>
      </c>
      <c r="G49" s="780"/>
      <c r="H49" s="780"/>
      <c r="I49" s="780">
        <v>66.797327156914136</v>
      </c>
      <c r="J49" s="780">
        <v>43.679590660194371</v>
      </c>
      <c r="K49" s="780">
        <v>23.117736496719765</v>
      </c>
      <c r="L49">
        <v>8</v>
      </c>
    </row>
    <row r="50" spans="1:12" hidden="1" x14ac:dyDescent="0.25">
      <c r="A50" t="s">
        <v>961</v>
      </c>
      <c r="B50" s="862">
        <v>40777</v>
      </c>
      <c r="C50" s="780">
        <v>1.2653333333333332</v>
      </c>
      <c r="D50" s="780">
        <v>1.0243513385784846</v>
      </c>
      <c r="E50" s="780">
        <v>0.54206058721487604</v>
      </c>
      <c r="F50" s="780">
        <v>5.476123540365248</v>
      </c>
      <c r="G50" s="780"/>
      <c r="H50" s="780"/>
      <c r="I50" s="780">
        <v>76.966887468667082</v>
      </c>
      <c r="J50" s="780">
        <v>53.080139907932036</v>
      </c>
      <c r="K50" s="780">
        <v>23.886747560735046</v>
      </c>
      <c r="L50">
        <v>8</v>
      </c>
    </row>
    <row r="51" spans="1:12" hidden="1" x14ac:dyDescent="0.25">
      <c r="A51" t="s">
        <v>962</v>
      </c>
      <c r="B51" s="862">
        <v>40789</v>
      </c>
      <c r="C51" s="780">
        <v>1.0386666666666666</v>
      </c>
      <c r="D51" s="780">
        <v>0.81824053107625117</v>
      </c>
      <c r="E51" s="780">
        <v>0.55116415206078273</v>
      </c>
      <c r="F51" s="780">
        <v>5.0345463145116796</v>
      </c>
      <c r="G51" s="780"/>
      <c r="H51" s="780"/>
      <c r="I51" s="780">
        <v>87.458594950089037</v>
      </c>
      <c r="J51" s="780">
        <v>43.986853700286886</v>
      </c>
      <c r="K51" s="780">
        <v>43.47174124980215</v>
      </c>
      <c r="L51">
        <v>9</v>
      </c>
    </row>
    <row r="52" spans="1:12" hidden="1" x14ac:dyDescent="0.25">
      <c r="A52" t="s">
        <v>963</v>
      </c>
      <c r="B52" s="862">
        <v>40801</v>
      </c>
      <c r="C52" s="780">
        <v>1.3913333333333331</v>
      </c>
      <c r="D52" s="780">
        <v>1.1058735817988568</v>
      </c>
      <c r="E52" s="780">
        <v>0.66899871837658298</v>
      </c>
      <c r="F52" s="780">
        <v>6.609211464847573</v>
      </c>
      <c r="G52" s="780"/>
      <c r="H52" s="780"/>
      <c r="I52" s="780">
        <v>81.936114294294214</v>
      </c>
      <c r="J52" s="780">
        <v>57.949350881970993</v>
      </c>
      <c r="K52" s="780">
        <v>23.986763412323221</v>
      </c>
      <c r="L52">
        <v>9</v>
      </c>
    </row>
    <row r="53" spans="1:12" hidden="1" x14ac:dyDescent="0.25">
      <c r="A53" t="s">
        <v>964</v>
      </c>
      <c r="B53" s="862">
        <v>40813</v>
      </c>
      <c r="C53" s="780">
        <v>1.8365714285714287</v>
      </c>
      <c r="D53" s="780">
        <v>1.4971870271426915</v>
      </c>
      <c r="E53" s="780">
        <v>0.74167790622522578</v>
      </c>
      <c r="F53" s="780">
        <v>7.7398575530267371</v>
      </c>
      <c r="G53" s="780"/>
      <c r="H53" s="780"/>
      <c r="I53" s="780">
        <v>105.73741482648039</v>
      </c>
      <c r="J53" s="780">
        <v>80.97158318480605</v>
      </c>
      <c r="K53" s="780">
        <v>24.765831641674339</v>
      </c>
      <c r="L53">
        <v>9</v>
      </c>
    </row>
    <row r="54" spans="1:12" hidden="1" x14ac:dyDescent="0.25">
      <c r="A54" t="s">
        <v>965</v>
      </c>
      <c r="B54" s="862">
        <v>40844</v>
      </c>
      <c r="C54" s="780">
        <v>0.75450000000000017</v>
      </c>
      <c r="D54" s="780">
        <v>0.62369594590880539</v>
      </c>
      <c r="E54" s="780">
        <v>0.46437588020824172</v>
      </c>
      <c r="F54" s="780">
        <v>4.3601351363731595</v>
      </c>
      <c r="G54" s="780"/>
      <c r="H54" s="780"/>
      <c r="I54" s="780"/>
      <c r="J54" s="780"/>
      <c r="K54" s="780"/>
      <c r="L54">
        <v>10</v>
      </c>
    </row>
    <row r="55" spans="1:12" hidden="1" x14ac:dyDescent="0.25">
      <c r="A55" t="s">
        <v>966</v>
      </c>
      <c r="B55" s="862">
        <v>40860</v>
      </c>
      <c r="C55" s="780">
        <v>0.97699999999999942</v>
      </c>
      <c r="D55" s="780">
        <v>0.47888596667640426</v>
      </c>
      <c r="E55" s="780">
        <v>0.37552696566566496</v>
      </c>
      <c r="F55" s="780">
        <v>3.48930291473794</v>
      </c>
      <c r="G55" s="780">
        <v>2.7050463948413834</v>
      </c>
      <c r="H55" s="780">
        <v>4.3686039540577353</v>
      </c>
      <c r="I55" s="780">
        <v>53.307120808438633</v>
      </c>
      <c r="J55" s="780">
        <v>39.274797757003867</v>
      </c>
      <c r="K55" s="780">
        <v>14.032323051434766</v>
      </c>
      <c r="L55">
        <v>11</v>
      </c>
    </row>
    <row r="56" spans="1:12" hidden="1" x14ac:dyDescent="0.25">
      <c r="A56" t="s">
        <v>967</v>
      </c>
      <c r="B56" s="862">
        <v>40876</v>
      </c>
      <c r="C56" s="780">
        <v>0.78849999999999998</v>
      </c>
      <c r="D56" s="780">
        <v>0.4471307509079962</v>
      </c>
      <c r="E56" s="780">
        <v>0.35416050192368687</v>
      </c>
      <c r="F56" s="780">
        <v>3.1873099407546235</v>
      </c>
      <c r="G56" s="780">
        <v>1.362520546104961</v>
      </c>
      <c r="H56" s="780">
        <v>3.894503728516447</v>
      </c>
      <c r="I56" s="780">
        <v>48.212033838842338</v>
      </c>
      <c r="J56" s="780">
        <v>27.37075211684153</v>
      </c>
      <c r="K56" s="780">
        <v>20.841281722000808</v>
      </c>
      <c r="L56">
        <v>11</v>
      </c>
    </row>
    <row r="57" spans="1:12" hidden="1" x14ac:dyDescent="0.25">
      <c r="A57" t="s">
        <v>968</v>
      </c>
      <c r="B57" s="862">
        <v>40892</v>
      </c>
      <c r="C57" s="780">
        <v>1.0229999999999997</v>
      </c>
      <c r="D57" s="780">
        <v>0.63940741013694302</v>
      </c>
      <c r="E57" s="780">
        <v>0.42759527532418096</v>
      </c>
      <c r="F57" s="780">
        <v>3.7677540199453419</v>
      </c>
      <c r="G57" s="780">
        <v>1.4600124576312214</v>
      </c>
      <c r="H57" s="780">
        <v>4.4304502471121703</v>
      </c>
      <c r="I57" s="780">
        <v>51.021722373661689</v>
      </c>
      <c r="J57" s="780">
        <v>35.635834276568637</v>
      </c>
      <c r="K57" s="780">
        <v>15.385888097093051</v>
      </c>
      <c r="L57">
        <v>12</v>
      </c>
    </row>
    <row r="58" spans="1:12" hidden="1" x14ac:dyDescent="0.25">
      <c r="A58" t="s">
        <v>969</v>
      </c>
      <c r="B58" s="862">
        <v>40908</v>
      </c>
      <c r="C58" s="780">
        <v>0.54849999999999977</v>
      </c>
      <c r="D58" s="780">
        <v>0.3263166538247334</v>
      </c>
      <c r="E58" s="780">
        <v>0.25279372347076146</v>
      </c>
      <c r="F58" s="780">
        <v>2.1104662496633617</v>
      </c>
      <c r="G58" s="780">
        <v>0.98716669857831219</v>
      </c>
      <c r="H58" s="780">
        <v>2.1387053067033968</v>
      </c>
      <c r="I58" s="780">
        <v>32.355096872043461</v>
      </c>
      <c r="J58" s="780">
        <v>20.614285419491456</v>
      </c>
      <c r="K58" s="780">
        <v>11.740811452552006</v>
      </c>
      <c r="L58">
        <v>12</v>
      </c>
    </row>
    <row r="59" spans="1:12" hidden="1" x14ac:dyDescent="0.25">
      <c r="A59" t="s">
        <v>970</v>
      </c>
      <c r="B59" s="862">
        <v>40924</v>
      </c>
      <c r="C59" s="780">
        <v>0.48849999999999927</v>
      </c>
      <c r="D59" s="780">
        <v>0.32765018409128688</v>
      </c>
      <c r="E59" s="780">
        <v>0.21357758200563082</v>
      </c>
      <c r="F59" s="780">
        <v>1.8696862955186171</v>
      </c>
      <c r="G59" s="780">
        <v>0.62170723762649016</v>
      </c>
      <c r="H59" s="780">
        <v>1.5144572968038257</v>
      </c>
      <c r="I59" s="780">
        <v>30.509015219651321</v>
      </c>
      <c r="J59" s="780">
        <v>20.304548000179739</v>
      </c>
      <c r="K59" s="780">
        <v>10.204467219471582</v>
      </c>
      <c r="L59">
        <v>1</v>
      </c>
    </row>
    <row r="60" spans="1:12" hidden="1" x14ac:dyDescent="0.25">
      <c r="A60" t="s">
        <v>1257</v>
      </c>
      <c r="B60" s="862">
        <v>45351</v>
      </c>
      <c r="C60" s="780">
        <v>0.44097142857142807</v>
      </c>
      <c r="D60" s="780">
        <v>0.2048749659510905</v>
      </c>
      <c r="E60" s="780">
        <v>0.55090716317202293</v>
      </c>
      <c r="F60" s="780">
        <v>3.6243731058684503</v>
      </c>
      <c r="G60" s="780">
        <v>0.2132500247287808</v>
      </c>
      <c r="H60" s="780">
        <v>3.7749611567979793</v>
      </c>
      <c r="I60" s="780">
        <v>161.44404971428554</v>
      </c>
      <c r="J60" s="863">
        <v>157.23718228571411</v>
      </c>
      <c r="K60" s="780">
        <v>4.206867428571428</v>
      </c>
      <c r="L60">
        <v>2</v>
      </c>
    </row>
    <row r="61" spans="1:12" hidden="1" x14ac:dyDescent="0.25">
      <c r="A61" t="s">
        <v>947</v>
      </c>
      <c r="B61" s="862">
        <v>40579</v>
      </c>
      <c r="C61" s="780">
        <v>0.19093333333333268</v>
      </c>
      <c r="D61" s="780">
        <v>0.12282829958240325</v>
      </c>
      <c r="E61" s="780">
        <v>0.70323334857739384</v>
      </c>
      <c r="F61" s="780">
        <v>1.2180623191785842</v>
      </c>
      <c r="G61" s="780">
        <v>0.31535665075625935</v>
      </c>
      <c r="H61" s="780">
        <v>1.2931394840408077</v>
      </c>
      <c r="I61" s="780">
        <v>13.67481912280334</v>
      </c>
      <c r="J61" s="780">
        <v>9.0825859917507632</v>
      </c>
      <c r="K61" s="780">
        <v>4.592233131052577</v>
      </c>
      <c r="L61">
        <v>2</v>
      </c>
    </row>
    <row r="62" spans="1:12" hidden="1" x14ac:dyDescent="0.25">
      <c r="A62" t="s">
        <v>1259</v>
      </c>
      <c r="B62" s="862">
        <v>45379</v>
      </c>
      <c r="C62" s="780">
        <v>0.27445714285714268</v>
      </c>
      <c r="D62" s="780">
        <v>0.14730886022853304</v>
      </c>
      <c r="E62" s="780">
        <v>0.31892201516774954</v>
      </c>
      <c r="F62" s="780">
        <v>1.9735143112001792</v>
      </c>
      <c r="G62" s="780">
        <v>0.25103784382237149</v>
      </c>
      <c r="H62" s="780">
        <v>1.5245296829462114</v>
      </c>
      <c r="I62" s="780">
        <v>25.217897817620859</v>
      </c>
      <c r="J62" s="780">
        <v>9.1784060525394846</v>
      </c>
      <c r="K62" s="780">
        <v>16.039491765081372</v>
      </c>
      <c r="L62">
        <v>3</v>
      </c>
    </row>
    <row r="63" spans="1:12" hidden="1" x14ac:dyDescent="0.25">
      <c r="A63" t="s">
        <v>1065</v>
      </c>
      <c r="B63" s="862">
        <v>42439.5</v>
      </c>
      <c r="C63" s="780">
        <v>1.4516363636363636</v>
      </c>
      <c r="D63" s="863">
        <v>0.99613848462013399</v>
      </c>
      <c r="E63" s="780">
        <v>0.47006079350664842</v>
      </c>
      <c r="F63" s="780">
        <v>4.4537294583333251</v>
      </c>
      <c r="G63" s="780">
        <v>2.0118237369253964</v>
      </c>
      <c r="H63" s="780">
        <v>4.2914739115853466</v>
      </c>
      <c r="I63" s="780">
        <v>83.68634807101003</v>
      </c>
      <c r="J63" s="780">
        <v>67.888072490432663</v>
      </c>
      <c r="K63" s="780">
        <v>15.798275580577368</v>
      </c>
      <c r="L63">
        <v>3</v>
      </c>
    </row>
    <row r="64" spans="1:12" hidden="1" x14ac:dyDescent="0.25">
      <c r="A64" t="s">
        <v>975</v>
      </c>
      <c r="B64" s="862">
        <v>41004</v>
      </c>
      <c r="C64" s="780">
        <v>0.85949999999999971</v>
      </c>
      <c r="D64" s="780">
        <v>0.40845021643068891</v>
      </c>
      <c r="E64" s="780">
        <v>0.36642611411499493</v>
      </c>
      <c r="F64" s="780">
        <v>3.0029242345286571</v>
      </c>
      <c r="G64" s="780">
        <v>0.91262135138380918</v>
      </c>
      <c r="H64" s="780">
        <v>9.5999836503971618</v>
      </c>
      <c r="I64" s="780">
        <v>43.768359153286845</v>
      </c>
      <c r="J64" s="780">
        <v>26.723957579139274</v>
      </c>
      <c r="K64" s="780">
        <v>17.044401574147571</v>
      </c>
      <c r="L64">
        <v>4</v>
      </c>
    </row>
    <row r="65" spans="1:12" hidden="1" x14ac:dyDescent="0.25">
      <c r="A65" t="s">
        <v>976</v>
      </c>
      <c r="B65" s="862">
        <v>41020</v>
      </c>
      <c r="C65" s="780">
        <v>0.32749999999999968</v>
      </c>
      <c r="D65" s="780">
        <v>0.20851703060421806</v>
      </c>
      <c r="E65" s="780">
        <v>0.18489717928016117</v>
      </c>
      <c r="F65" s="780">
        <v>1.491327655837198</v>
      </c>
      <c r="G65" s="780"/>
      <c r="H65" s="780"/>
      <c r="I65" s="780">
        <v>16.407605656612802</v>
      </c>
      <c r="J65" s="780">
        <v>10.307922935107936</v>
      </c>
      <c r="K65" s="780">
        <v>6.0996827215048661</v>
      </c>
      <c r="L65">
        <v>4</v>
      </c>
    </row>
    <row r="66" spans="1:12" x14ac:dyDescent="0.25">
      <c r="A66" t="s">
        <v>1244</v>
      </c>
      <c r="B66" s="862">
        <v>45051</v>
      </c>
      <c r="C66" s="780">
        <v>0.80062857142857113</v>
      </c>
      <c r="D66" s="780">
        <v>0.5135760463008705</v>
      </c>
      <c r="E66" s="780">
        <v>0.77579895342780369</v>
      </c>
      <c r="F66" s="780">
        <v>5.1262070324760955</v>
      </c>
      <c r="G66" s="780">
        <v>0.53202112215066977</v>
      </c>
      <c r="H66" s="780">
        <v>2.8490790513431938</v>
      </c>
      <c r="I66" s="780">
        <v>77.673827392875452</v>
      </c>
      <c r="J66" s="780">
        <v>35.835307029528487</v>
      </c>
      <c r="K66" s="780">
        <v>41.838520363346966</v>
      </c>
      <c r="L66">
        <v>5</v>
      </c>
    </row>
    <row r="67" spans="1:12" hidden="1" x14ac:dyDescent="0.25">
      <c r="A67" t="s">
        <v>978</v>
      </c>
      <c r="B67" s="862">
        <v>41082</v>
      </c>
      <c r="C67" s="780">
        <v>0.16252631578947335</v>
      </c>
      <c r="D67" s="780">
        <v>0.10300407143164665</v>
      </c>
      <c r="E67" s="780">
        <v>0.11404861578465778</v>
      </c>
      <c r="F67" s="780">
        <v>0.95325739954191557</v>
      </c>
      <c r="G67" s="780">
        <v>0.17093697804286559</v>
      </c>
      <c r="H67" s="780">
        <v>0.49192354997409021</v>
      </c>
      <c r="I67" s="780">
        <v>8.2920871135555227</v>
      </c>
      <c r="J67" s="780">
        <v>4.842393565421153</v>
      </c>
      <c r="K67" s="780">
        <v>3.4496935481343698</v>
      </c>
      <c r="L67">
        <v>6</v>
      </c>
    </row>
    <row r="68" spans="1:12" hidden="1" x14ac:dyDescent="0.25">
      <c r="A68" t="s">
        <v>979</v>
      </c>
      <c r="B68" s="862">
        <v>41091.5</v>
      </c>
      <c r="C68" s="780">
        <v>0.22905263157894606</v>
      </c>
      <c r="D68" s="780">
        <v>0.16433237253626046</v>
      </c>
      <c r="E68" s="780">
        <v>0.10944012785213532</v>
      </c>
      <c r="F68" s="780">
        <v>0.91624328290216683</v>
      </c>
      <c r="G68" s="780">
        <v>0.12609804250693327</v>
      </c>
      <c r="H68" s="780">
        <v>0.87632979849462134</v>
      </c>
      <c r="I68" s="780">
        <v>9.8762923316479121</v>
      </c>
      <c r="J68" s="780">
        <v>5.7846084557367901</v>
      </c>
      <c r="K68" s="780">
        <v>4.091683875911122</v>
      </c>
      <c r="L68">
        <v>7</v>
      </c>
    </row>
    <row r="69" spans="1:12" hidden="1" x14ac:dyDescent="0.25">
      <c r="A69" t="s">
        <v>980</v>
      </c>
      <c r="B69" s="862">
        <v>41101</v>
      </c>
      <c r="C69" s="780">
        <v>0.23663157894736891</v>
      </c>
      <c r="D69" s="780">
        <v>0.14404981652580628</v>
      </c>
      <c r="E69" s="780">
        <v>0.13527835135189256</v>
      </c>
      <c r="F69" s="780">
        <v>1.1517718381251716</v>
      </c>
      <c r="G69" s="780">
        <v>0.17079766093089668</v>
      </c>
      <c r="H69" s="780">
        <v>1.4574761933625757</v>
      </c>
      <c r="I69" s="780">
        <v>10.754886255106483</v>
      </c>
      <c r="J69" s="780">
        <v>6.5676608434764061</v>
      </c>
      <c r="K69" s="780">
        <v>4.1872254116300764</v>
      </c>
      <c r="L69">
        <v>7</v>
      </c>
    </row>
    <row r="70" spans="1:12" hidden="1" x14ac:dyDescent="0.25">
      <c r="A70" t="s">
        <v>981</v>
      </c>
      <c r="B70" s="862">
        <v>41110.5</v>
      </c>
      <c r="C70" s="780">
        <v>0.3814736842105258</v>
      </c>
      <c r="D70" s="780">
        <v>0.20659346969576464</v>
      </c>
      <c r="E70" s="780">
        <v>0.23229495215683979</v>
      </c>
      <c r="F70" s="780">
        <v>1.8430716644061931</v>
      </c>
      <c r="G70" s="780">
        <v>0.2531731277694268</v>
      </c>
      <c r="H70" s="780">
        <v>3.3557770062449017</v>
      </c>
      <c r="I70" s="780">
        <v>16.428617954390624</v>
      </c>
      <c r="J70" s="780">
        <v>10.082735321207247</v>
      </c>
      <c r="K70" s="780">
        <v>6.3458826331833773</v>
      </c>
      <c r="L70">
        <v>7</v>
      </c>
    </row>
    <row r="71" spans="1:12" hidden="1" x14ac:dyDescent="0.25">
      <c r="A71" t="s">
        <v>982</v>
      </c>
      <c r="B71" s="862">
        <v>41120</v>
      </c>
      <c r="C71" s="780">
        <v>0.42694736842105235</v>
      </c>
      <c r="D71" s="780">
        <v>0.25245439613580439</v>
      </c>
      <c r="E71" s="780">
        <v>0.27063421751908712</v>
      </c>
      <c r="F71" s="780">
        <v>2.1462551629509199</v>
      </c>
      <c r="G71" s="780">
        <v>0.27222619770297124</v>
      </c>
      <c r="H71" s="780">
        <v>2.9502397857251439</v>
      </c>
      <c r="I71" s="780">
        <v>19.833238656449591</v>
      </c>
      <c r="J71" s="780">
        <v>13.758690560466299</v>
      </c>
      <c r="K71" s="780">
        <v>6.0745480959832925</v>
      </c>
      <c r="L71">
        <v>7</v>
      </c>
    </row>
    <row r="72" spans="1:12" hidden="1" x14ac:dyDescent="0.25">
      <c r="A72" t="s">
        <v>983</v>
      </c>
      <c r="B72" s="862">
        <v>41129.5</v>
      </c>
      <c r="C72" s="780">
        <v>0.86821052631578999</v>
      </c>
      <c r="D72" s="780">
        <v>0.52207062533508042</v>
      </c>
      <c r="E72" s="780">
        <v>0.4817443104454896</v>
      </c>
      <c r="F72" s="780">
        <v>3.8359408161249435</v>
      </c>
      <c r="G72" s="780">
        <v>0.43828118722579201</v>
      </c>
      <c r="H72" s="780">
        <v>6.6651951952023651</v>
      </c>
      <c r="I72" s="780">
        <v>41.074484255949606</v>
      </c>
      <c r="J72" s="780">
        <v>28.282714028527565</v>
      </c>
      <c r="K72" s="780">
        <v>12.791770227422042</v>
      </c>
      <c r="L72">
        <v>8</v>
      </c>
    </row>
    <row r="73" spans="1:12" hidden="1" x14ac:dyDescent="0.25">
      <c r="A73" t="s">
        <v>984</v>
      </c>
      <c r="B73" s="862">
        <v>41139</v>
      </c>
      <c r="C73" s="780">
        <v>0.58105263157894693</v>
      </c>
      <c r="D73" s="780">
        <v>0.3946339987782887</v>
      </c>
      <c r="E73" s="780">
        <v>0.25599134533076762</v>
      </c>
      <c r="F73" s="780">
        <v>2.1018301495741532</v>
      </c>
      <c r="G73" s="780">
        <v>0.42742728340886721</v>
      </c>
      <c r="H73" s="780">
        <v>2.8692289015126535</v>
      </c>
      <c r="I73" s="780">
        <v>22.184800290557078</v>
      </c>
      <c r="J73" s="780">
        <v>16.370344915903985</v>
      </c>
      <c r="K73" s="780">
        <v>5.8144553746530931</v>
      </c>
      <c r="L73">
        <v>8</v>
      </c>
    </row>
    <row r="74" spans="1:12" hidden="1" x14ac:dyDescent="0.25">
      <c r="A74" t="s">
        <v>985</v>
      </c>
      <c r="B74" s="862">
        <v>41148.5</v>
      </c>
      <c r="C74" s="780">
        <v>0.46315789473684121</v>
      </c>
      <c r="D74" s="780">
        <v>0.26956715869497611</v>
      </c>
      <c r="E74" s="780">
        <v>0.2750785666804248</v>
      </c>
      <c r="F74" s="780">
        <v>2.4119639710573839</v>
      </c>
      <c r="G74" s="780">
        <v>0.3835462494248868</v>
      </c>
      <c r="H74" s="780">
        <v>2.9496981266028732</v>
      </c>
      <c r="I74" s="780">
        <v>23.342362243226948</v>
      </c>
      <c r="J74" s="780">
        <v>16.214932359761452</v>
      </c>
      <c r="K74" s="780">
        <v>7.1274298834654957</v>
      </c>
      <c r="L74">
        <v>8</v>
      </c>
    </row>
    <row r="75" spans="1:12" hidden="1" x14ac:dyDescent="0.25">
      <c r="A75" t="s">
        <v>986</v>
      </c>
      <c r="B75" s="862">
        <v>41158</v>
      </c>
      <c r="C75" s="780">
        <v>0.42442105263157859</v>
      </c>
      <c r="D75" s="780">
        <v>0.28359366458117347</v>
      </c>
      <c r="E75" s="780">
        <v>0.22474166470517079</v>
      </c>
      <c r="F75" s="780">
        <v>1.9131764456745759</v>
      </c>
      <c r="G75" s="780">
        <v>0.3199113530895793</v>
      </c>
      <c r="H75" s="780">
        <v>1.8305909847152608</v>
      </c>
      <c r="I75" s="780">
        <v>25.932454061092773</v>
      </c>
      <c r="J75" s="780">
        <v>18.138637621779996</v>
      </c>
      <c r="K75" s="780">
        <v>7.7938164393127778</v>
      </c>
      <c r="L75">
        <v>9</v>
      </c>
    </row>
    <row r="76" spans="1:12" hidden="1" x14ac:dyDescent="0.25">
      <c r="A76" t="s">
        <v>987</v>
      </c>
      <c r="B76" s="862">
        <v>41167.5</v>
      </c>
      <c r="C76" s="780">
        <v>0.60463157894736841</v>
      </c>
      <c r="D76" s="780">
        <v>0.43279981016558278</v>
      </c>
      <c r="E76" s="780">
        <v>0.33345927672297121</v>
      </c>
      <c r="F76" s="780">
        <v>2.4767452038387368</v>
      </c>
      <c r="G76" s="780">
        <v>0.38229765398958071</v>
      </c>
      <c r="H76" s="780">
        <v>2.110210283321913</v>
      </c>
      <c r="I76" s="780">
        <v>34.930252055522807</v>
      </c>
      <c r="J76" s="780">
        <v>24.725496884268306</v>
      </c>
      <c r="K76" s="780">
        <v>10.204755171254501</v>
      </c>
      <c r="L76">
        <v>9</v>
      </c>
    </row>
    <row r="77" spans="1:12" hidden="1" x14ac:dyDescent="0.25">
      <c r="A77" t="s">
        <v>988</v>
      </c>
      <c r="B77" s="862">
        <v>41177</v>
      </c>
      <c r="C77" s="780">
        <v>0.7402105263157891</v>
      </c>
      <c r="D77" s="780">
        <v>0.57434207573015783</v>
      </c>
      <c r="E77" s="780">
        <v>0.22536224746777153</v>
      </c>
      <c r="F77" s="780">
        <v>1.8763716122716432</v>
      </c>
      <c r="G77" s="780">
        <v>0.44515687583584984</v>
      </c>
      <c r="H77" s="780">
        <v>2.3151732016280322</v>
      </c>
      <c r="I77" s="780">
        <v>39.322818354554002</v>
      </c>
      <c r="J77" s="780">
        <v>31.753606948168738</v>
      </c>
      <c r="K77" s="780">
        <v>7.5692114063852642</v>
      </c>
      <c r="L77">
        <v>9</v>
      </c>
    </row>
    <row r="78" spans="1:12" hidden="1" x14ac:dyDescent="0.25">
      <c r="A78" t="s">
        <v>989</v>
      </c>
      <c r="B78" s="862">
        <v>41186.5</v>
      </c>
      <c r="C78" s="780">
        <v>1.1452631578947363</v>
      </c>
      <c r="D78" s="780">
        <v>0.88295207744687132</v>
      </c>
      <c r="E78" s="780">
        <v>0.39253610664064831</v>
      </c>
      <c r="F78" s="780">
        <v>3.2597363899536052</v>
      </c>
      <c r="G78" s="780">
        <v>0.70543959351655861</v>
      </c>
      <c r="H78" s="780">
        <v>3.3438434446617049</v>
      </c>
      <c r="I78" s="780">
        <v>60.657313146276614</v>
      </c>
      <c r="J78" s="780">
        <v>49.237471180383857</v>
      </c>
      <c r="K78" s="780">
        <v>11.419841965892758</v>
      </c>
      <c r="L78">
        <v>10</v>
      </c>
    </row>
    <row r="79" spans="1:12" hidden="1" x14ac:dyDescent="0.25">
      <c r="A79" t="s">
        <v>990</v>
      </c>
      <c r="B79" s="862">
        <v>41196</v>
      </c>
      <c r="C79" s="780">
        <v>0.69642105263157894</v>
      </c>
      <c r="D79" s="780">
        <v>0.53275924869028435</v>
      </c>
      <c r="E79" s="780">
        <v>0.27948326873956991</v>
      </c>
      <c r="F79" s="780">
        <v>2.226648668883151</v>
      </c>
      <c r="G79" s="780">
        <v>0.46671744344195015</v>
      </c>
      <c r="H79" s="780">
        <v>1.7856154161235114</v>
      </c>
      <c r="I79" s="780">
        <v>39.916393811307628</v>
      </c>
      <c r="J79" s="780">
        <v>29.511776717438579</v>
      </c>
      <c r="K79" s="780">
        <v>10.404617093869049</v>
      </c>
      <c r="L79">
        <v>10</v>
      </c>
    </row>
    <row r="80" spans="1:12" hidden="1" x14ac:dyDescent="0.25">
      <c r="B80" s="862"/>
      <c r="C80" s="780"/>
      <c r="D80" s="780"/>
      <c r="E80" s="780"/>
      <c r="F80" s="780"/>
      <c r="G80" s="780"/>
      <c r="H80" s="780"/>
      <c r="I80" s="780"/>
      <c r="J80" s="780"/>
      <c r="K80" s="780"/>
    </row>
    <row r="81" spans="1:12" hidden="1" x14ac:dyDescent="0.25">
      <c r="A81" t="s">
        <v>991</v>
      </c>
      <c r="B81" s="862">
        <v>41443</v>
      </c>
      <c r="C81" s="780">
        <v>0.57907227795469318</v>
      </c>
      <c r="D81" s="780">
        <v>0.23427148977225709</v>
      </c>
      <c r="E81" s="780">
        <v>0.34824892638199961</v>
      </c>
      <c r="F81" s="780">
        <v>3.038241522064836</v>
      </c>
      <c r="G81" s="780">
        <v>0.80536202184234129</v>
      </c>
      <c r="H81" s="780">
        <v>6.1614396314095243</v>
      </c>
      <c r="I81" s="780">
        <v>30.436470648613454</v>
      </c>
      <c r="J81" s="780">
        <v>19.158767253871464</v>
      </c>
      <c r="K81" s="780">
        <v>11.277703394741991</v>
      </c>
      <c r="L81">
        <v>6</v>
      </c>
    </row>
    <row r="82" spans="1:12" hidden="1" x14ac:dyDescent="0.25">
      <c r="A82" t="s">
        <v>992</v>
      </c>
      <c r="B82" s="862">
        <v>41452.615380000003</v>
      </c>
      <c r="C82" s="780">
        <v>1.8977929109405962</v>
      </c>
      <c r="D82" s="780">
        <v>0.9641260324745734</v>
      </c>
      <c r="E82" s="780">
        <v>1.1125640184460566</v>
      </c>
      <c r="F82" s="780">
        <v>9.4091422765672483</v>
      </c>
      <c r="G82" s="780">
        <v>1.3798588827344904</v>
      </c>
      <c r="H82" s="780">
        <v>18.275850463797404</v>
      </c>
      <c r="I82" s="780">
        <v>95.097113591278372</v>
      </c>
      <c r="J82" s="780">
        <v>62.113360240130071</v>
      </c>
      <c r="K82" s="780">
        <v>32.983753351148302</v>
      </c>
      <c r="L82">
        <v>6</v>
      </c>
    </row>
    <row r="83" spans="1:12" hidden="1" x14ac:dyDescent="0.25">
      <c r="A83" t="s">
        <v>993</v>
      </c>
      <c r="B83" s="862">
        <v>41462.230759999999</v>
      </c>
      <c r="C83" s="780">
        <v>9.4848045527062497E-2</v>
      </c>
      <c r="D83" s="780">
        <v>5.4480853018344017E-2</v>
      </c>
      <c r="E83" s="780">
        <v>0.12472712987919173</v>
      </c>
      <c r="F83" s="780">
        <v>0.80769680174198166</v>
      </c>
      <c r="G83" s="780">
        <v>7.2403802582869561E-2</v>
      </c>
      <c r="H83" s="780">
        <v>0.31651900755147139</v>
      </c>
      <c r="I83" s="780">
        <v>4.9546787167897826</v>
      </c>
      <c r="J83" s="780">
        <v>2.8034959624229705</v>
      </c>
      <c r="K83" s="780">
        <v>2.1511827543668121</v>
      </c>
      <c r="L83">
        <v>7</v>
      </c>
    </row>
    <row r="84" spans="1:12" hidden="1" x14ac:dyDescent="0.25">
      <c r="A84" t="s">
        <v>994</v>
      </c>
      <c r="B84" s="862">
        <v>41471.846140000001</v>
      </c>
      <c r="C84" s="780">
        <v>0.95596845886486104</v>
      </c>
      <c r="D84" s="780">
        <v>0.60499391272600211</v>
      </c>
      <c r="E84" s="780">
        <v>0.46857753408150715</v>
      </c>
      <c r="F84" s="780">
        <v>3.7224832318331247</v>
      </c>
      <c r="G84" s="780">
        <v>0.70319147669763726</v>
      </c>
      <c r="H84" s="780">
        <v>6.0144766237857041</v>
      </c>
      <c r="I84" s="780">
        <v>44.48480185199471</v>
      </c>
      <c r="J84" s="780">
        <v>31.824861721392899</v>
      </c>
      <c r="K84" s="780">
        <v>12.659940130601811</v>
      </c>
      <c r="L84">
        <v>7</v>
      </c>
    </row>
    <row r="85" spans="1:12" hidden="1" x14ac:dyDescent="0.25">
      <c r="A85" t="s">
        <v>995</v>
      </c>
      <c r="B85" s="862">
        <v>41481.461519999997</v>
      </c>
      <c r="C85" s="780">
        <v>0.42515220407305881</v>
      </c>
      <c r="D85" s="780">
        <v>0.2115116375571412</v>
      </c>
      <c r="E85" s="780">
        <v>0.27942965191488084</v>
      </c>
      <c r="F85" s="780">
        <v>2.2640366787957733</v>
      </c>
      <c r="G85" s="780">
        <v>0.26485997971253245</v>
      </c>
      <c r="H85" s="780">
        <v>4.244552256166358</v>
      </c>
      <c r="I85" s="780">
        <v>17.010496360346728</v>
      </c>
      <c r="J85" s="780">
        <v>9.2635747047537453</v>
      </c>
      <c r="K85" s="780">
        <v>7.746921655592983</v>
      </c>
      <c r="L85">
        <v>7</v>
      </c>
    </row>
    <row r="86" spans="1:12" hidden="1" x14ac:dyDescent="0.25">
      <c r="A86" t="s">
        <v>996</v>
      </c>
      <c r="B86" s="862">
        <v>41491.0769</v>
      </c>
      <c r="C86" s="780">
        <v>0.22547210822661262</v>
      </c>
      <c r="D86" s="780">
        <v>0.18169060704690185</v>
      </c>
      <c r="E86" s="780"/>
      <c r="F86" s="780"/>
      <c r="G86" s="780">
        <v>0.14193789671948728</v>
      </c>
      <c r="H86" s="780">
        <v>1.0530463948716631</v>
      </c>
      <c r="I86" s="780">
        <v>12.627505245156497</v>
      </c>
      <c r="J86" s="780">
        <v>7.8658091488902508</v>
      </c>
      <c r="K86" s="780">
        <v>4.7616960962662462</v>
      </c>
      <c r="L86">
        <v>8</v>
      </c>
    </row>
    <row r="87" spans="1:12" hidden="1" x14ac:dyDescent="0.25">
      <c r="A87" t="s">
        <v>997</v>
      </c>
      <c r="B87" s="862">
        <v>41500.692280000003</v>
      </c>
      <c r="C87" s="780">
        <v>0.13228806349827105</v>
      </c>
      <c r="D87" s="780">
        <v>9.0226821181878997E-2</v>
      </c>
      <c r="E87" s="780">
        <v>8.6252607153312885E-2</v>
      </c>
      <c r="F87" s="780">
        <v>0.65889406358796321</v>
      </c>
      <c r="G87" s="780">
        <v>8.7070561803958016E-2</v>
      </c>
      <c r="H87" s="780">
        <v>0.48351539674807431</v>
      </c>
      <c r="I87" s="780">
        <v>12.353335881708322</v>
      </c>
      <c r="J87" s="780">
        <v>5.6467489633471981</v>
      </c>
      <c r="K87" s="780">
        <v>6.7065869183611238</v>
      </c>
      <c r="L87">
        <v>8</v>
      </c>
    </row>
    <row r="88" spans="1:12" hidden="1" x14ac:dyDescent="0.25">
      <c r="A88" t="s">
        <v>998</v>
      </c>
      <c r="B88" s="862">
        <v>41510.307659999999</v>
      </c>
      <c r="C88" s="780">
        <v>0.49088023562251298</v>
      </c>
      <c r="D88" s="780">
        <v>0.23303262745275222</v>
      </c>
      <c r="E88" s="780">
        <v>0.67370585385897774</v>
      </c>
      <c r="F88" s="780">
        <v>4.2343028179111268</v>
      </c>
      <c r="G88" s="780">
        <v>0.38779925202485915</v>
      </c>
      <c r="H88" s="780">
        <v>3.2758819438914935</v>
      </c>
      <c r="I88" s="780">
        <v>32.241171231863305</v>
      </c>
      <c r="J88" s="780">
        <v>25.685677419604449</v>
      </c>
      <c r="K88" s="780">
        <v>6.555493812258856</v>
      </c>
      <c r="L88">
        <v>8</v>
      </c>
    </row>
    <row r="89" spans="1:12" hidden="1" x14ac:dyDescent="0.25">
      <c r="A89" t="s">
        <v>999</v>
      </c>
      <c r="B89" s="862">
        <v>41519.923040000001</v>
      </c>
      <c r="C89" s="780">
        <v>0.12563206030338878</v>
      </c>
      <c r="D89" s="780">
        <v>5.9148951147398952E-2</v>
      </c>
      <c r="E89" s="780">
        <v>0.26089263076679775</v>
      </c>
      <c r="F89" s="780">
        <v>1.6321499227738101</v>
      </c>
      <c r="G89" s="780">
        <v>0.10192786813985839</v>
      </c>
      <c r="H89" s="780">
        <v>0.26052363492506375</v>
      </c>
      <c r="I89" s="780">
        <v>5.9137645574763038</v>
      </c>
      <c r="J89" s="780">
        <v>3.5354872280775149</v>
      </c>
      <c r="K89" s="780">
        <v>2.3782773293987889</v>
      </c>
      <c r="L89">
        <v>9</v>
      </c>
    </row>
    <row r="90" spans="1:12" hidden="1" x14ac:dyDescent="0.25">
      <c r="A90" t="s">
        <v>1000</v>
      </c>
      <c r="B90" s="862">
        <v>41529.538419999997</v>
      </c>
      <c r="C90" s="780">
        <v>7.9872038338578477E-2</v>
      </c>
      <c r="D90" s="780">
        <v>4.82489309541708E-2</v>
      </c>
      <c r="E90" s="780">
        <v>7.8199393328941907E-2</v>
      </c>
      <c r="F90" s="780">
        <v>0.5114446536415681</v>
      </c>
      <c r="G90" s="780">
        <v>8.7645228118358273E-2</v>
      </c>
      <c r="H90" s="780">
        <v>0.26731239605607493</v>
      </c>
      <c r="I90" s="780">
        <v>4.5143158509756409</v>
      </c>
      <c r="J90" s="780">
        <v>2.5655433908812952</v>
      </c>
      <c r="K90" s="780">
        <v>1.9487724600943457</v>
      </c>
      <c r="L90">
        <v>9</v>
      </c>
    </row>
    <row r="91" spans="1:12" hidden="1" x14ac:dyDescent="0.25">
      <c r="A91" t="s">
        <v>1001</v>
      </c>
      <c r="B91" s="862">
        <v>41539.1538</v>
      </c>
      <c r="C91" s="780">
        <v>8.4032040335380087E-2</v>
      </c>
      <c r="D91" s="780">
        <v>6.1703664144953402E-2</v>
      </c>
      <c r="E91" s="780">
        <v>8.3256788227949075E-2</v>
      </c>
      <c r="F91" s="780">
        <v>0.54718117448967607</v>
      </c>
      <c r="G91" s="780">
        <v>5.9077893634115176E-2</v>
      </c>
      <c r="H91" s="780">
        <v>0</v>
      </c>
      <c r="I91" s="780">
        <v>5.1318840150498497</v>
      </c>
      <c r="J91" s="780">
        <v>2.5630095023734678</v>
      </c>
      <c r="K91" s="780">
        <v>2.5688745126763819</v>
      </c>
      <c r="L91">
        <v>9</v>
      </c>
    </row>
    <row r="92" spans="1:12" hidden="1" x14ac:dyDescent="0.25">
      <c r="A92" t="s">
        <v>1002</v>
      </c>
      <c r="B92" s="862">
        <v>41548.769180000003</v>
      </c>
      <c r="C92" s="780">
        <v>0.20800009984004791</v>
      </c>
      <c r="D92" s="780">
        <v>0.11073416798290567</v>
      </c>
      <c r="E92" s="780">
        <v>0.19946380038185693</v>
      </c>
      <c r="F92" s="780">
        <v>1.4595240006113503</v>
      </c>
      <c r="G92" s="780">
        <v>0.10993086884297093</v>
      </c>
      <c r="H92" s="780">
        <v>1.5124366303872645</v>
      </c>
      <c r="I92" s="780">
        <v>11.013613491691345</v>
      </c>
      <c r="J92" s="780">
        <v>6.1079337973450984</v>
      </c>
      <c r="K92" s="780">
        <v>4.9056796943462464</v>
      </c>
      <c r="L92">
        <v>10</v>
      </c>
    </row>
    <row r="93" spans="1:12" hidden="1" x14ac:dyDescent="0.25">
      <c r="A93" t="s">
        <v>1003</v>
      </c>
      <c r="B93" s="862">
        <v>41558.384559999999</v>
      </c>
      <c r="C93" s="780">
        <v>0.35360016972808056</v>
      </c>
      <c r="D93" s="780">
        <v>0.21961790254437527</v>
      </c>
      <c r="E93" s="780">
        <v>0.31905471350258763</v>
      </c>
      <c r="F93" s="780">
        <v>2.1115597774778392</v>
      </c>
      <c r="G93" s="780">
        <v>0.27089194638455211</v>
      </c>
      <c r="H93" s="780">
        <v>1.5496486600982764</v>
      </c>
      <c r="I93" s="780">
        <v>20.162636362877294</v>
      </c>
      <c r="J93" s="780">
        <v>12.557441205142853</v>
      </c>
      <c r="K93" s="780">
        <v>7.6051951577344408</v>
      </c>
      <c r="L93">
        <v>10</v>
      </c>
    </row>
    <row r="94" spans="1:12" hidden="1" x14ac:dyDescent="0.25">
      <c r="A94" t="s">
        <v>1004</v>
      </c>
      <c r="B94" s="862">
        <v>41570</v>
      </c>
      <c r="C94" s="780">
        <v>0.27899999999999991</v>
      </c>
      <c r="D94" s="780">
        <v>0.19499747241142143</v>
      </c>
      <c r="E94" s="780">
        <v>0.14887138271696404</v>
      </c>
      <c r="F94" s="780">
        <v>1.1662639287123417</v>
      </c>
      <c r="G94" s="780">
        <v>0.35263517113336929</v>
      </c>
      <c r="H94" s="780">
        <v>0.4885205115432687</v>
      </c>
      <c r="I94" s="780">
        <v>18.189175591966112</v>
      </c>
      <c r="J94" s="780">
        <v>13.307976676390309</v>
      </c>
      <c r="K94" s="780">
        <v>4.8811989155758031</v>
      </c>
      <c r="L94">
        <v>10</v>
      </c>
    </row>
    <row r="95" spans="1:12" hidden="1" x14ac:dyDescent="0.25">
      <c r="A95" t="s">
        <v>1005</v>
      </c>
      <c r="B95" s="862">
        <v>41586</v>
      </c>
      <c r="C95" s="780">
        <v>0.39900000000000002</v>
      </c>
      <c r="D95" s="780">
        <v>0.27415085838508174</v>
      </c>
      <c r="E95" s="780">
        <v>0.21632063179860328</v>
      </c>
      <c r="F95" s="780">
        <v>1.7739821356161947</v>
      </c>
      <c r="G95" s="780">
        <v>0.41973910439820389</v>
      </c>
      <c r="H95" s="780">
        <v>1.0546070341175529</v>
      </c>
      <c r="I95" s="780">
        <v>26.655232320977746</v>
      </c>
      <c r="J95" s="780">
        <v>20.205578120279689</v>
      </c>
      <c r="K95" s="780">
        <v>6.4496542006980562</v>
      </c>
      <c r="L95">
        <v>11</v>
      </c>
    </row>
    <row r="96" spans="1:12" hidden="1" x14ac:dyDescent="0.25">
      <c r="A96" t="s">
        <v>1006</v>
      </c>
      <c r="B96" s="862">
        <v>41602</v>
      </c>
      <c r="C96" s="780">
        <v>7.749999999999968E-2</v>
      </c>
      <c r="D96" s="780">
        <v>4.1795363143894149E-2</v>
      </c>
      <c r="E96" s="780">
        <v>8.0134845507473199E-2</v>
      </c>
      <c r="F96" s="780">
        <v>0.68735714136762105</v>
      </c>
      <c r="G96" s="780">
        <v>9.6156582629092033E-2</v>
      </c>
      <c r="H96" s="780">
        <v>0.1944020757388133</v>
      </c>
      <c r="I96" s="780">
        <v>6.8966541149887721</v>
      </c>
      <c r="J96" s="780">
        <v>4.9228567931478908</v>
      </c>
      <c r="K96" s="780">
        <v>1.9737973218408813</v>
      </c>
      <c r="L96">
        <v>11</v>
      </c>
    </row>
    <row r="97" spans="1:12" hidden="1" x14ac:dyDescent="0.25">
      <c r="A97" t="s">
        <v>1007</v>
      </c>
      <c r="B97" s="862">
        <v>41618</v>
      </c>
      <c r="C97" s="780">
        <v>0.30640000000000001</v>
      </c>
      <c r="D97" s="780">
        <v>0.22357025878388737</v>
      </c>
      <c r="E97" s="780">
        <v>0.1598837463172991</v>
      </c>
      <c r="F97" s="780">
        <v>1.4340952453721669</v>
      </c>
      <c r="G97" s="780">
        <v>0.23743799036276106</v>
      </c>
      <c r="H97" s="780">
        <v>0.57119795716337296</v>
      </c>
      <c r="I97" s="780">
        <v>19.732954612491781</v>
      </c>
      <c r="J97" s="780">
        <v>14.116427877070418</v>
      </c>
      <c r="K97" s="780">
        <v>5.6165267354213633</v>
      </c>
      <c r="L97">
        <v>12</v>
      </c>
    </row>
    <row r="98" spans="1:12" hidden="1" x14ac:dyDescent="0.25">
      <c r="A98" t="s">
        <v>1008</v>
      </c>
      <c r="B98" s="862">
        <v>41634</v>
      </c>
      <c r="C98" s="780">
        <v>0.17210000000000036</v>
      </c>
      <c r="D98" s="780">
        <v>9.9897866541295594E-2</v>
      </c>
      <c r="E98" s="780">
        <v>0.14912062584757477</v>
      </c>
      <c r="F98" s="780">
        <v>1.196156678919893</v>
      </c>
      <c r="G98" s="780">
        <v>0.22476336632247373</v>
      </c>
      <c r="H98" s="780">
        <v>0.49212216600442604</v>
      </c>
      <c r="I98" s="780">
        <v>14.038197736716828</v>
      </c>
      <c r="J98" s="780">
        <v>9.3360593566688195</v>
      </c>
      <c r="K98" s="780">
        <v>4.7021383800480088</v>
      </c>
      <c r="L98">
        <v>12</v>
      </c>
    </row>
    <row r="99" spans="1:12" hidden="1" x14ac:dyDescent="0.25">
      <c r="A99" t="s">
        <v>1009</v>
      </c>
      <c r="B99" s="862">
        <v>41650</v>
      </c>
      <c r="C99" s="780">
        <v>0.17820000000000036</v>
      </c>
      <c r="D99" s="780">
        <v>0.11811030524387407</v>
      </c>
      <c r="E99" s="780">
        <v>0.10762905524629346</v>
      </c>
      <c r="F99" s="780">
        <v>0.87782113599385081</v>
      </c>
      <c r="G99" s="780">
        <v>0.2307631745773592</v>
      </c>
      <c r="H99" s="780">
        <v>0.37950617470765058</v>
      </c>
      <c r="I99" s="780">
        <v>13.417665044867855</v>
      </c>
      <c r="J99" s="780">
        <v>8.2486331485146671</v>
      </c>
      <c r="K99" s="780">
        <v>5.1690318963531876</v>
      </c>
      <c r="L99">
        <v>1</v>
      </c>
    </row>
    <row r="100" spans="1:12" hidden="1" x14ac:dyDescent="0.25">
      <c r="A100" t="s">
        <v>1010</v>
      </c>
      <c r="B100" s="862">
        <v>41666</v>
      </c>
      <c r="C100" s="780">
        <v>0.27369999999999983</v>
      </c>
      <c r="D100" s="780">
        <v>0.19677081114576325</v>
      </c>
      <c r="E100" s="780">
        <v>0.13041019861621081</v>
      </c>
      <c r="F100" s="780">
        <v>1.083343708741906</v>
      </c>
      <c r="G100" s="780">
        <v>0.26423137964068666</v>
      </c>
      <c r="H100" s="780">
        <v>0.64028408437115447</v>
      </c>
      <c r="I100" s="780">
        <v>24.633661977601921</v>
      </c>
      <c r="J100" s="780">
        <v>18.363669919094129</v>
      </c>
      <c r="K100" s="780">
        <v>6.2699920585077926</v>
      </c>
      <c r="L100">
        <v>1</v>
      </c>
    </row>
    <row r="101" spans="1:12" hidden="1" x14ac:dyDescent="0.25">
      <c r="A101" t="s">
        <v>972</v>
      </c>
      <c r="B101" s="862">
        <v>40956</v>
      </c>
      <c r="C101" s="780">
        <v>0.21749999999999936</v>
      </c>
      <c r="D101" s="780">
        <v>0.11536419196186902</v>
      </c>
      <c r="E101" s="780">
        <v>0.15709937707689381</v>
      </c>
      <c r="F101" s="780">
        <v>1.2951795947282492</v>
      </c>
      <c r="G101" s="780">
        <v>0.34474965854832185</v>
      </c>
      <c r="H101" s="780">
        <v>1.0245639981921377</v>
      </c>
      <c r="I101" s="780">
        <v>13.463336827942593</v>
      </c>
      <c r="J101" s="780">
        <v>8.7168505503028566</v>
      </c>
      <c r="K101" s="780">
        <v>4.7464862776397361</v>
      </c>
      <c r="L101">
        <v>2</v>
      </c>
    </row>
    <row r="102" spans="1:12" hidden="1" x14ac:dyDescent="0.25">
      <c r="A102" t="s">
        <v>948</v>
      </c>
      <c r="B102" s="862">
        <v>40594</v>
      </c>
      <c r="C102" s="780">
        <v>0.17493333333333397</v>
      </c>
      <c r="D102" s="780">
        <v>9.9164120325796315E-2</v>
      </c>
      <c r="E102" s="780">
        <v>0.37623425090394735</v>
      </c>
      <c r="F102" s="780">
        <v>1.0956522243052482</v>
      </c>
      <c r="G102" s="780">
        <v>0.42862270378610062</v>
      </c>
      <c r="H102" s="780">
        <v>1.177871290203226</v>
      </c>
      <c r="I102" s="780">
        <v>14.50983571268964</v>
      </c>
      <c r="J102" s="780">
        <v>9.2826310075254792</v>
      </c>
      <c r="K102" s="780">
        <v>5.2272047051641604</v>
      </c>
      <c r="L102">
        <v>2</v>
      </c>
    </row>
    <row r="103" spans="1:12" hidden="1" x14ac:dyDescent="0.25">
      <c r="A103" t="s">
        <v>1142</v>
      </c>
      <c r="B103" s="862">
        <v>43533</v>
      </c>
      <c r="C103" s="780">
        <v>1.28</v>
      </c>
      <c r="D103" s="780">
        <v>0.82444439857526475</v>
      </c>
      <c r="E103" s="780">
        <v>0.49537974629312503</v>
      </c>
      <c r="F103" s="780">
        <v>4.4241324101442823</v>
      </c>
      <c r="G103" s="780">
        <v>0.97213572509295543</v>
      </c>
      <c r="H103" s="780">
        <v>8.0302393183629697</v>
      </c>
      <c r="I103" s="780">
        <v>62.718358433003516</v>
      </c>
      <c r="J103" s="780">
        <v>47.582753580573801</v>
      </c>
      <c r="K103" s="780">
        <v>15.135604852429715</v>
      </c>
      <c r="L103">
        <v>3</v>
      </c>
    </row>
    <row r="104" spans="1:12" hidden="1" x14ac:dyDescent="0.25">
      <c r="A104" t="s">
        <v>1014</v>
      </c>
      <c r="B104" s="862">
        <v>41730</v>
      </c>
      <c r="C104" s="780">
        <v>0.31079999999999952</v>
      </c>
      <c r="D104" s="780">
        <v>0.19447597727878266</v>
      </c>
      <c r="E104" s="780">
        <v>0.21557154779680493</v>
      </c>
      <c r="F104" s="780">
        <v>1.7438785192926445</v>
      </c>
      <c r="G104" s="780">
        <v>0.37991060763780921</v>
      </c>
      <c r="H104" s="780">
        <v>0.92515633240179396</v>
      </c>
      <c r="I104" s="780">
        <v>25.598959063356837</v>
      </c>
      <c r="J104" s="780">
        <v>13.52331465547053</v>
      </c>
      <c r="K104" s="780">
        <v>12.075644407886307</v>
      </c>
      <c r="L104">
        <v>4</v>
      </c>
    </row>
    <row r="105" spans="1:12" hidden="1" x14ac:dyDescent="0.25">
      <c r="A105" t="s">
        <v>1015</v>
      </c>
      <c r="B105" s="862">
        <v>41746</v>
      </c>
      <c r="C105" s="780">
        <v>0.83975000000000044</v>
      </c>
      <c r="D105" s="780">
        <v>0.52057747108966401</v>
      </c>
      <c r="E105" s="780">
        <v>0.52238949204907592</v>
      </c>
      <c r="F105" s="780">
        <v>4.2361197919126079</v>
      </c>
      <c r="G105" s="780">
        <v>0.91091396205952802</v>
      </c>
      <c r="H105" s="780">
        <v>3.5932458830896277</v>
      </c>
      <c r="I105" s="780">
        <v>57.200313252180514</v>
      </c>
      <c r="J105" s="780">
        <v>40.793864928532898</v>
      </c>
      <c r="K105" s="780">
        <v>16.406448323647616</v>
      </c>
      <c r="L105">
        <v>4</v>
      </c>
    </row>
    <row r="106" spans="1:12" x14ac:dyDescent="0.25">
      <c r="A106" t="s">
        <v>1243</v>
      </c>
      <c r="B106" s="862">
        <v>45050</v>
      </c>
      <c r="C106" s="780">
        <v>3.3869142857142855</v>
      </c>
      <c r="D106" s="863">
        <v>2.5107969633170932</v>
      </c>
      <c r="E106" s="780">
        <v>1.7312890301567521</v>
      </c>
      <c r="F106" s="780">
        <v>13.25718193777338</v>
      </c>
      <c r="G106" s="780">
        <v>1.953616562180351</v>
      </c>
      <c r="H106" s="780">
        <v>10.071739961251662</v>
      </c>
      <c r="I106" s="780">
        <v>255.4967537838659</v>
      </c>
      <c r="J106" s="780">
        <v>238.14889759716371</v>
      </c>
      <c r="K106" s="780">
        <v>17.347856186702188</v>
      </c>
      <c r="L106">
        <v>5</v>
      </c>
    </row>
    <row r="107" spans="1:12" x14ac:dyDescent="0.25">
      <c r="A107" t="s">
        <v>1242</v>
      </c>
      <c r="B107" s="862">
        <v>45049</v>
      </c>
      <c r="C107" s="780">
        <v>0.1709142857142863</v>
      </c>
      <c r="D107" s="780">
        <v>0.10508510125996569</v>
      </c>
      <c r="E107" s="780">
        <v>0.11073159039015901</v>
      </c>
      <c r="F107" s="780">
        <v>0.84566603895533343</v>
      </c>
      <c r="G107" s="780">
        <v>0.17076537830440486</v>
      </c>
      <c r="H107" s="780">
        <v>0.83202274177892399</v>
      </c>
      <c r="I107" s="780">
        <v>9.2156482415864058</v>
      </c>
      <c r="J107" s="780">
        <v>6.2885508280586784</v>
      </c>
      <c r="K107" s="780">
        <v>2.9270974135277275</v>
      </c>
      <c r="L107">
        <v>5</v>
      </c>
    </row>
    <row r="108" spans="1:12" hidden="1" x14ac:dyDescent="0.25">
      <c r="A108" t="s">
        <v>1018</v>
      </c>
      <c r="B108" s="862">
        <v>41794.5</v>
      </c>
      <c r="C108" s="780">
        <v>1.0685217391304345</v>
      </c>
      <c r="D108" s="780">
        <v>0.52179175624135332</v>
      </c>
      <c r="E108" s="780">
        <v>0.71494031004687597</v>
      </c>
      <c r="F108" s="780">
        <v>5.5157269781192957</v>
      </c>
      <c r="G108" s="780">
        <v>0.44157009315148305</v>
      </c>
      <c r="H108" s="780">
        <v>12.001305275613081</v>
      </c>
      <c r="I108" s="780">
        <v>41.735653076599128</v>
      </c>
      <c r="J108" s="780">
        <v>28.384604625551624</v>
      </c>
      <c r="K108" s="780">
        <v>13.351048451047504</v>
      </c>
      <c r="L108">
        <v>6</v>
      </c>
    </row>
    <row r="109" spans="1:12" hidden="1" x14ac:dyDescent="0.25">
      <c r="A109" t="s">
        <v>1019</v>
      </c>
      <c r="B109" s="862">
        <v>41806</v>
      </c>
      <c r="C109" s="780">
        <v>0.53913043478260891</v>
      </c>
      <c r="D109" s="780">
        <v>0.25341973471929596</v>
      </c>
      <c r="E109" s="780">
        <v>0.42556696067814997</v>
      </c>
      <c r="F109" s="780">
        <v>3.5084908151416885</v>
      </c>
      <c r="G109" s="780">
        <v>0.61847138692018977</v>
      </c>
      <c r="H109" s="780">
        <v>4.2212140147800081</v>
      </c>
      <c r="I109" s="780">
        <v>36.037653400856151</v>
      </c>
      <c r="J109" s="780">
        <v>26.96389636422446</v>
      </c>
      <c r="K109" s="780">
        <v>9.0737570366316902</v>
      </c>
      <c r="L109">
        <v>6</v>
      </c>
    </row>
    <row r="110" spans="1:12" hidden="1" x14ac:dyDescent="0.25">
      <c r="A110" t="s">
        <v>1020</v>
      </c>
      <c r="B110" s="862">
        <v>41817.5</v>
      </c>
      <c r="C110" s="780">
        <v>0.22539130434782598</v>
      </c>
      <c r="D110" s="780">
        <v>0.10762881829774673</v>
      </c>
      <c r="E110" s="780">
        <v>0.18519329019490127</v>
      </c>
      <c r="F110" s="780">
        <v>1.498935503780978</v>
      </c>
      <c r="G110" s="780">
        <v>0.16961033576290774</v>
      </c>
      <c r="H110" s="780">
        <v>1.9874525053526053</v>
      </c>
      <c r="I110" s="780">
        <v>10.438245804425955</v>
      </c>
      <c r="J110" s="780">
        <v>6.858120418811855</v>
      </c>
      <c r="K110" s="780">
        <v>3.5801253856141004</v>
      </c>
      <c r="L110">
        <v>6</v>
      </c>
    </row>
    <row r="111" spans="1:12" hidden="1" x14ac:dyDescent="0.25">
      <c r="A111" t="s">
        <v>1021</v>
      </c>
      <c r="B111" s="862">
        <v>41829</v>
      </c>
      <c r="C111" s="780">
        <v>0.19199999999999987</v>
      </c>
      <c r="D111" s="780">
        <v>0.10517420311740588</v>
      </c>
      <c r="E111" s="780">
        <v>0.15103036440066991</v>
      </c>
      <c r="F111" s="780">
        <v>1.1749468249467783</v>
      </c>
      <c r="G111" s="780">
        <v>0.20010691975540432</v>
      </c>
      <c r="H111" s="780">
        <v>1.1233287936923873</v>
      </c>
      <c r="I111" s="780">
        <v>12.673593497965634</v>
      </c>
      <c r="J111" s="780">
        <v>7.7182655539915466</v>
      </c>
      <c r="K111" s="780">
        <v>4.9553279439740869</v>
      </c>
      <c r="L111">
        <v>7</v>
      </c>
    </row>
    <row r="112" spans="1:12" hidden="1" x14ac:dyDescent="0.25">
      <c r="A112" t="s">
        <v>1022</v>
      </c>
      <c r="B112" s="862">
        <v>41840.5</v>
      </c>
      <c r="C112" s="780">
        <v>0.40626086956521712</v>
      </c>
      <c r="D112" s="780">
        <v>0.22405824603478491</v>
      </c>
      <c r="E112" s="780">
        <v>0.2388048151550598</v>
      </c>
      <c r="F112" s="780">
        <v>2.1037471227822673</v>
      </c>
      <c r="G112" s="780">
        <v>0.3667303287001033</v>
      </c>
      <c r="H112" s="780">
        <v>2.9333712446739857</v>
      </c>
      <c r="I112" s="780">
        <v>21.028713328128401</v>
      </c>
      <c r="J112" s="780">
        <v>13.91251117418018</v>
      </c>
      <c r="K112" s="780">
        <v>7.1162021539482208</v>
      </c>
      <c r="L112">
        <v>7</v>
      </c>
    </row>
    <row r="113" spans="1:12" hidden="1" x14ac:dyDescent="0.25">
      <c r="A113" t="s">
        <v>1023</v>
      </c>
      <c r="B113" s="862">
        <v>41852</v>
      </c>
      <c r="C113" s="780">
        <v>0.22330434782608677</v>
      </c>
      <c r="D113" s="780">
        <v>0.12014294227236921</v>
      </c>
      <c r="E113" s="780">
        <v>0.18518344325423328</v>
      </c>
      <c r="F113" s="780">
        <v>1.4250091777706382</v>
      </c>
      <c r="G113" s="780">
        <v>0.11218393817669431</v>
      </c>
      <c r="H113" s="780">
        <v>1.7511866964632981</v>
      </c>
      <c r="I113" s="780">
        <v>9.7990143005464212</v>
      </c>
      <c r="J113" s="780">
        <v>5.6862497159317016</v>
      </c>
      <c r="K113" s="780">
        <v>4.1127645846147196</v>
      </c>
      <c r="L113">
        <v>8</v>
      </c>
    </row>
    <row r="114" spans="1:12" hidden="1" x14ac:dyDescent="0.25">
      <c r="A114" t="s">
        <v>1024</v>
      </c>
      <c r="B114" s="862">
        <v>41863.5</v>
      </c>
      <c r="C114" s="780">
        <v>0.14539130434782707</v>
      </c>
      <c r="D114" s="780">
        <v>7.7798208413012493E-2</v>
      </c>
      <c r="E114" s="780">
        <v>0.16420077306263489</v>
      </c>
      <c r="F114" s="780">
        <v>1.1533476452364075</v>
      </c>
      <c r="G114" s="780">
        <v>0.11264260109621567</v>
      </c>
      <c r="H114" s="780">
        <v>0.7733023814169302</v>
      </c>
      <c r="I114" s="780">
        <v>8.5025127147617567</v>
      </c>
      <c r="J114" s="780">
        <v>5.1445803852566083</v>
      </c>
      <c r="K114" s="780">
        <v>3.3579323295051484</v>
      </c>
      <c r="L114">
        <v>8</v>
      </c>
    </row>
    <row r="115" spans="1:12" hidden="1" x14ac:dyDescent="0.25">
      <c r="A115" t="s">
        <v>1025</v>
      </c>
      <c r="B115" s="862">
        <v>41875</v>
      </c>
      <c r="C115" s="780">
        <v>0.14052173913043475</v>
      </c>
      <c r="D115" s="780">
        <v>9.2911534559051392E-2</v>
      </c>
      <c r="E115" s="780">
        <v>0.10285483685378341</v>
      </c>
      <c r="F115" s="780">
        <v>0.75260262376602394</v>
      </c>
      <c r="G115" s="780">
        <v>9.7866443073555312E-2</v>
      </c>
      <c r="H115" s="780">
        <v>0.54252007609660169</v>
      </c>
      <c r="I115" s="780">
        <v>6.8233098222027406</v>
      </c>
      <c r="J115" s="780">
        <v>5.0136520110722653</v>
      </c>
      <c r="K115" s="780">
        <v>1.8096578111304753</v>
      </c>
      <c r="L115">
        <v>8</v>
      </c>
    </row>
    <row r="116" spans="1:12" hidden="1" x14ac:dyDescent="0.25">
      <c r="A116" t="s">
        <v>1026</v>
      </c>
      <c r="B116" s="862">
        <v>41886.5</v>
      </c>
      <c r="C116" s="780">
        <v>0.18156521739130382</v>
      </c>
      <c r="D116" s="780">
        <v>0.12261564887728695</v>
      </c>
      <c r="E116" s="780">
        <v>0.13804337860414712</v>
      </c>
      <c r="F116" s="780">
        <v>0.96212112682462336</v>
      </c>
      <c r="G116" s="780">
        <v>0.13811983504754063</v>
      </c>
      <c r="H116" s="780">
        <v>0.57901433675412495</v>
      </c>
      <c r="I116" s="780">
        <v>8.9551935307469108</v>
      </c>
      <c r="J116" s="780">
        <v>5.9416695263856072</v>
      </c>
      <c r="K116" s="780">
        <v>3.0135240043613036</v>
      </c>
      <c r="L116">
        <v>9</v>
      </c>
    </row>
    <row r="117" spans="1:12" hidden="1" x14ac:dyDescent="0.25">
      <c r="A117" t="s">
        <v>1027</v>
      </c>
      <c r="B117" s="862">
        <v>41898</v>
      </c>
      <c r="C117" s="780">
        <v>0.5092173913043474</v>
      </c>
      <c r="D117" s="780">
        <v>0.34343588240153816</v>
      </c>
      <c r="E117" s="780">
        <v>0.28089070933136473</v>
      </c>
      <c r="F117" s="780">
        <v>2.1279716632048093</v>
      </c>
      <c r="G117" s="780">
        <v>0.49385872483696486</v>
      </c>
      <c r="H117" s="780">
        <v>1.869769882756678</v>
      </c>
      <c r="I117" s="780">
        <v>24.155320229741296</v>
      </c>
      <c r="J117" s="780">
        <v>18.106316637353267</v>
      </c>
      <c r="K117" s="780">
        <v>6.0490035923880292</v>
      </c>
      <c r="L117">
        <v>9</v>
      </c>
    </row>
    <row r="118" spans="1:12" hidden="1" x14ac:dyDescent="0.25">
      <c r="A118" t="s">
        <v>1028</v>
      </c>
      <c r="B118" s="862">
        <v>41909.5</v>
      </c>
      <c r="C118" s="780">
        <v>1.0121739130434784</v>
      </c>
      <c r="D118" s="780">
        <v>0.69006818232099931</v>
      </c>
      <c r="E118" s="780">
        <v>0.51853565703457161</v>
      </c>
      <c r="F118" s="780">
        <v>4.114750050506002</v>
      </c>
      <c r="G118" s="780">
        <v>0.98566820233977437</v>
      </c>
      <c r="H118" s="780">
        <v>3.5609285469753966</v>
      </c>
      <c r="I118" s="780">
        <v>52.726883127784788</v>
      </c>
      <c r="J118" s="780">
        <v>39.143316333057292</v>
      </c>
      <c r="K118" s="780">
        <v>13.583566794727496</v>
      </c>
      <c r="L118">
        <v>9</v>
      </c>
    </row>
    <row r="119" spans="1:12" hidden="1" x14ac:dyDescent="0.25">
      <c r="A119" t="s">
        <v>1029</v>
      </c>
      <c r="B119" s="862">
        <v>41921</v>
      </c>
      <c r="C119" s="780">
        <v>0.95791304347826134</v>
      </c>
      <c r="D119" s="780">
        <v>0.6635984457744617</v>
      </c>
      <c r="E119" s="780">
        <v>0.48303083350390269</v>
      </c>
      <c r="F119" s="780">
        <v>3.7432965403402747</v>
      </c>
      <c r="G119" s="780">
        <v>0.92108285131251944</v>
      </c>
      <c r="H119" s="780">
        <v>3.1983442679569491</v>
      </c>
      <c r="I119" s="780">
        <v>47.193656219266721</v>
      </c>
      <c r="J119" s="780">
        <v>33.190897222643187</v>
      </c>
      <c r="K119" s="780">
        <v>14.002758996623534</v>
      </c>
      <c r="L119">
        <v>10</v>
      </c>
    </row>
    <row r="120" spans="1:12" hidden="1" x14ac:dyDescent="0.25">
      <c r="B120" s="862"/>
      <c r="C120" s="780"/>
      <c r="D120" s="780"/>
      <c r="E120" s="780"/>
      <c r="F120" s="780"/>
      <c r="G120" s="780"/>
      <c r="H120" s="780"/>
      <c r="I120" s="780"/>
      <c r="J120" s="780"/>
      <c r="K120" s="780"/>
    </row>
    <row r="121" spans="1:12" hidden="1" x14ac:dyDescent="0.25">
      <c r="A121" t="s">
        <v>1030</v>
      </c>
      <c r="B121" s="862">
        <v>41991</v>
      </c>
      <c r="C121" s="780">
        <v>1.2495384615384615</v>
      </c>
      <c r="D121" s="780">
        <v>1.0036565584403183</v>
      </c>
      <c r="E121" s="780">
        <v>0.39745059887739242</v>
      </c>
      <c r="F121" s="780">
        <v>3.346795650966981</v>
      </c>
      <c r="G121" s="780">
        <v>1.4535128724665467</v>
      </c>
      <c r="H121" s="780">
        <v>0</v>
      </c>
      <c r="I121" s="780">
        <v>53.887049626710116</v>
      </c>
      <c r="J121" s="780">
        <v>44.670453481239164</v>
      </c>
      <c r="K121" s="780">
        <v>9.2165961454709517</v>
      </c>
      <c r="L121">
        <v>12</v>
      </c>
    </row>
    <row r="122" spans="1:12" hidden="1" x14ac:dyDescent="0.25">
      <c r="A122" t="s">
        <v>1031</v>
      </c>
      <c r="B122" s="862">
        <v>42004</v>
      </c>
      <c r="C122" s="780">
        <v>0.90393846153846247</v>
      </c>
      <c r="D122" s="780">
        <v>0.70647851331259615</v>
      </c>
      <c r="E122" s="780">
        <v>0.38146444469059254</v>
      </c>
      <c r="F122" s="780">
        <v>3.3398411032578408</v>
      </c>
      <c r="G122" s="780">
        <v>0.97179974190636786</v>
      </c>
      <c r="H122" s="780">
        <v>0</v>
      </c>
      <c r="I122" s="780">
        <v>42.883660055312099</v>
      </c>
      <c r="J122" s="780">
        <v>35.132292658018592</v>
      </c>
      <c r="K122" s="780">
        <v>7.7513673972935067</v>
      </c>
      <c r="L122">
        <v>12</v>
      </c>
    </row>
    <row r="123" spans="1:12" hidden="1" x14ac:dyDescent="0.25">
      <c r="A123" t="s">
        <v>1032</v>
      </c>
      <c r="B123" s="862">
        <v>42017</v>
      </c>
      <c r="C123" s="780">
        <v>0.35759999999999958</v>
      </c>
      <c r="D123" s="780">
        <v>0.250512199589638</v>
      </c>
      <c r="E123" s="780">
        <v>0.20456751016821415</v>
      </c>
      <c r="F123" s="780">
        <v>2.0720316621583779</v>
      </c>
      <c r="G123" s="780">
        <v>0.44887708463829795</v>
      </c>
      <c r="H123" s="780">
        <v>0</v>
      </c>
      <c r="I123" s="780">
        <v>21.205998515297868</v>
      </c>
      <c r="J123" s="780">
        <v>16.035563813577376</v>
      </c>
      <c r="K123" s="780">
        <v>5.1704347017204917</v>
      </c>
      <c r="L123">
        <v>1</v>
      </c>
    </row>
    <row r="124" spans="1:12" hidden="1" x14ac:dyDescent="0.25">
      <c r="A124" t="s">
        <v>1033</v>
      </c>
      <c r="B124" s="862">
        <v>42030</v>
      </c>
      <c r="C124" s="780">
        <v>0.37415384615384539</v>
      </c>
      <c r="D124" s="780">
        <v>0.24544430188279867</v>
      </c>
      <c r="E124" s="780">
        <v>0.23603279669128197</v>
      </c>
      <c r="F124" s="780">
        <v>2.66988871604004</v>
      </c>
      <c r="G124" s="780">
        <v>0.48570529288306113</v>
      </c>
      <c r="H124" s="780">
        <v>0</v>
      </c>
      <c r="I124" s="780">
        <v>29.325825256199558</v>
      </c>
      <c r="J124" s="780">
        <v>24.210084259130902</v>
      </c>
      <c r="K124" s="780">
        <v>5.1157409970686558</v>
      </c>
      <c r="L124">
        <v>1</v>
      </c>
    </row>
    <row r="125" spans="1:12" hidden="1" x14ac:dyDescent="0.25">
      <c r="A125" t="s">
        <v>1116</v>
      </c>
      <c r="B125" s="862">
        <v>43155</v>
      </c>
      <c r="C125" s="780">
        <v>0.40592571428571489</v>
      </c>
      <c r="D125" s="780">
        <v>0.26142343599107393</v>
      </c>
      <c r="E125" s="780">
        <v>0.18769125977224474</v>
      </c>
      <c r="F125" s="780">
        <v>1.7227227545080976</v>
      </c>
      <c r="G125" s="780">
        <v>0.35236697168151737</v>
      </c>
      <c r="H125" s="780">
        <v>2.0492130135235493</v>
      </c>
      <c r="I125" s="780">
        <v>20.011177901628212</v>
      </c>
      <c r="J125" s="780">
        <v>14.613064245232291</v>
      </c>
      <c r="K125" s="780">
        <v>5.3981136563959211</v>
      </c>
      <c r="L125">
        <v>2</v>
      </c>
    </row>
    <row r="126" spans="1:12" hidden="1" x14ac:dyDescent="0.25">
      <c r="A126" t="s">
        <v>1090</v>
      </c>
      <c r="B126" s="862">
        <v>42790</v>
      </c>
      <c r="C126" s="780">
        <v>0.52417066666666678</v>
      </c>
      <c r="D126" s="780">
        <v>0.34967169707819112</v>
      </c>
      <c r="E126" s="780">
        <v>0.18661280882821532</v>
      </c>
      <c r="F126" s="780">
        <v>1.9698065222921177</v>
      </c>
      <c r="G126" s="780">
        <v>0.69403817414208024</v>
      </c>
      <c r="H126" s="780">
        <v>1.6357350368239474</v>
      </c>
      <c r="I126" s="780">
        <v>31.31777643916643</v>
      </c>
      <c r="J126" s="780">
        <v>23.929156448700699</v>
      </c>
      <c r="K126" s="780">
        <v>7.388619990465731</v>
      </c>
      <c r="L126">
        <v>2</v>
      </c>
    </row>
    <row r="127" spans="1:12" hidden="1" x14ac:dyDescent="0.25">
      <c r="A127" t="s">
        <v>1117</v>
      </c>
      <c r="B127" s="862">
        <v>43169</v>
      </c>
      <c r="C127" s="780">
        <v>0.77551428571428616</v>
      </c>
      <c r="D127" s="780">
        <v>0.36530458387125753</v>
      </c>
      <c r="E127" s="780">
        <v>0.37676077414469505</v>
      </c>
      <c r="F127" s="780">
        <v>3.5648444868762246</v>
      </c>
      <c r="G127" s="780">
        <v>0.57855793327824445</v>
      </c>
      <c r="H127" s="780">
        <v>8.7361137831669584</v>
      </c>
      <c r="I127" s="780">
        <v>46.647353118260099</v>
      </c>
      <c r="J127" s="780">
        <v>32.827287420793056</v>
      </c>
      <c r="K127" s="780">
        <v>13.820065697467044</v>
      </c>
      <c r="L127">
        <v>3</v>
      </c>
    </row>
    <row r="128" spans="1:12" hidden="1" x14ac:dyDescent="0.25">
      <c r="A128" t="s">
        <v>923</v>
      </c>
      <c r="B128" s="862">
        <v>40251</v>
      </c>
      <c r="C128" s="780">
        <v>0.55152941176470538</v>
      </c>
      <c r="D128" s="780">
        <v>0.49218736554385145</v>
      </c>
      <c r="E128" s="780">
        <v>0.24241571919380006</v>
      </c>
      <c r="F128" s="780">
        <v>1.9516578540924745</v>
      </c>
      <c r="G128" s="780">
        <v>0.59290345039979053</v>
      </c>
      <c r="H128" s="780">
        <v>2.4915221338814679</v>
      </c>
      <c r="I128" s="780">
        <v>36.950885146873205</v>
      </c>
      <c r="J128" s="780">
        <v>24.039769771847062</v>
      </c>
      <c r="K128" s="780">
        <v>12.911115375026142</v>
      </c>
      <c r="L128">
        <v>3</v>
      </c>
    </row>
    <row r="129" spans="1:12" hidden="1" x14ac:dyDescent="0.25">
      <c r="A129" t="s">
        <v>1038</v>
      </c>
      <c r="B129" s="862">
        <v>42095</v>
      </c>
      <c r="C129" s="780">
        <v>0.19107692307692375</v>
      </c>
      <c r="D129" s="780">
        <v>9.4308057292993033E-2</v>
      </c>
      <c r="E129" s="780">
        <v>0.1552407871540829</v>
      </c>
      <c r="F129" s="780">
        <v>1.2326271518079281</v>
      </c>
      <c r="G129" s="780">
        <v>0.26953330168812178</v>
      </c>
      <c r="H129" s="780">
        <v>1.1683330457700052</v>
      </c>
      <c r="I129" s="780">
        <v>11.945287387124058</v>
      </c>
      <c r="J129" s="780">
        <v>8.1612886530243198</v>
      </c>
      <c r="K129" s="780">
        <v>3.7839987340997379</v>
      </c>
      <c r="L129">
        <v>4</v>
      </c>
    </row>
    <row r="130" spans="1:12" hidden="1" x14ac:dyDescent="0.25">
      <c r="A130" t="s">
        <v>1039</v>
      </c>
      <c r="B130" s="862">
        <v>42108</v>
      </c>
      <c r="C130" s="780">
        <v>0.38523076923076888</v>
      </c>
      <c r="D130" s="780">
        <v>0.17007852153678532</v>
      </c>
      <c r="E130" s="780">
        <v>0.43067085521380621</v>
      </c>
      <c r="F130" s="780">
        <v>3.0855228168009043</v>
      </c>
      <c r="G130" s="780">
        <v>0.30832311247165145</v>
      </c>
      <c r="H130" s="780">
        <v>3.2660043854438685</v>
      </c>
      <c r="I130" s="780">
        <v>24.311200338204515</v>
      </c>
      <c r="J130" s="780">
        <v>12.991727315569252</v>
      </c>
      <c r="K130" s="780">
        <v>11.319473022635263</v>
      </c>
      <c r="L130">
        <v>4</v>
      </c>
    </row>
    <row r="131" spans="1:12" hidden="1" x14ac:dyDescent="0.25">
      <c r="A131" t="s">
        <v>1040</v>
      </c>
      <c r="B131" s="862">
        <v>42121</v>
      </c>
      <c r="C131" s="780">
        <v>0.18984615384615303</v>
      </c>
      <c r="D131" s="780">
        <v>0.10348887762138193</v>
      </c>
      <c r="E131" s="780">
        <v>0.14602949947119806</v>
      </c>
      <c r="F131" s="780">
        <v>1.1570346385757944</v>
      </c>
      <c r="G131" s="780">
        <v>0.21128984240636808</v>
      </c>
      <c r="H131" s="780">
        <v>1.0859279112923974</v>
      </c>
      <c r="I131" s="780">
        <v>9.7597407652337314</v>
      </c>
      <c r="J131" s="780">
        <v>6.0034607791026469</v>
      </c>
      <c r="K131" s="780">
        <v>3.7562799861310845</v>
      </c>
      <c r="L131">
        <v>4</v>
      </c>
    </row>
    <row r="132" spans="1:12" x14ac:dyDescent="0.25">
      <c r="A132" t="s">
        <v>1241</v>
      </c>
      <c r="B132" s="862">
        <v>45048</v>
      </c>
      <c r="C132" s="780">
        <v>2.0832571428571436</v>
      </c>
      <c r="D132" s="780">
        <v>1.1746258827144826</v>
      </c>
      <c r="E132" s="780">
        <v>1.4144176683727625</v>
      </c>
      <c r="F132" s="780">
        <v>10.554243195509258</v>
      </c>
      <c r="G132" s="780">
        <v>2.1022565465770997</v>
      </c>
      <c r="H132" s="780">
        <v>13.586904019825601</v>
      </c>
      <c r="I132" s="780">
        <v>257.87126198093694</v>
      </c>
      <c r="J132" s="780">
        <v>216.76237963320492</v>
      </c>
      <c r="K132" s="780">
        <v>41.10888234773202</v>
      </c>
      <c r="L132">
        <v>5</v>
      </c>
    </row>
    <row r="133" spans="1:12" x14ac:dyDescent="0.25">
      <c r="A133" t="s">
        <v>1240</v>
      </c>
      <c r="B133" s="862">
        <v>45047</v>
      </c>
      <c r="C133" s="780">
        <v>2.9427999999999992</v>
      </c>
      <c r="D133" s="780">
        <v>1.7571654317754897</v>
      </c>
      <c r="E133" s="863">
        <v>2.1302532305086155</v>
      </c>
      <c r="F133" s="863">
        <v>16.42322733452815</v>
      </c>
      <c r="G133" s="780">
        <v>1.5289227793364184</v>
      </c>
      <c r="H133" s="780">
        <v>19.223875244829724</v>
      </c>
      <c r="I133" s="780">
        <v>389.34877446983489</v>
      </c>
      <c r="J133" s="780">
        <v>325.97352979077215</v>
      </c>
      <c r="K133" s="780">
        <v>63.375244679062746</v>
      </c>
      <c r="L133">
        <v>5</v>
      </c>
    </row>
    <row r="134" spans="1:12" hidden="1" x14ac:dyDescent="0.25">
      <c r="A134" t="s">
        <v>1043</v>
      </c>
      <c r="B134" s="862">
        <v>42159</v>
      </c>
      <c r="C134" s="780">
        <v>4.2784000000000004</v>
      </c>
      <c r="D134" s="780">
        <v>3.0003909041466956</v>
      </c>
      <c r="E134" s="780">
        <v>1.9168175031532766</v>
      </c>
      <c r="F134" s="780">
        <v>15.60021621695528</v>
      </c>
      <c r="G134" s="780">
        <v>3.4807817650259816</v>
      </c>
      <c r="H134" s="780">
        <v>16.436271694366777</v>
      </c>
      <c r="I134" s="780">
        <v>198.72480793445513</v>
      </c>
      <c r="J134" s="780">
        <v>151.20262892849581</v>
      </c>
      <c r="K134" s="780">
        <v>47.522179005959316</v>
      </c>
      <c r="L134">
        <v>6</v>
      </c>
    </row>
    <row r="135" spans="1:12" hidden="1" x14ac:dyDescent="0.25">
      <c r="A135" t="s">
        <v>1044</v>
      </c>
      <c r="B135" s="862">
        <v>42169</v>
      </c>
      <c r="C135" s="780">
        <v>2.9960000000000009</v>
      </c>
      <c r="D135" s="780">
        <v>1.9806327231812828</v>
      </c>
      <c r="E135" s="780">
        <v>1.1685472409953968</v>
      </c>
      <c r="F135" s="780">
        <v>9.6219799230293646</v>
      </c>
      <c r="G135" s="780">
        <v>3.3335382021775266</v>
      </c>
      <c r="H135" s="780">
        <v>13.995242184716481</v>
      </c>
      <c r="I135" s="780">
        <v>140.67204915326406</v>
      </c>
      <c r="J135" s="780">
        <v>101.88174630159776</v>
      </c>
      <c r="K135" s="780">
        <v>38.790302851666297</v>
      </c>
      <c r="L135">
        <v>6</v>
      </c>
    </row>
    <row r="136" spans="1:12" hidden="1" x14ac:dyDescent="0.25">
      <c r="A136" t="s">
        <v>1045</v>
      </c>
      <c r="B136" s="862">
        <v>42179</v>
      </c>
      <c r="C136" s="780">
        <v>1.7375999999999991</v>
      </c>
      <c r="D136" s="780">
        <v>0.90971271151571531</v>
      </c>
      <c r="E136" s="780">
        <v>0.9927701498464736</v>
      </c>
      <c r="F136" s="780">
        <v>7.7569230103817031</v>
      </c>
      <c r="G136" s="780">
        <v>1.5808285452415911</v>
      </c>
      <c r="H136" s="780">
        <v>15.558166861887038</v>
      </c>
      <c r="I136" s="780">
        <v>74.136741858446115</v>
      </c>
      <c r="J136" s="780">
        <v>53.724481566537577</v>
      </c>
      <c r="K136" s="780">
        <v>20.412260291908538</v>
      </c>
      <c r="L136">
        <v>6</v>
      </c>
    </row>
    <row r="137" spans="1:12" hidden="1" x14ac:dyDescent="0.25">
      <c r="A137" t="s">
        <v>1046</v>
      </c>
      <c r="B137" s="862">
        <v>42189</v>
      </c>
      <c r="C137" s="780">
        <v>6.720000000000112E-2</v>
      </c>
      <c r="D137" s="780">
        <v>3.1570716834408388E-2</v>
      </c>
      <c r="E137" s="780">
        <v>5.5177579075637112E-2</v>
      </c>
      <c r="F137" s="780">
        <v>0.42346692256109936</v>
      </c>
      <c r="G137" s="780">
        <v>5.5665278211389113E-2</v>
      </c>
      <c r="H137" s="780">
        <v>0.61789512935004909</v>
      </c>
      <c r="I137" s="780">
        <v>2.3166900488993742</v>
      </c>
      <c r="J137" s="780">
        <v>1.2973324554003198</v>
      </c>
      <c r="K137" s="780">
        <v>1.0193575934990544</v>
      </c>
      <c r="L137">
        <v>7</v>
      </c>
    </row>
    <row r="138" spans="1:12" hidden="1" x14ac:dyDescent="0.25">
      <c r="A138" t="s">
        <v>1047</v>
      </c>
      <c r="B138" s="862">
        <v>42199</v>
      </c>
      <c r="C138" s="780"/>
      <c r="D138" s="780"/>
      <c r="E138" s="780"/>
      <c r="F138" s="780"/>
      <c r="G138" s="780"/>
      <c r="H138" s="780"/>
      <c r="I138" s="780"/>
      <c r="J138" s="780"/>
      <c r="K138" s="780"/>
      <c r="L138">
        <v>7</v>
      </c>
    </row>
    <row r="139" spans="1:12" hidden="1" x14ac:dyDescent="0.25">
      <c r="A139" t="s">
        <v>1048</v>
      </c>
      <c r="B139" s="862">
        <v>42209</v>
      </c>
      <c r="C139" s="780"/>
      <c r="D139" s="780"/>
      <c r="E139" s="780"/>
      <c r="F139" s="780"/>
      <c r="G139" s="780"/>
      <c r="H139" s="780"/>
      <c r="I139" s="780"/>
      <c r="J139" s="780"/>
      <c r="K139" s="780"/>
      <c r="L139">
        <v>7</v>
      </c>
    </row>
    <row r="140" spans="1:12" hidden="1" x14ac:dyDescent="0.25">
      <c r="A140" t="s">
        <v>1049</v>
      </c>
      <c r="B140" s="862">
        <v>42219</v>
      </c>
      <c r="C140" s="780"/>
      <c r="D140" s="780"/>
      <c r="E140" s="780"/>
      <c r="F140" s="780"/>
      <c r="G140" s="780"/>
      <c r="H140" s="780"/>
      <c r="I140" s="780"/>
      <c r="J140" s="780"/>
      <c r="K140" s="780"/>
      <c r="L140">
        <v>8</v>
      </c>
    </row>
    <row r="141" spans="1:12" hidden="1" x14ac:dyDescent="0.25">
      <c r="A141" t="s">
        <v>1050</v>
      </c>
      <c r="B141" s="862">
        <v>42229</v>
      </c>
      <c r="C141" s="780"/>
      <c r="D141" s="780"/>
      <c r="E141" s="780"/>
      <c r="F141" s="780"/>
      <c r="G141" s="780"/>
      <c r="H141" s="780"/>
      <c r="I141" s="780"/>
      <c r="J141" s="780"/>
      <c r="K141" s="780"/>
      <c r="L141">
        <v>8</v>
      </c>
    </row>
    <row r="142" spans="1:12" hidden="1" x14ac:dyDescent="0.25">
      <c r="A142" t="s">
        <v>1051</v>
      </c>
      <c r="B142" s="862">
        <v>42239</v>
      </c>
      <c r="C142" s="780"/>
      <c r="D142" s="780"/>
      <c r="E142" s="780"/>
      <c r="F142" s="780"/>
      <c r="G142" s="780"/>
      <c r="H142" s="780"/>
      <c r="I142" s="780"/>
      <c r="J142" s="780"/>
      <c r="K142" s="780"/>
      <c r="L142">
        <v>8</v>
      </c>
    </row>
    <row r="143" spans="1:12" hidden="1" x14ac:dyDescent="0.25">
      <c r="A143" t="s">
        <v>1052</v>
      </c>
      <c r="B143" s="862">
        <v>42249</v>
      </c>
      <c r="C143" s="780">
        <v>0.24239999999999923</v>
      </c>
      <c r="D143" s="780">
        <v>0.12857283859612711</v>
      </c>
      <c r="E143" s="780">
        <v>0.15648242154267863</v>
      </c>
      <c r="F143" s="780">
        <v>1.1832966467899619</v>
      </c>
      <c r="G143" s="780">
        <v>0.16739883603653058</v>
      </c>
      <c r="H143" s="780">
        <v>2.1923690594085139</v>
      </c>
      <c r="I143" s="780">
        <v>8.034495351074014</v>
      </c>
      <c r="J143" s="780">
        <v>4.9784296347145744</v>
      </c>
      <c r="K143" s="780">
        <v>3.0560657163594396</v>
      </c>
      <c r="L143">
        <v>9</v>
      </c>
    </row>
    <row r="144" spans="1:12" hidden="1" x14ac:dyDescent="0.25">
      <c r="A144" t="s">
        <v>1053</v>
      </c>
      <c r="B144" s="862">
        <v>42259</v>
      </c>
      <c r="C144" s="780">
        <v>2.4000000000000909E-3</v>
      </c>
      <c r="D144" s="780"/>
      <c r="E144" s="780"/>
      <c r="F144" s="780"/>
      <c r="G144" s="780"/>
      <c r="H144" s="780"/>
      <c r="I144" s="780"/>
      <c r="J144" s="780"/>
      <c r="K144" s="780"/>
      <c r="L144">
        <v>9</v>
      </c>
    </row>
    <row r="145" spans="1:12" hidden="1" x14ac:dyDescent="0.25">
      <c r="A145" t="s">
        <v>1054</v>
      </c>
      <c r="B145" s="862">
        <v>42269</v>
      </c>
      <c r="C145" s="780">
        <v>9.5199999999999813E-2</v>
      </c>
      <c r="D145" s="780">
        <v>5.1453700871584872E-2</v>
      </c>
      <c r="E145" s="780">
        <v>5.9497837964891526E-2</v>
      </c>
      <c r="F145" s="780">
        <v>0.44363203859728939</v>
      </c>
      <c r="G145" s="780">
        <v>6.9177650349186964E-2</v>
      </c>
      <c r="H145" s="780">
        <v>0.83721281958544846</v>
      </c>
      <c r="I145" s="780">
        <v>3.285658360581488</v>
      </c>
      <c r="J145" s="780">
        <v>2.0573322913992214</v>
      </c>
      <c r="K145" s="780">
        <v>1.2283260691822666</v>
      </c>
      <c r="L145">
        <v>9</v>
      </c>
    </row>
    <row r="146" spans="1:12" hidden="1" x14ac:dyDescent="0.25">
      <c r="A146" t="s">
        <v>1055</v>
      </c>
      <c r="B146" s="862">
        <v>42279</v>
      </c>
      <c r="C146" s="780">
        <v>0.12000000000000029</v>
      </c>
      <c r="D146" s="780">
        <v>6.4088424716933462E-2</v>
      </c>
      <c r="E146" s="780">
        <v>7.0171166870348106E-2</v>
      </c>
      <c r="F146" s="780">
        <v>0.55800906402628347</v>
      </c>
      <c r="G146" s="780">
        <v>8.2546363704050038E-2</v>
      </c>
      <c r="H146" s="780">
        <v>1.1005490003367693</v>
      </c>
      <c r="I146" s="780">
        <v>4.14242826580311</v>
      </c>
      <c r="J146" s="780">
        <v>2.6078993501940286</v>
      </c>
      <c r="K146" s="780">
        <v>1.5345289156090813</v>
      </c>
      <c r="L146">
        <v>10</v>
      </c>
    </row>
    <row r="147" spans="1:12" hidden="1" x14ac:dyDescent="0.25">
      <c r="A147" t="s">
        <v>1056</v>
      </c>
      <c r="B147" s="862">
        <v>42291</v>
      </c>
      <c r="C147" s="780">
        <v>2.4349090909090911</v>
      </c>
      <c r="D147" s="780">
        <v>1.7385274025048678</v>
      </c>
      <c r="E147" s="780">
        <v>0.82633187321472679</v>
      </c>
      <c r="F147" s="780">
        <v>7.3614210884219675</v>
      </c>
      <c r="G147" s="780">
        <v>2.5699263387305109</v>
      </c>
      <c r="H147" s="780">
        <v>7.7734889641194194</v>
      </c>
      <c r="I147" s="780">
        <v>119.2470278976952</v>
      </c>
      <c r="J147" s="780">
        <v>98.661185524914174</v>
      </c>
      <c r="K147" s="780">
        <v>20.58584237278103</v>
      </c>
      <c r="L147">
        <v>10</v>
      </c>
    </row>
    <row r="148" spans="1:12" hidden="1" x14ac:dyDescent="0.25">
      <c r="A148" t="s">
        <v>1057</v>
      </c>
      <c r="B148" s="862">
        <v>42307.5</v>
      </c>
      <c r="C148" s="780">
        <v>1.6601212121212128</v>
      </c>
      <c r="D148" s="780">
        <v>1.1737581060680711</v>
      </c>
      <c r="E148" s="780">
        <v>0.62182999728548904</v>
      </c>
      <c r="F148" s="780">
        <v>6.1170931526383816</v>
      </c>
      <c r="G148" s="780">
        <v>1.4398469088080588</v>
      </c>
      <c r="H148" s="780">
        <v>5.6520291945215932</v>
      </c>
      <c r="I148" s="780">
        <v>102.93956782373408</v>
      </c>
      <c r="J148" s="780">
        <v>77.859065959051591</v>
      </c>
      <c r="K148" s="780">
        <v>25.080501864682489</v>
      </c>
      <c r="L148">
        <v>10</v>
      </c>
    </row>
    <row r="149" spans="1:12" hidden="1" x14ac:dyDescent="0.25">
      <c r="A149" t="s">
        <v>1058</v>
      </c>
      <c r="B149" s="862">
        <v>42324</v>
      </c>
      <c r="C149" s="780">
        <v>3.6489696969696959</v>
      </c>
      <c r="D149" s="780">
        <v>2.947102032813623</v>
      </c>
      <c r="E149" s="780">
        <v>0.56115413780210455</v>
      </c>
      <c r="F149" s="780">
        <v>5.5990693799251963</v>
      </c>
      <c r="G149" s="780">
        <v>3.0025617446287707</v>
      </c>
      <c r="H149" s="780">
        <v>8.3095399729863448</v>
      </c>
      <c r="I149" s="780">
        <v>224.96365185007485</v>
      </c>
      <c r="J149" s="780">
        <v>185.29179029786303</v>
      </c>
      <c r="K149" s="780">
        <v>39.671861552211823</v>
      </c>
      <c r="L149">
        <v>11</v>
      </c>
    </row>
    <row r="150" spans="1:12" hidden="1" x14ac:dyDescent="0.25">
      <c r="A150" t="s">
        <v>1059</v>
      </c>
      <c r="B150" s="862">
        <v>42340.5</v>
      </c>
      <c r="C150" s="780">
        <v>3.526787878787879</v>
      </c>
      <c r="D150" s="780">
        <v>2.889320893974221</v>
      </c>
      <c r="E150" s="780">
        <v>0.57308114265039201</v>
      </c>
      <c r="F150" s="780">
        <v>5.6201461414089424</v>
      </c>
      <c r="G150" s="780">
        <v>2.5641193263557516</v>
      </c>
      <c r="H150" s="780">
        <v>7.5564642513238596</v>
      </c>
      <c r="I150" s="780">
        <v>192.80826195252266</v>
      </c>
      <c r="J150" s="780">
        <v>156.52002525285261</v>
      </c>
      <c r="K150" s="780">
        <v>36.288236699670051</v>
      </c>
      <c r="L150">
        <v>12</v>
      </c>
    </row>
    <row r="151" spans="1:12" hidden="1" x14ac:dyDescent="0.25">
      <c r="A151" t="s">
        <v>1060</v>
      </c>
      <c r="B151" s="862">
        <v>42357</v>
      </c>
      <c r="C151" s="780">
        <v>2.0770909090909093</v>
      </c>
      <c r="D151" s="780">
        <v>1.4626544164232707</v>
      </c>
      <c r="E151" s="780">
        <v>0.56107645709096521</v>
      </c>
      <c r="F151" s="780">
        <v>5.1046174051040447</v>
      </c>
      <c r="G151" s="780">
        <v>2.535719119215682</v>
      </c>
      <c r="H151" s="780">
        <v>7.3883300594881121</v>
      </c>
      <c r="I151" s="780">
        <v>119.58563917220994</v>
      </c>
      <c r="J151" s="780">
        <v>88.076902452699684</v>
      </c>
      <c r="K151" s="780">
        <v>31.508736719510253</v>
      </c>
      <c r="L151">
        <v>12</v>
      </c>
    </row>
    <row r="152" spans="1:12" hidden="1" x14ac:dyDescent="0.25">
      <c r="A152" t="s">
        <v>1061</v>
      </c>
      <c r="B152" s="862">
        <v>42373.5</v>
      </c>
      <c r="C152" s="780">
        <v>1.3469090909090902</v>
      </c>
      <c r="D152" s="780">
        <v>0.90994999405770483</v>
      </c>
      <c r="E152" s="780">
        <v>0.4591794620152187</v>
      </c>
      <c r="F152" s="780">
        <v>4.2271761691123375</v>
      </c>
      <c r="G152" s="780">
        <v>1.6340052879779257</v>
      </c>
      <c r="H152" s="780">
        <v>5.2198037321433102</v>
      </c>
      <c r="I152" s="780">
        <v>71.356295152793464</v>
      </c>
      <c r="J152" s="780">
        <v>53.038023965567398</v>
      </c>
      <c r="K152" s="780">
        <v>18.318271187226067</v>
      </c>
      <c r="L152">
        <v>1</v>
      </c>
    </row>
    <row r="153" spans="1:12" hidden="1" x14ac:dyDescent="0.25">
      <c r="A153" t="s">
        <v>1062</v>
      </c>
      <c r="B153" s="862">
        <v>42390</v>
      </c>
      <c r="C153" s="780">
        <v>0.99781818181818172</v>
      </c>
      <c r="D153" s="780">
        <v>0.67109799209337695</v>
      </c>
      <c r="E153" s="780">
        <v>0.33097706308150804</v>
      </c>
      <c r="F153" s="780">
        <v>3.1563954067507503</v>
      </c>
      <c r="G153" s="780">
        <v>1.3205277711185039</v>
      </c>
      <c r="H153" s="780">
        <v>3.5555856363173302</v>
      </c>
      <c r="I153" s="780">
        <v>51.49159830171034</v>
      </c>
      <c r="J153" s="780">
        <v>40.361932030114552</v>
      </c>
      <c r="K153" s="780">
        <v>11.129666271595788</v>
      </c>
      <c r="L153">
        <v>1</v>
      </c>
    </row>
    <row r="154" spans="1:12" hidden="1" x14ac:dyDescent="0.25">
      <c r="A154" t="s">
        <v>1089</v>
      </c>
      <c r="B154" s="862">
        <v>42775</v>
      </c>
      <c r="C154" s="780">
        <v>0.44500800000000046</v>
      </c>
      <c r="D154" s="780">
        <v>0.29025691552868821</v>
      </c>
      <c r="E154" s="780">
        <v>0.19899675556803578</v>
      </c>
      <c r="F154" s="780">
        <v>1.9539705472251321</v>
      </c>
      <c r="G154" s="780">
        <v>0.5662412520104545</v>
      </c>
      <c r="H154" s="780">
        <v>1.4049408633044655</v>
      </c>
      <c r="I154" s="780">
        <v>27.15413521690094</v>
      </c>
      <c r="J154" s="780">
        <v>19.712234660712809</v>
      </c>
      <c r="K154" s="780">
        <v>7.4419005561881306</v>
      </c>
      <c r="L154">
        <v>2</v>
      </c>
    </row>
    <row r="155" spans="1:12" hidden="1" x14ac:dyDescent="0.25">
      <c r="A155" t="s">
        <v>1256</v>
      </c>
      <c r="B155" s="862">
        <v>45337</v>
      </c>
      <c r="C155" s="780">
        <v>0.46285714285714313</v>
      </c>
      <c r="D155" s="780">
        <v>0.28062802821547744</v>
      </c>
      <c r="E155" s="780">
        <v>0.52136785603049329</v>
      </c>
      <c r="F155" s="780">
        <v>3.2274131738831304</v>
      </c>
      <c r="G155" s="780">
        <v>0.50317295663450079</v>
      </c>
      <c r="H155" s="780">
        <v>1.2478163849638844</v>
      </c>
      <c r="I155" s="780">
        <v>94.598742857142909</v>
      </c>
      <c r="J155" s="780">
        <v>84.485314285714338</v>
      </c>
      <c r="K155" s="780">
        <v>10.113428571428571</v>
      </c>
      <c r="L155">
        <v>2</v>
      </c>
    </row>
    <row r="156" spans="1:12" hidden="1" x14ac:dyDescent="0.25">
      <c r="A156" t="s">
        <v>1208</v>
      </c>
      <c r="B156" s="862">
        <v>44643</v>
      </c>
      <c r="C156" s="780">
        <v>0.40211428571428548</v>
      </c>
      <c r="D156" s="780">
        <v>0.16129209703785852</v>
      </c>
      <c r="E156" s="780">
        <v>0.39038647761062306</v>
      </c>
      <c r="F156" s="780">
        <v>2.8857838390956512</v>
      </c>
      <c r="G156" s="780">
        <v>0.33608895071531186</v>
      </c>
      <c r="H156" s="780">
        <v>4.294403570366339</v>
      </c>
      <c r="I156" s="780">
        <v>78.210821019130933</v>
      </c>
      <c r="J156" s="780">
        <v>65.956718674436601</v>
      </c>
      <c r="K156" s="780">
        <v>12.254102344694331</v>
      </c>
      <c r="L156">
        <v>3</v>
      </c>
    </row>
    <row r="157" spans="1:12" hidden="1" x14ac:dyDescent="0.25">
      <c r="A157" t="s">
        <v>1066</v>
      </c>
      <c r="B157" s="862">
        <v>42456</v>
      </c>
      <c r="C157" s="780">
        <v>1.1461818181818186</v>
      </c>
      <c r="D157" s="780">
        <v>0.7201204091920721</v>
      </c>
      <c r="E157" s="780">
        <v>0.35476241608717679</v>
      </c>
      <c r="F157" s="780">
        <v>3.4189176051458072</v>
      </c>
      <c r="G157" s="780">
        <v>1.3148778854964371</v>
      </c>
      <c r="H157" s="780">
        <v>6.8324023048944555</v>
      </c>
      <c r="I157" s="780">
        <v>58.934346031577817</v>
      </c>
      <c r="J157" s="780">
        <v>47.033488798862265</v>
      </c>
      <c r="K157" s="780">
        <v>11.900857232715552</v>
      </c>
      <c r="L157">
        <v>3</v>
      </c>
    </row>
    <row r="158" spans="1:12" hidden="1" x14ac:dyDescent="0.25">
      <c r="A158" t="s">
        <v>1067</v>
      </c>
      <c r="B158" s="862">
        <v>42472.5</v>
      </c>
      <c r="C158" s="780">
        <v>0.72824242424242369</v>
      </c>
      <c r="D158" s="780">
        <v>0.44962912829175983</v>
      </c>
      <c r="E158" s="780">
        <v>0.27021606682734778</v>
      </c>
      <c r="F158" s="780">
        <v>2.3707575831144205</v>
      </c>
      <c r="G158" s="780">
        <v>0.72578157831428936</v>
      </c>
      <c r="H158" s="780">
        <v>4.801378735367833</v>
      </c>
      <c r="I158" s="780">
        <v>35.766891688557799</v>
      </c>
      <c r="J158" s="780">
        <v>26.794646688871516</v>
      </c>
      <c r="K158" s="780">
        <v>8.9722449996862821</v>
      </c>
      <c r="L158">
        <v>4</v>
      </c>
    </row>
    <row r="159" spans="1:12" hidden="1" x14ac:dyDescent="0.25">
      <c r="A159" t="s">
        <v>1068</v>
      </c>
      <c r="B159" s="862">
        <v>42489</v>
      </c>
      <c r="C159" s="780">
        <v>1.3852121212121209</v>
      </c>
      <c r="D159" s="780">
        <v>0.88308198375625779</v>
      </c>
      <c r="E159" s="780">
        <v>0.50674094115679469</v>
      </c>
      <c r="F159" s="780">
        <v>4.6227259487828034</v>
      </c>
      <c r="G159" s="780">
        <v>1.6153499484902403</v>
      </c>
      <c r="H159" s="780">
        <v>7.1842233760426772</v>
      </c>
      <c r="I159" s="780">
        <v>77.412410404800013</v>
      </c>
      <c r="J159" s="780">
        <v>59.408872519882095</v>
      </c>
      <c r="K159" s="780">
        <v>18.003537884917918</v>
      </c>
      <c r="L159">
        <v>4</v>
      </c>
    </row>
    <row r="160" spans="1:12" x14ac:dyDescent="0.25">
      <c r="A160" t="s">
        <v>1212</v>
      </c>
      <c r="B160" s="862">
        <v>44708</v>
      </c>
      <c r="C160" s="780">
        <v>0.73314285714285687</v>
      </c>
      <c r="D160" s="780">
        <v>0.39510163923470121</v>
      </c>
      <c r="E160" s="780">
        <v>0.56988591492687013</v>
      </c>
      <c r="F160" s="780">
        <v>4.4165362189414221</v>
      </c>
      <c r="G160" s="780">
        <v>0.36808076243840926</v>
      </c>
      <c r="H160" s="780">
        <v>6.0068347885416831</v>
      </c>
      <c r="I160" s="780">
        <v>46.004714285714272</v>
      </c>
      <c r="J160" s="780">
        <v>23.46057142857142</v>
      </c>
      <c r="K160" s="780">
        <v>22.544142857142852</v>
      </c>
      <c r="L160">
        <v>5</v>
      </c>
    </row>
    <row r="161" spans="1:12" hidden="1" x14ac:dyDescent="0.25">
      <c r="A161" t="s">
        <v>1070</v>
      </c>
      <c r="B161" s="862">
        <v>42522</v>
      </c>
      <c r="C161" s="780">
        <v>2.5319257142857134</v>
      </c>
      <c r="D161" s="780">
        <v>1.5393906729845694</v>
      </c>
      <c r="E161" s="780">
        <v>1.381034062961856</v>
      </c>
      <c r="F161" s="780">
        <v>12.534652093415239</v>
      </c>
      <c r="G161" s="780">
        <v>1.9956652489368476</v>
      </c>
      <c r="H161" s="780">
        <v>14.838793384319125</v>
      </c>
      <c r="I161" s="780">
        <v>168.50050216854126</v>
      </c>
      <c r="J161" s="780">
        <v>110.24799038759105</v>
      </c>
      <c r="K161" s="780">
        <v>58.252511780950215</v>
      </c>
      <c r="L161">
        <v>6</v>
      </c>
    </row>
    <row r="162" spans="1:12" hidden="1" x14ac:dyDescent="0.25">
      <c r="A162" t="s">
        <v>1071</v>
      </c>
      <c r="B162" s="862">
        <v>42536</v>
      </c>
      <c r="C162" s="780">
        <v>2.8778742857142845</v>
      </c>
      <c r="D162" s="780">
        <v>1.6620882387931366</v>
      </c>
      <c r="E162" s="780">
        <v>1.3673173982137063</v>
      </c>
      <c r="F162" s="780">
        <v>12.137722164600367</v>
      </c>
      <c r="G162" s="780">
        <v>2.2844973410951592</v>
      </c>
      <c r="H162" s="780">
        <v>22.182458553541053</v>
      </c>
      <c r="I162" s="780">
        <v>167.33505335373039</v>
      </c>
      <c r="J162" s="780">
        <v>121.18721098556891</v>
      </c>
      <c r="K162" s="780">
        <v>46.147842368161477</v>
      </c>
      <c r="L162">
        <v>6</v>
      </c>
    </row>
    <row r="163" spans="1:12" hidden="1" x14ac:dyDescent="0.25">
      <c r="A163" t="s">
        <v>1072</v>
      </c>
      <c r="B163" s="862">
        <v>42550</v>
      </c>
      <c r="C163" s="780">
        <v>2.8948857142857127</v>
      </c>
      <c r="D163" s="780">
        <v>1.9122459136506968</v>
      </c>
      <c r="E163" s="780">
        <v>1.1046199560595116</v>
      </c>
      <c r="F163" s="780">
        <v>10.113385343759653</v>
      </c>
      <c r="G163" s="780">
        <v>1.2165888991091953</v>
      </c>
      <c r="H163" s="780">
        <v>19.84914863040731</v>
      </c>
      <c r="I163" s="780">
        <v>151.48929081676849</v>
      </c>
      <c r="J163" s="780">
        <v>113.75376446214335</v>
      </c>
      <c r="K163" s="780">
        <v>37.735526354625136</v>
      </c>
      <c r="L163">
        <v>6</v>
      </c>
    </row>
    <row r="164" spans="1:12" hidden="1" x14ac:dyDescent="0.25">
      <c r="A164" t="s">
        <v>1073</v>
      </c>
      <c r="B164" s="862">
        <v>42564</v>
      </c>
      <c r="C164" s="780">
        <v>1.4448114285714309</v>
      </c>
      <c r="D164" s="780">
        <v>0.87799524538461327</v>
      </c>
      <c r="E164" s="780">
        <v>0.792177335479327</v>
      </c>
      <c r="F164" s="780">
        <v>7.1372773708450996</v>
      </c>
      <c r="G164" s="780">
        <v>1.3404600339152728</v>
      </c>
      <c r="H164" s="780">
        <v>7.7810603533844809</v>
      </c>
      <c r="I164" s="780">
        <v>90.255579174363447</v>
      </c>
      <c r="J164" s="780">
        <v>79.26306417417814</v>
      </c>
      <c r="K164" s="780">
        <v>10.992515000185307</v>
      </c>
      <c r="L164">
        <v>7</v>
      </c>
    </row>
    <row r="165" spans="1:12" hidden="1" x14ac:dyDescent="0.25">
      <c r="A165" t="s">
        <v>1074</v>
      </c>
      <c r="B165" s="862">
        <v>42578</v>
      </c>
      <c r="C165" s="780">
        <v>2.289771428571425</v>
      </c>
      <c r="D165" s="780">
        <v>1.5614443303546046</v>
      </c>
      <c r="E165" s="780">
        <v>1.11673967375659</v>
      </c>
      <c r="F165" s="780">
        <v>10.399871696953369</v>
      </c>
      <c r="G165" s="780">
        <v>1.3638726822030911</v>
      </c>
      <c r="H165" s="780">
        <v>9.9633173484546145</v>
      </c>
      <c r="I165" s="780">
        <v>120.75341222894247</v>
      </c>
      <c r="J165" s="780">
        <v>90.687064699055881</v>
      </c>
      <c r="K165" s="780">
        <v>30.066347529886585</v>
      </c>
      <c r="L165">
        <v>7</v>
      </c>
    </row>
    <row r="166" spans="1:12" hidden="1" x14ac:dyDescent="0.25">
      <c r="A166" t="s">
        <v>1075</v>
      </c>
      <c r="B166" s="862">
        <v>42592</v>
      </c>
      <c r="C166" s="780">
        <v>1.680257142857142</v>
      </c>
      <c r="D166" s="780">
        <v>0.97605504568674584</v>
      </c>
      <c r="E166" s="780">
        <v>0.9226263172254876</v>
      </c>
      <c r="F166" s="780">
        <v>8.7201654293876327</v>
      </c>
      <c r="G166" s="780">
        <v>1.190040898886493</v>
      </c>
      <c r="H166" s="780">
        <v>11.518017227171844</v>
      </c>
      <c r="I166" s="780">
        <v>95.68656644164335</v>
      </c>
      <c r="J166" s="780">
        <v>66.99487421168503</v>
      </c>
      <c r="K166" s="780">
        <v>28.691692229958321</v>
      </c>
      <c r="L166">
        <v>8</v>
      </c>
    </row>
    <row r="167" spans="1:12" hidden="1" x14ac:dyDescent="0.25">
      <c r="A167" t="s">
        <v>1076</v>
      </c>
      <c r="B167" s="862">
        <v>42606</v>
      </c>
      <c r="C167" s="780">
        <v>0.74574857142857198</v>
      </c>
      <c r="D167" s="780">
        <v>0.46348096525239801</v>
      </c>
      <c r="E167" s="780">
        <v>0.400949894968326</v>
      </c>
      <c r="F167" s="780">
        <v>3.6684996108798491</v>
      </c>
      <c r="G167" s="780">
        <v>0.46950376928130377</v>
      </c>
      <c r="H167" s="780">
        <v>4.4585747162402933</v>
      </c>
      <c r="I167" s="780">
        <v>34.581913749093943</v>
      </c>
      <c r="J167" s="780">
        <v>25.411830444924121</v>
      </c>
      <c r="K167" s="780">
        <v>9.1700833041698218</v>
      </c>
      <c r="L167">
        <v>8</v>
      </c>
    </row>
    <row r="168" spans="1:12" hidden="1" x14ac:dyDescent="0.25">
      <c r="A168" t="s">
        <v>1077</v>
      </c>
      <c r="B168" s="862">
        <v>42620</v>
      </c>
      <c r="C168" s="780">
        <v>9.5428571428511405E-4</v>
      </c>
      <c r="D168" s="780">
        <v>9.5428571428511438E-4</v>
      </c>
      <c r="E168" s="780"/>
      <c r="F168" s="780"/>
      <c r="G168" s="780"/>
      <c r="H168" s="780"/>
      <c r="I168" s="780"/>
      <c r="J168" s="780"/>
      <c r="K168" s="780"/>
      <c r="L168">
        <v>9</v>
      </c>
    </row>
    <row r="169" spans="1:12" hidden="1" x14ac:dyDescent="0.25">
      <c r="A169" t="s">
        <v>1078</v>
      </c>
      <c r="B169" s="862">
        <v>42634</v>
      </c>
      <c r="C169" s="780"/>
      <c r="D169" s="780">
        <v>-2.457142857141191E-4</v>
      </c>
      <c r="E169" s="780"/>
      <c r="F169" s="780"/>
      <c r="G169" s="780"/>
      <c r="H169" s="780"/>
      <c r="I169" s="780"/>
      <c r="J169" s="780"/>
      <c r="K169" s="780"/>
      <c r="L169">
        <v>9</v>
      </c>
    </row>
    <row r="170" spans="1:12" hidden="1" x14ac:dyDescent="0.25">
      <c r="A170" t="s">
        <v>1079</v>
      </c>
      <c r="B170" s="862">
        <v>42648</v>
      </c>
      <c r="C170" s="780"/>
      <c r="D170" s="780"/>
      <c r="E170" s="780"/>
      <c r="F170" s="780"/>
      <c r="G170" s="780"/>
      <c r="H170" s="780"/>
      <c r="I170" s="780"/>
      <c r="J170" s="780"/>
      <c r="K170" s="780"/>
      <c r="L170">
        <v>10</v>
      </c>
    </row>
    <row r="171" spans="1:12" hidden="1" x14ac:dyDescent="0.25">
      <c r="A171" t="s">
        <v>1080</v>
      </c>
      <c r="B171" s="862">
        <v>42662</v>
      </c>
      <c r="C171" s="780">
        <v>1.0233600000000007</v>
      </c>
      <c r="D171" s="780">
        <v>0.66246894301750081</v>
      </c>
      <c r="E171" s="780">
        <v>0.46092918918582632</v>
      </c>
      <c r="F171" s="780">
        <v>4.7668075670317647</v>
      </c>
      <c r="G171" s="780">
        <v>0.72209569112660799</v>
      </c>
      <c r="H171" s="780">
        <v>5.1846787172961095</v>
      </c>
      <c r="I171" s="780">
        <v>48.63725764373158</v>
      </c>
      <c r="J171" s="780">
        <v>37.011023822839583</v>
      </c>
      <c r="K171" s="780">
        <v>11.626233820891997</v>
      </c>
      <c r="L171">
        <v>10</v>
      </c>
    </row>
    <row r="172" spans="1:12" hidden="1" x14ac:dyDescent="0.25">
      <c r="A172" t="s">
        <v>1081</v>
      </c>
      <c r="B172" s="862">
        <v>42676</v>
      </c>
      <c r="C172" s="780"/>
      <c r="D172" s="780"/>
      <c r="E172" s="780"/>
      <c r="F172" s="780"/>
      <c r="G172" s="780"/>
      <c r="H172" s="780"/>
      <c r="I172" s="780"/>
      <c r="J172" s="780"/>
      <c r="K172" s="780"/>
      <c r="L172">
        <v>11</v>
      </c>
    </row>
    <row r="173" spans="1:12" hidden="1" x14ac:dyDescent="0.25">
      <c r="A173" t="s">
        <v>1082</v>
      </c>
      <c r="B173" s="862">
        <v>42670</v>
      </c>
      <c r="C173" s="780">
        <v>1.8805440000000004</v>
      </c>
      <c r="D173" s="780">
        <v>1.1369312276232408</v>
      </c>
      <c r="E173" s="780">
        <v>0.80650800566113467</v>
      </c>
      <c r="F173" s="780">
        <v>8.0842468166420964</v>
      </c>
      <c r="G173" s="780">
        <v>1.7702082092804055</v>
      </c>
      <c r="H173" s="780">
        <v>11.53300403388249</v>
      </c>
      <c r="I173" s="780">
        <v>95.891484901617986</v>
      </c>
      <c r="J173" s="780">
        <v>66.752820796117248</v>
      </c>
      <c r="K173" s="780">
        <v>29.138664105500737</v>
      </c>
      <c r="L173">
        <v>10</v>
      </c>
    </row>
    <row r="174" spans="1:12" hidden="1" x14ac:dyDescent="0.25">
      <c r="A174" t="s">
        <v>1083</v>
      </c>
      <c r="B174" s="862">
        <v>42685</v>
      </c>
      <c r="C174" s="780">
        <v>2.3524960000000004</v>
      </c>
      <c r="D174" s="780">
        <v>1.589489474714805</v>
      </c>
      <c r="E174" s="780">
        <v>0.75202389938112579</v>
      </c>
      <c r="F174" s="780">
        <v>7.8112377991588771</v>
      </c>
      <c r="G174" s="780">
        <v>1.8400980850860529</v>
      </c>
      <c r="H174" s="780">
        <v>12.26608485691208</v>
      </c>
      <c r="I174" s="780"/>
      <c r="J174" s="780"/>
      <c r="K174" s="780"/>
      <c r="L174">
        <v>11</v>
      </c>
    </row>
    <row r="175" spans="1:12" hidden="1" x14ac:dyDescent="0.25">
      <c r="A175" t="s">
        <v>1084</v>
      </c>
      <c r="B175" s="862">
        <v>42700</v>
      </c>
      <c r="C175" s="780">
        <v>2.2377920000000007</v>
      </c>
      <c r="D175" s="780">
        <v>1.5813685979227183</v>
      </c>
      <c r="E175" s="780">
        <v>0.77740379399731252</v>
      </c>
      <c r="F175" s="780">
        <v>8.1745308765956022</v>
      </c>
      <c r="G175" s="780">
        <v>1.7328173759035752</v>
      </c>
      <c r="H175" s="780">
        <v>8.4653873533986577</v>
      </c>
      <c r="I175" s="780">
        <v>124.6123755495794</v>
      </c>
      <c r="J175" s="780">
        <v>98.864488730820042</v>
      </c>
      <c r="K175" s="780">
        <v>25.747886818759355</v>
      </c>
      <c r="L175">
        <v>11</v>
      </c>
    </row>
    <row r="176" spans="1:12" hidden="1" x14ac:dyDescent="0.25">
      <c r="A176" t="s">
        <v>1085</v>
      </c>
      <c r="B176" s="862">
        <v>42715</v>
      </c>
      <c r="C176" s="780">
        <v>1.9702133333333327</v>
      </c>
      <c r="D176" s="780">
        <v>1.272065489850764</v>
      </c>
      <c r="E176" s="780">
        <v>0.81371045671354991</v>
      </c>
      <c r="F176" s="780">
        <v>7.936590336528103</v>
      </c>
      <c r="G176" s="780">
        <v>1.7761493397713688</v>
      </c>
      <c r="H176" s="780">
        <v>10.050749290102038</v>
      </c>
      <c r="I176" s="780">
        <v>103.74024349558698</v>
      </c>
      <c r="J176" s="780">
        <v>80.306476535000499</v>
      </c>
      <c r="K176" s="780">
        <v>23.433766960586482</v>
      </c>
      <c r="L176">
        <v>12</v>
      </c>
    </row>
    <row r="177" spans="1:12" hidden="1" x14ac:dyDescent="0.25">
      <c r="A177" t="s">
        <v>1086</v>
      </c>
      <c r="B177" s="862">
        <v>42730</v>
      </c>
      <c r="C177" s="780">
        <v>1.7066186666666663</v>
      </c>
      <c r="D177" s="780">
        <v>1.2624017848436457</v>
      </c>
      <c r="E177" s="780">
        <v>0.5543244360109808</v>
      </c>
      <c r="F177" s="780">
        <v>5.5365389605756379</v>
      </c>
      <c r="G177" s="780">
        <v>1.5236862608496626</v>
      </c>
      <c r="H177" s="780">
        <v>4.4727429270918853</v>
      </c>
      <c r="I177" s="780">
        <v>91.888660899341218</v>
      </c>
      <c r="J177" s="780">
        <v>74.48787167955031</v>
      </c>
      <c r="K177" s="780">
        <v>17.400789219790909</v>
      </c>
      <c r="L177">
        <v>12</v>
      </c>
    </row>
    <row r="178" spans="1:12" hidden="1" x14ac:dyDescent="0.25">
      <c r="A178" t="s">
        <v>1087</v>
      </c>
      <c r="B178" s="862">
        <v>42745</v>
      </c>
      <c r="C178" s="780">
        <v>1.1267306666666674</v>
      </c>
      <c r="D178" s="780">
        <v>0.80345985783853346</v>
      </c>
      <c r="E178" s="780">
        <v>0.41500574925145067</v>
      </c>
      <c r="F178" s="780">
        <v>3.9294781960755794</v>
      </c>
      <c r="G178" s="780">
        <v>1.3487859369299044</v>
      </c>
      <c r="H178" s="780">
        <v>2.5062845638915401</v>
      </c>
      <c r="I178" s="780">
        <v>61.482426051803316</v>
      </c>
      <c r="J178" s="780">
        <v>46.518205783590929</v>
      </c>
      <c r="K178" s="780">
        <v>14.964220268212387</v>
      </c>
      <c r="L178">
        <v>1</v>
      </c>
    </row>
    <row r="179" spans="1:12" hidden="1" x14ac:dyDescent="0.25">
      <c r="A179" t="s">
        <v>1088</v>
      </c>
      <c r="B179" s="862">
        <v>42760</v>
      </c>
      <c r="C179" s="780">
        <v>1.1044373333333339</v>
      </c>
      <c r="D179" s="780">
        <v>0.71931111710143758</v>
      </c>
      <c r="E179" s="780">
        <v>0.39354171600514926</v>
      </c>
      <c r="F179" s="780">
        <v>3.4244604643468493</v>
      </c>
      <c r="G179" s="780">
        <v>1.9622272211079381</v>
      </c>
      <c r="H179" s="780">
        <v>3.0620275222807685</v>
      </c>
      <c r="I179" s="780">
        <v>62.556130508720877</v>
      </c>
      <c r="J179" s="780">
        <v>46.072696426788347</v>
      </c>
      <c r="K179" s="780">
        <v>16.483434081932529</v>
      </c>
      <c r="L179">
        <v>1</v>
      </c>
    </row>
    <row r="180" spans="1:12" hidden="1" x14ac:dyDescent="0.25">
      <c r="A180" t="s">
        <v>1180</v>
      </c>
      <c r="B180" s="862">
        <v>44250</v>
      </c>
      <c r="C180" s="780">
        <v>0.78228571428571414</v>
      </c>
      <c r="D180" s="780">
        <v>0.52029616824944924</v>
      </c>
      <c r="E180" s="780">
        <v>0.31778423835789177</v>
      </c>
      <c r="F180" s="780">
        <v>2.767187229357543</v>
      </c>
      <c r="G180" s="780">
        <v>0.59970676474576645</v>
      </c>
      <c r="H180" s="780">
        <v>4.2353156700459724</v>
      </c>
      <c r="I180" s="780">
        <v>41.025551986687688</v>
      </c>
      <c r="J180" s="780">
        <v>28.974831842891795</v>
      </c>
      <c r="K180" s="780">
        <v>12.050720143795893</v>
      </c>
      <c r="L180">
        <v>2</v>
      </c>
    </row>
    <row r="181" spans="1:12" hidden="1" x14ac:dyDescent="0.25">
      <c r="A181" t="s">
        <v>1141</v>
      </c>
      <c r="B181" s="862">
        <v>43519</v>
      </c>
      <c r="C181" s="780">
        <v>0.77142857142857224</v>
      </c>
      <c r="D181" s="780">
        <v>0.55219638192182974</v>
      </c>
      <c r="E181" s="780">
        <v>0.26515489685581567</v>
      </c>
      <c r="F181" s="780">
        <v>2.864820094011518</v>
      </c>
      <c r="G181" s="780">
        <v>0.73064044304504105</v>
      </c>
      <c r="H181" s="780">
        <v>2.1420245512901444</v>
      </c>
      <c r="I181" s="780">
        <v>44.853650475174454</v>
      </c>
      <c r="J181" s="780">
        <v>32.521626238783398</v>
      </c>
      <c r="K181" s="780">
        <v>12.332024236391057</v>
      </c>
      <c r="L181">
        <v>2</v>
      </c>
    </row>
    <row r="182" spans="1:12" hidden="1" x14ac:dyDescent="0.25">
      <c r="A182" t="s">
        <v>974</v>
      </c>
      <c r="B182" s="862">
        <v>40988</v>
      </c>
      <c r="C182" s="780">
        <v>0.74399999999999977</v>
      </c>
      <c r="D182" s="780">
        <v>0.41854288263020567</v>
      </c>
      <c r="E182" s="780">
        <v>0.38231718615564975</v>
      </c>
      <c r="F182" s="780">
        <v>3.2491657282611288</v>
      </c>
      <c r="G182" s="780">
        <v>0.9406331036016683</v>
      </c>
      <c r="H182" s="780">
        <v>4.7653348509073865</v>
      </c>
      <c r="I182" s="780">
        <v>38.72853796226935</v>
      </c>
      <c r="J182" s="780">
        <v>27.097566345854172</v>
      </c>
      <c r="K182" s="780">
        <v>11.630971616415177</v>
      </c>
      <c r="L182">
        <v>3</v>
      </c>
    </row>
    <row r="183" spans="1:12" hidden="1" x14ac:dyDescent="0.25">
      <c r="A183" t="s">
        <v>1143</v>
      </c>
      <c r="B183" s="862">
        <v>43547</v>
      </c>
      <c r="C183" s="780">
        <v>0.67999999999999972</v>
      </c>
      <c r="D183" s="780">
        <v>0.37219693508956819</v>
      </c>
      <c r="E183" s="780">
        <v>0.37968262634554961</v>
      </c>
      <c r="F183" s="780">
        <v>3.5187048488742447</v>
      </c>
      <c r="G183" s="780">
        <v>0.44400273282827718</v>
      </c>
      <c r="H183" s="780">
        <v>5.6186619117720511</v>
      </c>
      <c r="I183" s="780">
        <v>37.193658298218892</v>
      </c>
      <c r="J183" s="780">
        <v>26.282057807784131</v>
      </c>
      <c r="K183" s="780">
        <v>10.911600490434761</v>
      </c>
      <c r="L183">
        <v>3</v>
      </c>
    </row>
    <row r="184" spans="1:12" hidden="1" x14ac:dyDescent="0.25">
      <c r="A184" t="s">
        <v>1093</v>
      </c>
      <c r="B184" s="862">
        <v>42835</v>
      </c>
      <c r="C184" s="780">
        <v>0.5269119999999996</v>
      </c>
      <c r="D184" s="780">
        <v>0.23175168480373229</v>
      </c>
      <c r="E184" s="780">
        <v>0.37338203179288848</v>
      </c>
      <c r="F184" s="780">
        <v>4.1106377530847933</v>
      </c>
      <c r="G184" s="780">
        <v>0.16396884871914094</v>
      </c>
      <c r="H184" s="780">
        <v>5.5341724252087774</v>
      </c>
      <c r="I184" s="780">
        <v>24.572174642903253</v>
      </c>
      <c r="J184" s="780">
        <v>18.401612736529916</v>
      </c>
      <c r="K184" s="780">
        <v>6.1705619063733366</v>
      </c>
      <c r="L184">
        <v>4</v>
      </c>
    </row>
    <row r="185" spans="1:12" hidden="1" x14ac:dyDescent="0.25">
      <c r="A185" t="s">
        <v>1094</v>
      </c>
      <c r="B185" s="862">
        <v>42850</v>
      </c>
      <c r="C185" s="780">
        <v>0.15478933333333297</v>
      </c>
      <c r="D185" s="780">
        <v>8.3895770148854826E-2</v>
      </c>
      <c r="E185" s="780">
        <v>0.10460044011939454</v>
      </c>
      <c r="F185" s="780">
        <v>0.83482450954378784</v>
      </c>
      <c r="G185" s="780">
        <v>0.1185016196519544</v>
      </c>
      <c r="H185" s="780">
        <v>1.2101736693929399</v>
      </c>
      <c r="I185" s="780">
        <v>9.2672173156183515</v>
      </c>
      <c r="J185" s="780">
        <v>6.2098895786473358</v>
      </c>
      <c r="K185" s="780">
        <v>3.0573277369710157</v>
      </c>
      <c r="L185">
        <v>4</v>
      </c>
    </row>
    <row r="186" spans="1:12" x14ac:dyDescent="0.25">
      <c r="A186" t="s">
        <v>1211</v>
      </c>
      <c r="B186" s="862">
        <v>44685</v>
      </c>
      <c r="C186" s="780">
        <v>7.3600000000000013E-2</v>
      </c>
      <c r="D186" s="780">
        <v>3.140279177704057E-2</v>
      </c>
      <c r="E186" s="780">
        <v>8.8984950312895328E-2</v>
      </c>
      <c r="F186" s="780">
        <v>0.58389020751429099</v>
      </c>
      <c r="G186" s="780">
        <v>5.5491078951001194E-2</v>
      </c>
      <c r="H186" s="780">
        <v>0.68101174201442238</v>
      </c>
      <c r="I186" s="780">
        <v>13.336502664678859</v>
      </c>
      <c r="J186" s="780">
        <v>9.3208542038337665</v>
      </c>
      <c r="K186" s="780">
        <v>4.0156484608450924</v>
      </c>
      <c r="L186">
        <v>5</v>
      </c>
    </row>
    <row r="187" spans="1:12" x14ac:dyDescent="0.25">
      <c r="A187" t="s">
        <v>1186</v>
      </c>
      <c r="B187" s="862">
        <v>44344</v>
      </c>
      <c r="C187" s="780">
        <v>1.2668571428571431</v>
      </c>
      <c r="D187" s="780">
        <v>0.82960250778034716</v>
      </c>
      <c r="E187" s="780">
        <v>0.8572423483267172</v>
      </c>
      <c r="F187" s="780">
        <v>6.6137455713989679</v>
      </c>
      <c r="G187" s="780">
        <v>1.0140479800083777</v>
      </c>
      <c r="H187" s="780">
        <v>4.8903898791238305</v>
      </c>
      <c r="I187" s="780">
        <v>80.825485714285733</v>
      </c>
      <c r="J187" s="780">
        <v>50.306897142857153</v>
      </c>
      <c r="K187" s="780">
        <v>30.51858857142858</v>
      </c>
      <c r="L187">
        <v>5</v>
      </c>
    </row>
    <row r="188" spans="1:12" hidden="1" x14ac:dyDescent="0.25">
      <c r="A188" t="s">
        <v>1097</v>
      </c>
      <c r="B188" s="862">
        <v>42892</v>
      </c>
      <c r="C188" s="780">
        <v>0.79384615384615442</v>
      </c>
      <c r="D188" s="780">
        <v>0.37854220413415735</v>
      </c>
      <c r="E188" s="780">
        <v>0.38049364047654566</v>
      </c>
      <c r="F188" s="780">
        <v>3.1690439717499514</v>
      </c>
      <c r="G188" s="780">
        <v>0.62562856905269859</v>
      </c>
      <c r="H188" s="780">
        <v>9.1725345407063159</v>
      </c>
      <c r="I188" s="780">
        <v>37.596569784738364</v>
      </c>
      <c r="J188" s="780">
        <v>26.856985037375438</v>
      </c>
      <c r="K188" s="780">
        <v>10.739584747362926</v>
      </c>
      <c r="L188">
        <v>6</v>
      </c>
    </row>
    <row r="189" spans="1:12" hidden="1" x14ac:dyDescent="0.25">
      <c r="A189" t="s">
        <v>1098</v>
      </c>
      <c r="B189" s="862">
        <v>42905</v>
      </c>
      <c r="C189" s="780">
        <v>1.4892307692307691</v>
      </c>
      <c r="D189" s="780">
        <v>0.84511286755102866</v>
      </c>
      <c r="E189" s="780">
        <v>0.734939189319055</v>
      </c>
      <c r="F189" s="780">
        <v>6.0051400488226845</v>
      </c>
      <c r="G189" s="780">
        <v>1.0372164427293056</v>
      </c>
      <c r="H189" s="780">
        <v>12.823400354927752</v>
      </c>
      <c r="I189" s="780">
        <v>72.257599119500242</v>
      </c>
      <c r="J189" s="780">
        <v>52.477722375061198</v>
      </c>
      <c r="K189" s="780">
        <v>19.779876744439044</v>
      </c>
      <c r="L189">
        <v>6</v>
      </c>
    </row>
    <row r="190" spans="1:12" hidden="1" x14ac:dyDescent="0.25">
      <c r="A190" t="s">
        <v>1099</v>
      </c>
      <c r="B190" s="862">
        <v>42918</v>
      </c>
      <c r="C190" s="780">
        <v>1.5384615384615385</v>
      </c>
      <c r="D190" s="780">
        <v>0.68625712183734267</v>
      </c>
      <c r="E190" s="780">
        <v>0.73530682482785237</v>
      </c>
      <c r="F190" s="780">
        <v>6.8815048810882846</v>
      </c>
      <c r="G190" s="780">
        <v>1.917993215377539</v>
      </c>
      <c r="H190" s="780">
        <v>16.157543915736326</v>
      </c>
      <c r="I190" s="780">
        <v>60.939847612996573</v>
      </c>
      <c r="J190" s="780">
        <v>44.445609448104669</v>
      </c>
      <c r="K190" s="780">
        <v>16.494238164891904</v>
      </c>
      <c r="L190">
        <v>7</v>
      </c>
    </row>
    <row r="191" spans="1:12" hidden="1" x14ac:dyDescent="0.25">
      <c r="A191" t="s">
        <v>1100</v>
      </c>
      <c r="B191" s="862">
        <v>42931</v>
      </c>
      <c r="C191" s="780">
        <v>0.33846153846153892</v>
      </c>
      <c r="D191" s="780">
        <v>0.19193640493425909</v>
      </c>
      <c r="E191" s="780">
        <v>0.17375632440323291</v>
      </c>
      <c r="F191" s="780">
        <v>1.4685361352525177</v>
      </c>
      <c r="G191" s="780">
        <v>0.26042663929999921</v>
      </c>
      <c r="H191" s="780">
        <v>2.7203958034130564</v>
      </c>
      <c r="I191" s="780">
        <v>16.449314507978329</v>
      </c>
      <c r="J191" s="780">
        <v>10.585699898830168</v>
      </c>
      <c r="K191" s="780">
        <v>5.8636146091481613</v>
      </c>
      <c r="L191">
        <v>7</v>
      </c>
    </row>
    <row r="192" spans="1:12" hidden="1" x14ac:dyDescent="0.25">
      <c r="A192" t="s">
        <v>1101</v>
      </c>
      <c r="B192" s="862">
        <v>42944</v>
      </c>
      <c r="C192" s="780">
        <v>0.72</v>
      </c>
      <c r="D192" s="780">
        <v>0.3709141704311481</v>
      </c>
      <c r="E192" s="780">
        <v>0.47822848119855421</v>
      </c>
      <c r="F192" s="780">
        <v>4.1304256844940435</v>
      </c>
      <c r="G192" s="780">
        <v>0.42427448801742901</v>
      </c>
      <c r="H192" s="780">
        <v>6.5054427906546977</v>
      </c>
      <c r="I192" s="780">
        <v>36.528292121892946</v>
      </c>
      <c r="J192" s="780">
        <v>27.229041421956797</v>
      </c>
      <c r="K192" s="780">
        <v>9.2992506999361488</v>
      </c>
      <c r="L192">
        <v>7</v>
      </c>
    </row>
    <row r="193" spans="1:12" hidden="1" x14ac:dyDescent="0.25">
      <c r="A193" t="s">
        <v>1102</v>
      </c>
      <c r="B193" s="862">
        <v>42957</v>
      </c>
      <c r="C193" s="780">
        <v>0.57230769230769218</v>
      </c>
      <c r="D193" s="780">
        <v>0.31465590691135975</v>
      </c>
      <c r="E193" s="780">
        <v>0.33802601111295005</v>
      </c>
      <c r="F193" s="780">
        <v>3.0864158892123781</v>
      </c>
      <c r="G193" s="780">
        <v>0.67425038588689745</v>
      </c>
      <c r="H193" s="780">
        <v>3.4742296023792338</v>
      </c>
      <c r="I193" s="780">
        <v>27.112912017924021</v>
      </c>
      <c r="J193" s="780">
        <v>20.096314719857808</v>
      </c>
      <c r="K193" s="780">
        <v>7.0165972980662126</v>
      </c>
      <c r="L193">
        <v>8</v>
      </c>
    </row>
    <row r="194" spans="1:12" hidden="1" x14ac:dyDescent="0.25">
      <c r="A194" t="s">
        <v>1103</v>
      </c>
      <c r="B194" s="862">
        <v>42970</v>
      </c>
      <c r="C194" s="780">
        <v>0.93538461538461515</v>
      </c>
      <c r="D194" s="780">
        <v>0.22913396215016363</v>
      </c>
      <c r="E194" s="780">
        <v>0.521679915278768</v>
      </c>
      <c r="F194" s="780">
        <v>4.7621452287266068</v>
      </c>
      <c r="G194" s="780">
        <v>4.1626136850420243</v>
      </c>
      <c r="H194" s="780">
        <v>5.2255415767963962</v>
      </c>
      <c r="I194" s="780">
        <v>43.794525364664629</v>
      </c>
      <c r="J194" s="780">
        <v>32.628031668056764</v>
      </c>
      <c r="K194" s="780">
        <v>11.166493696607866</v>
      </c>
      <c r="L194">
        <v>8</v>
      </c>
    </row>
    <row r="195" spans="1:12" hidden="1" x14ac:dyDescent="0.25">
      <c r="A195" t="s">
        <v>1104</v>
      </c>
      <c r="B195" s="862">
        <v>42983</v>
      </c>
      <c r="C195" s="780">
        <v>0.54769230769230803</v>
      </c>
      <c r="D195" s="780">
        <v>0.21174394178516998</v>
      </c>
      <c r="E195" s="780">
        <v>0.27802488806772041</v>
      </c>
      <c r="F195" s="780">
        <v>2.5946447839026625</v>
      </c>
      <c r="G195" s="780">
        <v>1.6820376999427995</v>
      </c>
      <c r="H195" s="780">
        <v>3.1959046023159012</v>
      </c>
      <c r="I195" s="780">
        <v>25.211076702809635</v>
      </c>
      <c r="J195" s="780">
        <v>16.505803280241349</v>
      </c>
      <c r="K195" s="780">
        <v>8.7052734225682862</v>
      </c>
      <c r="L195">
        <v>9</v>
      </c>
    </row>
    <row r="196" spans="1:12" hidden="1" x14ac:dyDescent="0.25">
      <c r="A196" t="s">
        <v>1105</v>
      </c>
      <c r="B196" s="862">
        <v>42996</v>
      </c>
      <c r="C196" s="780">
        <v>1.5200000000000005</v>
      </c>
      <c r="D196" s="780">
        <v>0.86120082435738032</v>
      </c>
      <c r="E196" s="780">
        <v>0.79245809440853798</v>
      </c>
      <c r="F196" s="780">
        <v>7.4224492827625541</v>
      </c>
      <c r="G196" s="780">
        <v>1.0572004505723316</v>
      </c>
      <c r="H196" s="780">
        <v>11.760996393983387</v>
      </c>
      <c r="I196" s="780">
        <v>78.23686958420663</v>
      </c>
      <c r="J196" s="780">
        <v>53.162661908608321</v>
      </c>
      <c r="K196" s="780">
        <v>25.074207675598309</v>
      </c>
      <c r="L196">
        <v>9</v>
      </c>
    </row>
    <row r="197" spans="1:12" hidden="1" x14ac:dyDescent="0.25">
      <c r="A197" t="s">
        <v>1106</v>
      </c>
      <c r="B197" s="862">
        <v>43009</v>
      </c>
      <c r="C197" s="780">
        <v>1.8153846153846149</v>
      </c>
      <c r="D197" s="780">
        <v>1.2108561772099669</v>
      </c>
      <c r="E197" s="780">
        <v>0.78189103973376739</v>
      </c>
      <c r="F197" s="780">
        <v>7.68612581942996</v>
      </c>
      <c r="G197" s="780">
        <v>1.2554279110428641</v>
      </c>
      <c r="H197" s="780">
        <v>8.8405903107874213</v>
      </c>
      <c r="I197" s="780">
        <v>89.902470954436438</v>
      </c>
      <c r="J197" s="780">
        <v>68.244158923026916</v>
      </c>
      <c r="K197" s="780">
        <v>21.658312031409523</v>
      </c>
      <c r="L197">
        <v>10</v>
      </c>
    </row>
    <row r="198" spans="1:12" hidden="1" x14ac:dyDescent="0.25">
      <c r="A198" t="s">
        <v>1107</v>
      </c>
      <c r="B198" s="862">
        <v>43022</v>
      </c>
      <c r="C198" s="780">
        <v>1.8981818181818177</v>
      </c>
      <c r="D198" s="780">
        <v>1.3136261062389083</v>
      </c>
      <c r="E198" s="780">
        <v>0.86512731568604606</v>
      </c>
      <c r="F198" s="780">
        <v>8.5594240551540803</v>
      </c>
      <c r="G198" s="780">
        <v>1.3274644179237298</v>
      </c>
      <c r="H198" s="780">
        <v>6.9399082657838065</v>
      </c>
      <c r="I198" s="780">
        <v>113.64389932325123</v>
      </c>
      <c r="J198" s="780">
        <v>76.151884870007081</v>
      </c>
      <c r="K198" s="780">
        <v>37.492014453244153</v>
      </c>
      <c r="L198">
        <v>10</v>
      </c>
    </row>
    <row r="199" spans="1:12" hidden="1" x14ac:dyDescent="0.25">
      <c r="A199" t="s">
        <v>1108</v>
      </c>
      <c r="B199" s="862">
        <v>43043</v>
      </c>
      <c r="C199" s="780">
        <v>1.5429371428571435</v>
      </c>
      <c r="D199" s="780">
        <v>1.0734343759220089</v>
      </c>
      <c r="E199" s="780">
        <v>0.48964794825969404</v>
      </c>
      <c r="F199" s="780">
        <v>4.7222923840914532</v>
      </c>
      <c r="G199" s="780">
        <v>0.77993821657383999</v>
      </c>
      <c r="H199" s="780">
        <v>8.8932781379189141</v>
      </c>
      <c r="I199" s="780">
        <v>95.0954468397547</v>
      </c>
      <c r="J199" s="780">
        <v>60.815412361628589</v>
      </c>
      <c r="K199" s="780">
        <v>34.280034478126112</v>
      </c>
      <c r="L199">
        <v>11</v>
      </c>
    </row>
    <row r="200" spans="1:12" hidden="1" x14ac:dyDescent="0.25">
      <c r="A200" t="s">
        <v>1109</v>
      </c>
      <c r="B200" s="862">
        <v>43057</v>
      </c>
      <c r="C200" s="780">
        <v>2.0158685714285718</v>
      </c>
      <c r="D200" s="780">
        <v>1.3470532827088495</v>
      </c>
      <c r="E200" s="780">
        <v>0.8199750713144125</v>
      </c>
      <c r="F200" s="780">
        <v>7.1533621667891705</v>
      </c>
      <c r="G200" s="780">
        <v>1.3766771044673967</v>
      </c>
      <c r="H200" s="780">
        <v>11.266549181100492</v>
      </c>
      <c r="I200" s="780">
        <v>103.63461039984864</v>
      </c>
      <c r="J200" s="780">
        <v>76.277924765494774</v>
      </c>
      <c r="K200" s="780">
        <v>27.356685634353866</v>
      </c>
      <c r="L200">
        <v>11</v>
      </c>
    </row>
    <row r="201" spans="1:12" hidden="1" x14ac:dyDescent="0.25">
      <c r="A201" t="s">
        <v>1110</v>
      </c>
      <c r="B201" s="862">
        <v>43071</v>
      </c>
      <c r="C201" s="780">
        <v>2.7295714285714294</v>
      </c>
      <c r="D201" s="780">
        <v>1.8981818190212252</v>
      </c>
      <c r="E201" s="780">
        <v>0.86561247567042676</v>
      </c>
      <c r="F201" s="780">
        <v>9.6180334656795985</v>
      </c>
      <c r="G201" s="780">
        <v>2.4507673302917574</v>
      </c>
      <c r="H201" s="780">
        <v>10.594725592901638</v>
      </c>
      <c r="I201" s="780">
        <v>197.11717022018217</v>
      </c>
      <c r="J201" s="780">
        <v>172.30475334859787</v>
      </c>
      <c r="K201" s="780">
        <v>24.812416871584304</v>
      </c>
      <c r="L201">
        <v>12</v>
      </c>
    </row>
    <row r="202" spans="1:12" hidden="1" x14ac:dyDescent="0.25">
      <c r="A202" t="s">
        <v>1111</v>
      </c>
      <c r="B202" s="862">
        <v>43085</v>
      </c>
      <c r="C202" s="780">
        <v>1.7588799999999998</v>
      </c>
      <c r="D202" s="780">
        <v>1.3137861239384532</v>
      </c>
      <c r="E202" s="780">
        <v>0.52610937713030881</v>
      </c>
      <c r="F202" s="780">
        <v>5.4484317755336908</v>
      </c>
      <c r="G202" s="780">
        <v>1.4557180029319396</v>
      </c>
      <c r="H202" s="780">
        <v>4.8402978010890347</v>
      </c>
      <c r="I202" s="780">
        <v>104.98069844924566</v>
      </c>
      <c r="J202" s="780">
        <v>88.686079537223208</v>
      </c>
      <c r="K202" s="780">
        <v>16.294618912022457</v>
      </c>
      <c r="L202">
        <v>12</v>
      </c>
    </row>
    <row r="203" spans="1:12" hidden="1" x14ac:dyDescent="0.25">
      <c r="A203" t="s">
        <v>1112</v>
      </c>
      <c r="B203" s="862">
        <v>43099</v>
      </c>
      <c r="C203" s="780">
        <v>1.2862342857142863</v>
      </c>
      <c r="D203" s="780">
        <v>0.92312076083062244</v>
      </c>
      <c r="E203" s="780">
        <v>0.41218475832843832</v>
      </c>
      <c r="F203" s="780">
        <v>3.7855518841026119</v>
      </c>
      <c r="G203" s="780">
        <v>1.4363826835371443</v>
      </c>
      <c r="H203" s="780">
        <v>3.7664790527804954</v>
      </c>
      <c r="I203" s="780">
        <v>68.948434888902867</v>
      </c>
      <c r="J203" s="780">
        <v>56.33492709452122</v>
      </c>
      <c r="K203" s="780">
        <v>12.613507794381647</v>
      </c>
      <c r="L203">
        <v>12</v>
      </c>
    </row>
    <row r="204" spans="1:12" hidden="1" x14ac:dyDescent="0.25">
      <c r="A204" t="s">
        <v>1113</v>
      </c>
      <c r="B204" s="862">
        <v>43113</v>
      </c>
      <c r="C204" s="780">
        <v>0.91235428571428656</v>
      </c>
      <c r="D204" s="780">
        <v>0.65363344182332361</v>
      </c>
      <c r="E204" s="780">
        <v>0.3828616652243087</v>
      </c>
      <c r="F204" s="780">
        <v>3.6585612010301118</v>
      </c>
      <c r="G204" s="780">
        <v>0.89822932952685031</v>
      </c>
      <c r="H204" s="780">
        <v>2.1029623581506378</v>
      </c>
      <c r="I204" s="780">
        <v>50.55056300036626</v>
      </c>
      <c r="J204" s="780">
        <v>38.308393750967859</v>
      </c>
      <c r="K204" s="780">
        <v>12.242169249398401</v>
      </c>
      <c r="L204">
        <v>1</v>
      </c>
    </row>
    <row r="205" spans="1:12" hidden="1" x14ac:dyDescent="0.25">
      <c r="A205" t="s">
        <v>1114</v>
      </c>
      <c r="B205" s="862">
        <v>43127</v>
      </c>
      <c r="C205" s="780">
        <v>1.0143942857142858</v>
      </c>
      <c r="D205" s="780">
        <v>0.63959474282540552</v>
      </c>
      <c r="E205" s="780">
        <v>0.40617924702192493</v>
      </c>
      <c r="F205" s="780">
        <v>4.0056769741171623</v>
      </c>
      <c r="G205" s="780">
        <v>0.90930523634422122</v>
      </c>
      <c r="H205" s="780">
        <v>5.8257612865832566</v>
      </c>
      <c r="I205" s="780">
        <v>47.119245357194984</v>
      </c>
      <c r="J205" s="780">
        <v>36.363221655909001</v>
      </c>
      <c r="K205" s="780">
        <v>10.756023701285983</v>
      </c>
      <c r="L205">
        <v>1</v>
      </c>
    </row>
    <row r="206" spans="1:12" hidden="1" x14ac:dyDescent="0.25">
      <c r="A206" t="s">
        <v>1115</v>
      </c>
      <c r="B206" s="862">
        <v>43141</v>
      </c>
      <c r="C206" s="780">
        <v>1.0345485714285718</v>
      </c>
      <c r="D206" s="780">
        <v>0.7075245404052497</v>
      </c>
      <c r="E206" s="780">
        <v>0.33701184321165328</v>
      </c>
      <c r="F206" s="780">
        <v>2.9387903494164354</v>
      </c>
      <c r="G206" s="780">
        <v>0.67657019199084067</v>
      </c>
      <c r="H206" s="780">
        <v>6.0936890716207088</v>
      </c>
      <c r="I206" s="780">
        <v>53.767706043616208</v>
      </c>
      <c r="J206" s="780">
        <v>39.723120059513732</v>
      </c>
      <c r="K206" s="780">
        <v>14.044585984102476</v>
      </c>
      <c r="L206">
        <v>2</v>
      </c>
    </row>
    <row r="207" spans="1:12" hidden="1" x14ac:dyDescent="0.25">
      <c r="A207" t="s">
        <v>1206</v>
      </c>
      <c r="B207" s="862">
        <v>44615</v>
      </c>
      <c r="C207" s="780">
        <v>0.35034285714285779</v>
      </c>
      <c r="D207" s="780">
        <v>0.13796178630994507</v>
      </c>
      <c r="E207" s="780">
        <v>0.42854427563543962</v>
      </c>
      <c r="F207" s="780">
        <v>3.1385132241421894</v>
      </c>
      <c r="G207" s="780">
        <v>0.402262786246811</v>
      </c>
      <c r="H207" s="780">
        <v>2.7759633322890886</v>
      </c>
      <c r="I207" s="780">
        <v>64.167783790976415</v>
      </c>
      <c r="J207" s="780">
        <v>49.68784479680032</v>
      </c>
      <c r="K207" s="780">
        <v>14.479938994176095</v>
      </c>
      <c r="L207">
        <v>2</v>
      </c>
    </row>
    <row r="208" spans="1:12" hidden="1" x14ac:dyDescent="0.25">
      <c r="A208" t="s">
        <v>924</v>
      </c>
      <c r="B208" s="862">
        <v>40268</v>
      </c>
      <c r="C208" s="780">
        <v>0.18352941176470616</v>
      </c>
      <c r="D208" s="780">
        <v>0.16644209111068539</v>
      </c>
      <c r="E208" s="780">
        <v>0.19556999472428813</v>
      </c>
      <c r="F208" s="780">
        <v>1.2416694188511388</v>
      </c>
      <c r="G208" s="780">
        <v>0.17072433492015746</v>
      </c>
      <c r="H208" s="780">
        <v>2.4070059356584217</v>
      </c>
      <c r="I208" s="780">
        <v>14.9729143392896</v>
      </c>
      <c r="J208" s="780">
        <v>7.4349209099374196</v>
      </c>
      <c r="K208" s="780">
        <v>7.5379934293521806</v>
      </c>
      <c r="L208">
        <v>3</v>
      </c>
    </row>
    <row r="209" spans="1:12" hidden="1" x14ac:dyDescent="0.25">
      <c r="A209" t="s">
        <v>1118</v>
      </c>
      <c r="B209" s="862">
        <v>43183</v>
      </c>
      <c r="C209" s="780">
        <v>0.40185714285714219</v>
      </c>
      <c r="D209" s="780">
        <v>0.22858911993620118</v>
      </c>
      <c r="E209" s="780">
        <v>0.19245962874711237</v>
      </c>
      <c r="F209" s="780">
        <v>1.8137083167421624</v>
      </c>
      <c r="G209" s="780">
        <v>0.36872539668085674</v>
      </c>
      <c r="H209" s="780">
        <v>2.9179498636662995</v>
      </c>
      <c r="I209" s="780">
        <v>26.748687448715089</v>
      </c>
      <c r="J209" s="780">
        <v>19.647248123178933</v>
      </c>
      <c r="K209" s="780">
        <v>7.1014393255361554</v>
      </c>
      <c r="L209">
        <v>3</v>
      </c>
    </row>
    <row r="210" spans="1:12" hidden="1" x14ac:dyDescent="0.25">
      <c r="A210" t="s">
        <v>1119</v>
      </c>
      <c r="B210" s="862">
        <v>43197</v>
      </c>
      <c r="C210" s="780">
        <v>0.56943999999999917</v>
      </c>
      <c r="D210" s="780">
        <v>0.32330528754576365</v>
      </c>
      <c r="E210" s="780">
        <v>0.29848809452874653</v>
      </c>
      <c r="F210" s="780">
        <v>2.8569351658256275</v>
      </c>
      <c r="G210" s="780">
        <v>0.52102874174846869</v>
      </c>
      <c r="H210" s="780">
        <v>3.855311445348645</v>
      </c>
      <c r="I210" s="780">
        <v>32.237037479733978</v>
      </c>
      <c r="J210" s="780">
        <v>24.542569068994329</v>
      </c>
      <c r="K210" s="780">
        <v>7.694468410739649</v>
      </c>
      <c r="L210">
        <v>4</v>
      </c>
    </row>
    <row r="211" spans="1:12" hidden="1" x14ac:dyDescent="0.25">
      <c r="A211" t="s">
        <v>1120</v>
      </c>
      <c r="B211" s="862">
        <v>43211</v>
      </c>
      <c r="C211" s="780">
        <v>1.1226971428571428</v>
      </c>
      <c r="D211" s="780">
        <v>0.6309804202901097</v>
      </c>
      <c r="E211" s="780">
        <v>0.64689203927668815</v>
      </c>
      <c r="F211" s="780">
        <v>5.2690648139130829</v>
      </c>
      <c r="G211" s="780">
        <v>0.80093806803548795</v>
      </c>
      <c r="H211" s="780">
        <v>9.0253379696483638</v>
      </c>
      <c r="I211" s="780">
        <v>54.778704341164094</v>
      </c>
      <c r="J211" s="780">
        <v>40.236934889772584</v>
      </c>
      <c r="K211" s="780">
        <v>14.541769451391509</v>
      </c>
      <c r="L211">
        <v>4</v>
      </c>
    </row>
    <row r="212" spans="1:12" x14ac:dyDescent="0.25">
      <c r="A212" t="s">
        <v>1185</v>
      </c>
      <c r="B212" s="862">
        <v>44320</v>
      </c>
      <c r="C212" s="780">
        <v>0.77200000000000046</v>
      </c>
      <c r="D212" s="780">
        <v>0.35993228759467744</v>
      </c>
      <c r="E212" s="780">
        <v>0.49861615016091854</v>
      </c>
      <c r="F212" s="780">
        <v>4.1486729732802612</v>
      </c>
      <c r="G212" s="780">
        <v>0.42666057800373752</v>
      </c>
      <c r="H212" s="780">
        <v>8.7199537342806615</v>
      </c>
      <c r="I212" s="780">
        <v>55.780846376510091</v>
      </c>
      <c r="J212" s="780">
        <v>42.154329433856958</v>
      </c>
      <c r="K212" s="780">
        <v>13.626516942653133</v>
      </c>
      <c r="L212">
        <v>5</v>
      </c>
    </row>
    <row r="213" spans="1:12" hidden="1" x14ac:dyDescent="0.25">
      <c r="A213" t="s">
        <v>1122</v>
      </c>
      <c r="B213" s="862">
        <v>43259</v>
      </c>
      <c r="C213" s="780">
        <v>2.7673846153846164</v>
      </c>
      <c r="D213" s="780">
        <v>1.4589996152763756</v>
      </c>
      <c r="E213" s="780">
        <v>1.2040920775010846</v>
      </c>
      <c r="F213" s="780">
        <v>9.4436601880916644</v>
      </c>
      <c r="G213" s="780">
        <v>2.0136711630126407</v>
      </c>
      <c r="H213" s="780">
        <v>29.322336651966765</v>
      </c>
      <c r="I213" s="780">
        <v>115.14789205480987</v>
      </c>
      <c r="J213" s="780">
        <v>82.923860069654808</v>
      </c>
      <c r="K213" s="780">
        <v>32.224031985155065</v>
      </c>
      <c r="L213">
        <v>6</v>
      </c>
    </row>
    <row r="214" spans="1:12" hidden="1" x14ac:dyDescent="0.25">
      <c r="A214" t="s">
        <v>1123</v>
      </c>
      <c r="B214" s="862">
        <v>43272</v>
      </c>
      <c r="C214" s="780">
        <v>2.9723076923076923</v>
      </c>
      <c r="D214" s="780">
        <v>1.2552716074204058</v>
      </c>
      <c r="E214" s="780">
        <v>1.4228971692972014</v>
      </c>
      <c r="F214" s="780">
        <v>12.074708976699908</v>
      </c>
      <c r="G214" s="780">
        <v>2.075742842813399</v>
      </c>
      <c r="H214" s="780">
        <v>40.840986506526718</v>
      </c>
      <c r="I214" s="780">
        <v>117.15132188107792</v>
      </c>
      <c r="J214" s="780">
        <v>78.881031185933523</v>
      </c>
      <c r="K214" s="780">
        <v>38.270290695144396</v>
      </c>
      <c r="L214">
        <v>6</v>
      </c>
    </row>
    <row r="215" spans="1:12" hidden="1" x14ac:dyDescent="0.25">
      <c r="A215" t="s">
        <v>1124</v>
      </c>
      <c r="B215" s="862">
        <v>43285</v>
      </c>
      <c r="C215" s="780">
        <v>2.4941538461538455</v>
      </c>
      <c r="D215" s="780">
        <v>1.8289479754241076</v>
      </c>
      <c r="E215" s="780">
        <v>0.86781200572308415</v>
      </c>
      <c r="F215" s="780">
        <v>7.6620509096839573</v>
      </c>
      <c r="G215" s="780">
        <v>1.1907558824806523</v>
      </c>
      <c r="H215" s="780">
        <v>11.257229576763857</v>
      </c>
      <c r="I215" s="780">
        <v>120.13392264668963</v>
      </c>
      <c r="J215" s="780">
        <v>96.259986794727482</v>
      </c>
      <c r="K215" s="780">
        <v>23.873935851962145</v>
      </c>
      <c r="L215">
        <v>7</v>
      </c>
    </row>
    <row r="216" spans="1:12" hidden="1" x14ac:dyDescent="0.25">
      <c r="A216" t="s">
        <v>1125</v>
      </c>
      <c r="B216" s="862">
        <v>43298</v>
      </c>
      <c r="C216" s="780">
        <v>1.9206153846153848</v>
      </c>
      <c r="D216" s="780">
        <v>1.2825048332378135</v>
      </c>
      <c r="E216" s="780">
        <v>0.942905255209461</v>
      </c>
      <c r="F216" s="780">
        <v>8.3194639107345072</v>
      </c>
      <c r="G216" s="780">
        <v>1.4275414230999499</v>
      </c>
      <c r="H216" s="780">
        <v>8.7464353539529966</v>
      </c>
      <c r="I216" s="780">
        <v>118.70814327908892</v>
      </c>
      <c r="J216" s="780">
        <v>90.387094163919556</v>
      </c>
      <c r="K216" s="780">
        <v>28.321049115169359</v>
      </c>
      <c r="L216">
        <v>7</v>
      </c>
    </row>
    <row r="217" spans="1:12" hidden="1" x14ac:dyDescent="0.25">
      <c r="A217" t="s">
        <v>1126</v>
      </c>
      <c r="B217" s="862">
        <v>43311</v>
      </c>
      <c r="C217" s="780">
        <v>0.42769230769230787</v>
      </c>
      <c r="D217" s="780">
        <v>0.28780537406192686</v>
      </c>
      <c r="E217" s="780">
        <v>0.24969730363930215</v>
      </c>
      <c r="F217" s="780">
        <v>2.3630021830289478</v>
      </c>
      <c r="G217" s="780">
        <v>0.24327401185289213</v>
      </c>
      <c r="H217" s="780">
        <v>1.5897261384126944</v>
      </c>
      <c r="I217" s="780">
        <v>27.858910097407957</v>
      </c>
      <c r="J217" s="780">
        <v>23.53032148347436</v>
      </c>
      <c r="K217" s="780">
        <v>4.3285886139335972</v>
      </c>
      <c r="L217">
        <v>7</v>
      </c>
    </row>
    <row r="218" spans="1:12" hidden="1" x14ac:dyDescent="0.25">
      <c r="A218" t="s">
        <v>1127</v>
      </c>
      <c r="B218" s="862">
        <v>43324</v>
      </c>
      <c r="C218" s="780">
        <v>1.0486153846153849</v>
      </c>
      <c r="D218" s="780">
        <v>0.56472801323155641</v>
      </c>
      <c r="E218" s="780">
        <v>0.69914349321047597</v>
      </c>
      <c r="F218" s="780">
        <v>7.0360639109869991</v>
      </c>
      <c r="G218" s="780">
        <v>0.787946753114664</v>
      </c>
      <c r="H218" s="780">
        <v>6.9054163104050392</v>
      </c>
      <c r="I218" s="780">
        <v>68.261702686749246</v>
      </c>
      <c r="J218" s="780">
        <v>36.408520526549623</v>
      </c>
      <c r="K218" s="780">
        <v>31.853182160199623</v>
      </c>
      <c r="L218">
        <v>8</v>
      </c>
    </row>
    <row r="219" spans="1:12" hidden="1" x14ac:dyDescent="0.25">
      <c r="A219" t="s">
        <v>1128</v>
      </c>
      <c r="B219" s="862">
        <v>43337</v>
      </c>
      <c r="C219" s="780">
        <v>1.1372307692307697</v>
      </c>
      <c r="D219" s="780">
        <v>0.63723843692242577</v>
      </c>
      <c r="E219" s="780">
        <v>0.76393779813452567</v>
      </c>
      <c r="F219" s="780">
        <v>6.7653781210846926</v>
      </c>
      <c r="G219" s="780">
        <v>0.58914656696646384</v>
      </c>
      <c r="H219" s="780">
        <v>8.4764365383745055</v>
      </c>
      <c r="I219" s="780">
        <v>71.852117755668772</v>
      </c>
      <c r="J219" s="780">
        <v>57.020763311645204</v>
      </c>
      <c r="K219" s="780">
        <v>14.831354444023567</v>
      </c>
      <c r="L219">
        <v>8</v>
      </c>
    </row>
    <row r="220" spans="1:12" hidden="1" x14ac:dyDescent="0.25">
      <c r="A220" t="s">
        <v>1129</v>
      </c>
      <c r="B220" s="862">
        <v>43350</v>
      </c>
      <c r="C220" s="780">
        <v>0.81353846153846099</v>
      </c>
      <c r="D220" s="780">
        <v>0.58027165588390106</v>
      </c>
      <c r="E220" s="780">
        <v>0.38532972171289498</v>
      </c>
      <c r="F220" s="780">
        <v>3.6402416187071291</v>
      </c>
      <c r="G220" s="780">
        <v>0.45384543216273765</v>
      </c>
      <c r="H220" s="780">
        <v>2.7998589505398752</v>
      </c>
      <c r="I220" s="780">
        <v>38.24737471001324</v>
      </c>
      <c r="J220" s="780">
        <v>29.718518076494092</v>
      </c>
      <c r="K220" s="780">
        <v>8.5288566335191476</v>
      </c>
      <c r="L220">
        <v>9</v>
      </c>
    </row>
    <row r="221" spans="1:12" hidden="1" x14ac:dyDescent="0.25">
      <c r="A221" t="s">
        <v>1130</v>
      </c>
      <c r="B221" s="862">
        <v>43363</v>
      </c>
      <c r="C221" s="780">
        <v>1.0849230769230769</v>
      </c>
      <c r="D221" s="780">
        <v>0.75634244552281882</v>
      </c>
      <c r="E221" s="780">
        <v>0.40700830160892948</v>
      </c>
      <c r="F221" s="780">
        <v>3.7800192171404481</v>
      </c>
      <c r="G221" s="780">
        <v>0.75641823262576779</v>
      </c>
      <c r="H221" s="780">
        <v>4.9659885689620227</v>
      </c>
      <c r="I221" s="780">
        <v>53.676189793555167</v>
      </c>
      <c r="J221" s="780">
        <v>40.243379219578287</v>
      </c>
      <c r="K221" s="780">
        <v>13.43281057397688</v>
      </c>
      <c r="L221">
        <v>9</v>
      </c>
    </row>
    <row r="222" spans="1:12" hidden="1" x14ac:dyDescent="0.25">
      <c r="A222" t="s">
        <v>1131</v>
      </c>
      <c r="B222" s="862">
        <v>43376</v>
      </c>
      <c r="C222" s="780">
        <v>1.5267692307692307</v>
      </c>
      <c r="D222" s="780">
        <v>1.1527255148423399</v>
      </c>
      <c r="E222" s="780">
        <v>0.4052058303623095</v>
      </c>
      <c r="F222" s="780">
        <v>4.0346932707953735</v>
      </c>
      <c r="G222" s="780">
        <v>0.99314383963602282</v>
      </c>
      <c r="H222" s="780">
        <v>5.4690830391700738</v>
      </c>
      <c r="I222" s="780">
        <v>80.209940685414679</v>
      </c>
      <c r="J222" s="780">
        <v>61.122097223220329</v>
      </c>
      <c r="K222" s="780">
        <v>19.08784346219435</v>
      </c>
      <c r="L222">
        <v>10</v>
      </c>
    </row>
    <row r="223" spans="1:12" hidden="1" x14ac:dyDescent="0.25">
      <c r="A223" t="s">
        <v>1132</v>
      </c>
      <c r="B223" s="862">
        <v>43389</v>
      </c>
      <c r="C223" s="780">
        <v>2.1076923076923082</v>
      </c>
      <c r="D223" s="780">
        <v>1.5813965537933106</v>
      </c>
      <c r="E223" s="780">
        <v>0.80043495531455466</v>
      </c>
      <c r="F223" s="780">
        <v>6.8726661752216414</v>
      </c>
      <c r="G223" s="780">
        <v>1.501055967702682</v>
      </c>
      <c r="H223" s="780">
        <v>6.0486471592706748</v>
      </c>
      <c r="I223" s="780">
        <v>138.91443696198243</v>
      </c>
      <c r="J223" s="780">
        <v>105.4512768887402</v>
      </c>
      <c r="K223" s="780">
        <v>33.463160073242236</v>
      </c>
      <c r="L223">
        <v>10</v>
      </c>
    </row>
    <row r="224" spans="1:12" hidden="1" x14ac:dyDescent="0.25">
      <c r="A224" t="s">
        <v>1133</v>
      </c>
      <c r="B224" s="862">
        <v>43402</v>
      </c>
      <c r="C224" s="780">
        <v>1.5938461538461537</v>
      </c>
      <c r="D224" s="780">
        <v>1.2053408265904471</v>
      </c>
      <c r="E224" s="780">
        <v>0.51833330571352521</v>
      </c>
      <c r="F224" s="780">
        <v>5.1990588222197065</v>
      </c>
      <c r="G224" s="780">
        <v>1.1699789655056601</v>
      </c>
      <c r="H224" s="780">
        <v>4.1100797163218488</v>
      </c>
      <c r="I224" s="780">
        <v>81.071508362727627</v>
      </c>
      <c r="J224" s="780">
        <v>61.949700735655362</v>
      </c>
      <c r="K224" s="780">
        <v>19.121807627072265</v>
      </c>
      <c r="L224">
        <v>10</v>
      </c>
    </row>
    <row r="225" spans="1:12" hidden="1" x14ac:dyDescent="0.25">
      <c r="A225" t="s">
        <v>1134</v>
      </c>
      <c r="B225" s="862">
        <v>43421</v>
      </c>
      <c r="C225" s="780">
        <v>1.3542857142857148</v>
      </c>
      <c r="D225" s="780">
        <v>1.0123113620786612</v>
      </c>
      <c r="E225" s="780">
        <v>0.40773550671857128</v>
      </c>
      <c r="F225" s="780">
        <v>4.9254522214113958</v>
      </c>
      <c r="G225" s="780">
        <v>1.0523140242905644</v>
      </c>
      <c r="H225" s="780">
        <v>3.1648936765497173</v>
      </c>
      <c r="I225" s="780">
        <v>72.569268888926246</v>
      </c>
      <c r="J225" s="780">
        <v>62.689932203113962</v>
      </c>
      <c r="K225" s="780">
        <v>9.8793366858122837</v>
      </c>
      <c r="L225">
        <v>11</v>
      </c>
    </row>
    <row r="226" spans="1:12" hidden="1" x14ac:dyDescent="0.25">
      <c r="A226" t="s">
        <v>1135</v>
      </c>
      <c r="B226" s="862">
        <v>43435</v>
      </c>
      <c r="C226" s="780">
        <v>2.1028571428571428</v>
      </c>
      <c r="D226" s="780">
        <v>1.5045236418458254</v>
      </c>
      <c r="E226" s="780">
        <v>0.76431172189230245</v>
      </c>
      <c r="F226" s="780">
        <v>6.5899391236154843</v>
      </c>
      <c r="G226" s="780">
        <v>2.1360345090670574</v>
      </c>
      <c r="H226" s="780">
        <v>6.6527430235159244</v>
      </c>
      <c r="I226" s="780">
        <v>121.80133669457229</v>
      </c>
      <c r="J226" s="780">
        <v>100.3049500204768</v>
      </c>
      <c r="K226" s="780">
        <v>21.49638667409549</v>
      </c>
      <c r="L226">
        <v>12</v>
      </c>
    </row>
    <row r="227" spans="1:12" hidden="1" x14ac:dyDescent="0.25">
      <c r="A227" t="s">
        <v>1136</v>
      </c>
      <c r="B227" s="862">
        <v>43449</v>
      </c>
      <c r="C227" s="780">
        <v>2.834285714285715</v>
      </c>
      <c r="D227" s="780">
        <v>2.0120382211121499</v>
      </c>
      <c r="E227" s="780">
        <v>0.81504493940631906</v>
      </c>
      <c r="F227" s="780">
        <v>8.3048846763864166</v>
      </c>
      <c r="G227" s="780">
        <v>2.5943456626422559</v>
      </c>
      <c r="H227" s="780">
        <v>11.160212909720832</v>
      </c>
      <c r="I227" s="780">
        <v>150.17095257179511</v>
      </c>
      <c r="J227" s="780">
        <v>122.55932060425026</v>
      </c>
      <c r="K227" s="780">
        <v>27.611631967544852</v>
      </c>
      <c r="L227">
        <v>12</v>
      </c>
    </row>
    <row r="228" spans="1:12" hidden="1" x14ac:dyDescent="0.25">
      <c r="A228" t="s">
        <v>1137</v>
      </c>
      <c r="B228" s="862">
        <v>43463</v>
      </c>
      <c r="C228" s="780">
        <v>2.6628571428571428</v>
      </c>
      <c r="D228" s="780">
        <v>1.794238730102421</v>
      </c>
      <c r="E228" s="780">
        <v>0.81209779507723279</v>
      </c>
      <c r="F228" s="780">
        <v>7.7037133581625081</v>
      </c>
      <c r="G228" s="780">
        <v>3.5114784313234955</v>
      </c>
      <c r="H228" s="780">
        <v>10.18507656827493</v>
      </c>
      <c r="I228" s="780">
        <v>144.53974189342705</v>
      </c>
      <c r="J228" s="780">
        <v>109.98936984406876</v>
      </c>
      <c r="K228" s="780">
        <v>34.550372049358288</v>
      </c>
      <c r="L228">
        <v>12</v>
      </c>
    </row>
    <row r="229" spans="1:12" hidden="1" x14ac:dyDescent="0.25">
      <c r="A229" t="s">
        <v>1138</v>
      </c>
      <c r="B229" s="862">
        <v>43477</v>
      </c>
      <c r="C229" s="780">
        <v>1.8971428571428572</v>
      </c>
      <c r="D229" s="780">
        <v>1.466143689485286</v>
      </c>
      <c r="E229" s="780">
        <v>0.44141875491006127</v>
      </c>
      <c r="F229" s="780">
        <v>4.7479588277623863</v>
      </c>
      <c r="G229" s="780">
        <v>1.618035195238223</v>
      </c>
      <c r="H229" s="780">
        <v>4.5082263314469238</v>
      </c>
      <c r="I229" s="780">
        <v>97.622355843925718</v>
      </c>
      <c r="J229" s="780">
        <v>77.999595356060041</v>
      </c>
      <c r="K229" s="780">
        <v>19.622760487865676</v>
      </c>
      <c r="L229">
        <v>1</v>
      </c>
    </row>
    <row r="230" spans="1:12" hidden="1" x14ac:dyDescent="0.25">
      <c r="A230" t="s">
        <v>1139</v>
      </c>
      <c r="B230" s="862">
        <v>43491</v>
      </c>
      <c r="C230" s="780">
        <v>1.2342857142857144</v>
      </c>
      <c r="D230" s="780">
        <v>0.90053666665375243</v>
      </c>
      <c r="E230" s="780">
        <v>0.43869319253186079</v>
      </c>
      <c r="F230" s="780">
        <v>4.61507751602851</v>
      </c>
      <c r="G230" s="780">
        <v>1.3734340405173457</v>
      </c>
      <c r="H230" s="780">
        <v>2.0591961920221777</v>
      </c>
      <c r="I230" s="780">
        <v>79.951850871411921</v>
      </c>
      <c r="J230" s="780">
        <v>64.007060534661846</v>
      </c>
      <c r="K230" s="780">
        <v>15.944790336750074</v>
      </c>
      <c r="L230">
        <v>1</v>
      </c>
    </row>
    <row r="231" spans="1:12" hidden="1" x14ac:dyDescent="0.25">
      <c r="A231" t="s">
        <v>1179</v>
      </c>
      <c r="B231" s="862">
        <v>44236</v>
      </c>
      <c r="C231" s="780">
        <v>0.96571428571428541</v>
      </c>
      <c r="D231" s="780">
        <v>0.61609124930298975</v>
      </c>
      <c r="E231" s="780">
        <v>0.44490324509735607</v>
      </c>
      <c r="F231" s="780">
        <v>4.2845221375034086</v>
      </c>
      <c r="G231" s="780">
        <v>0.52700232621200438</v>
      </c>
      <c r="H231" s="780">
        <v>5.9938824326484275</v>
      </c>
      <c r="I231" s="780">
        <v>65.794214734332968</v>
      </c>
      <c r="J231" s="780">
        <v>51.122747517259135</v>
      </c>
      <c r="K231" s="780">
        <v>14.671467217073833</v>
      </c>
      <c r="L231">
        <v>2</v>
      </c>
    </row>
    <row r="232" spans="1:12" hidden="1" x14ac:dyDescent="0.25">
      <c r="A232" t="s">
        <v>1011</v>
      </c>
      <c r="B232" s="862">
        <v>41682</v>
      </c>
      <c r="C232" s="780">
        <v>0.73899999999999988</v>
      </c>
      <c r="D232" s="780">
        <v>0.51800882167521811</v>
      </c>
      <c r="E232" s="780">
        <v>0.3888567977704675</v>
      </c>
      <c r="F232" s="780">
        <v>3.2893329908614088</v>
      </c>
      <c r="G232" s="780">
        <v>0.64047239586843951</v>
      </c>
      <c r="H232" s="780">
        <v>2.0725320830740377</v>
      </c>
      <c r="I232" s="780">
        <v>81.458256799313475</v>
      </c>
      <c r="J232" s="780">
        <v>66.650119744880456</v>
      </c>
      <c r="K232" s="780">
        <v>14.808137054433018</v>
      </c>
      <c r="L232">
        <v>2</v>
      </c>
    </row>
    <row r="233" spans="1:12" hidden="1" x14ac:dyDescent="0.25">
      <c r="A233" t="s">
        <v>973</v>
      </c>
      <c r="B233" s="862">
        <v>40972</v>
      </c>
      <c r="C233" s="780">
        <v>0.22799999999999976</v>
      </c>
      <c r="D233" s="780">
        <v>0.14172356608384817</v>
      </c>
      <c r="E233" s="780">
        <v>0.13999228871462224</v>
      </c>
      <c r="F233" s="780">
        <v>1.1696413345147201</v>
      </c>
      <c r="G233" s="780">
        <v>0.28572194669089551</v>
      </c>
      <c r="H233" s="780">
        <v>0.80433263633793073</v>
      </c>
      <c r="I233" s="780">
        <v>13.384090712471847</v>
      </c>
      <c r="J233" s="780">
        <v>8.8292588314802369</v>
      </c>
      <c r="K233" s="780">
        <v>4.5548318809916104</v>
      </c>
      <c r="L233">
        <v>3</v>
      </c>
    </row>
    <row r="234" spans="1:12" hidden="1" x14ac:dyDescent="0.25">
      <c r="A234" t="s">
        <v>1037</v>
      </c>
      <c r="B234" s="862">
        <v>42082</v>
      </c>
      <c r="C234" s="780">
        <v>0.25643076923076957</v>
      </c>
      <c r="D234" s="780">
        <v>0.15015725489010581</v>
      </c>
      <c r="E234" s="780">
        <v>0.16515329916901822</v>
      </c>
      <c r="F234" s="780">
        <v>1.4090485552475156</v>
      </c>
      <c r="G234" s="780">
        <v>0.41685961913245834</v>
      </c>
      <c r="H234" s="780">
        <v>0.79328285454074621</v>
      </c>
      <c r="I234" s="780">
        <v>12.673211460201209</v>
      </c>
      <c r="J234" s="780">
        <v>8.4623460519569811</v>
      </c>
      <c r="K234" s="780">
        <v>4.2108654082442278</v>
      </c>
      <c r="L234">
        <v>3</v>
      </c>
    </row>
    <row r="235" spans="1:12" hidden="1" x14ac:dyDescent="0.25">
      <c r="A235" t="s">
        <v>1144</v>
      </c>
      <c r="B235" s="862">
        <v>43561</v>
      </c>
      <c r="C235" s="780">
        <v>0.42857142857142855</v>
      </c>
      <c r="D235" s="780">
        <v>0.27514466175024899</v>
      </c>
      <c r="E235" s="780">
        <v>0.19218436284937657</v>
      </c>
      <c r="F235" s="780">
        <v>1.8908232929217028</v>
      </c>
      <c r="G235" s="780">
        <v>0.3059136868667825</v>
      </c>
      <c r="H235" s="780">
        <v>2.3529587749321004</v>
      </c>
      <c r="I235" s="780">
        <v>22.315918791817584</v>
      </c>
      <c r="J235" s="780">
        <v>17.511797385245739</v>
      </c>
      <c r="K235" s="780">
        <v>4.8041214065718449</v>
      </c>
      <c r="L235">
        <v>4</v>
      </c>
    </row>
    <row r="236" spans="1:12" hidden="1" x14ac:dyDescent="0.25">
      <c r="A236" t="s">
        <v>1145</v>
      </c>
      <c r="B236" s="862">
        <v>43575</v>
      </c>
      <c r="C236" s="780">
        <v>0.38285714285714284</v>
      </c>
      <c r="D236" s="780">
        <v>0.20211226643124963</v>
      </c>
      <c r="E236" s="780">
        <v>0.17609789002593712</v>
      </c>
      <c r="F236" s="780">
        <v>1.5221287223390108</v>
      </c>
      <c r="G236" s="780">
        <v>0.26559255332749016</v>
      </c>
      <c r="H236" s="780">
        <v>3.8631535757712587</v>
      </c>
      <c r="I236" s="780">
        <v>18.404993313861812</v>
      </c>
      <c r="J236" s="780">
        <v>14.601989787961086</v>
      </c>
      <c r="K236" s="780">
        <v>3.803003525900726</v>
      </c>
      <c r="L236">
        <v>4</v>
      </c>
    </row>
    <row r="237" spans="1:12" x14ac:dyDescent="0.25">
      <c r="A237" t="s">
        <v>1147</v>
      </c>
      <c r="B237" s="862">
        <v>43609</v>
      </c>
      <c r="C237" s="780">
        <v>1.3800000000000006</v>
      </c>
      <c r="D237" s="780">
        <v>0.65784555049570392</v>
      </c>
      <c r="E237" s="780">
        <v>0.94109410658011883</v>
      </c>
      <c r="F237" s="780">
        <v>7.2297860583770799</v>
      </c>
      <c r="G237" s="780">
        <v>0.97342417801779246</v>
      </c>
      <c r="H237" s="780">
        <v>14.52114320068654</v>
      </c>
      <c r="I237" s="780">
        <v>93.791880185899174</v>
      </c>
      <c r="J237" s="780">
        <v>54.628133782283541</v>
      </c>
      <c r="K237" s="780">
        <v>39.163746403615633</v>
      </c>
      <c r="L237">
        <v>5</v>
      </c>
    </row>
    <row r="238" spans="1:12" x14ac:dyDescent="0.25">
      <c r="A238" t="s">
        <v>1146</v>
      </c>
      <c r="B238" s="862">
        <v>43589</v>
      </c>
      <c r="C238" s="780">
        <v>0.13142857142857065</v>
      </c>
      <c r="D238" s="780">
        <v>6.4204565565685143E-2</v>
      </c>
      <c r="E238" s="780">
        <v>7.9207922009010168E-2</v>
      </c>
      <c r="F238" s="780">
        <v>0.63078515569823912</v>
      </c>
      <c r="G238" s="780">
        <v>8.5158447130880041E-2</v>
      </c>
      <c r="H238" s="780">
        <v>1.4162888558957654</v>
      </c>
      <c r="I238" s="780">
        <v>6.2350370356313336</v>
      </c>
      <c r="J238" s="780">
        <v>3.7788455195206661</v>
      </c>
      <c r="K238" s="780">
        <v>2.4561915161106675</v>
      </c>
      <c r="L238">
        <v>5</v>
      </c>
    </row>
    <row r="239" spans="1:12" hidden="1" x14ac:dyDescent="0.25">
      <c r="A239" t="s">
        <v>1148</v>
      </c>
      <c r="B239" s="862">
        <v>43623</v>
      </c>
      <c r="C239" s="780">
        <v>1.4977142857142849</v>
      </c>
      <c r="D239" s="780">
        <v>0.86875862483260802</v>
      </c>
      <c r="E239" s="780">
        <v>0.80705150483876797</v>
      </c>
      <c r="F239" s="780">
        <v>6.8537009067162664</v>
      </c>
      <c r="G239" s="780">
        <v>0.90388761856982569</v>
      </c>
      <c r="H239" s="780">
        <v>11.852274405756242</v>
      </c>
      <c r="I239" s="780">
        <v>75.576810253643046</v>
      </c>
      <c r="J239" s="780">
        <v>55.991757567484242</v>
      </c>
      <c r="K239" s="780">
        <v>19.585052686158804</v>
      </c>
      <c r="L239">
        <v>6</v>
      </c>
    </row>
    <row r="240" spans="1:12" hidden="1" x14ac:dyDescent="0.25">
      <c r="A240" t="s">
        <v>1149</v>
      </c>
      <c r="B240" s="862">
        <v>43637</v>
      </c>
      <c r="C240" s="780">
        <v>0.54171428571428593</v>
      </c>
      <c r="D240" s="780">
        <v>0.29143351907308468</v>
      </c>
      <c r="E240" s="780">
        <v>0.41037975678113242</v>
      </c>
      <c r="F240" s="780">
        <v>3.6596131904550355</v>
      </c>
      <c r="G240" s="780">
        <v>0.5577943463713112</v>
      </c>
      <c r="H240" s="780">
        <v>3.0145198277906902</v>
      </c>
      <c r="I240" s="780">
        <v>33.387754394915468</v>
      </c>
      <c r="J240" s="780">
        <v>20.436372523245886</v>
      </c>
      <c r="K240" s="780">
        <v>12.951381871669582</v>
      </c>
      <c r="L240">
        <v>6</v>
      </c>
    </row>
    <row r="241" spans="1:12" hidden="1" x14ac:dyDescent="0.25">
      <c r="A241" t="s">
        <v>1150</v>
      </c>
      <c r="B241" s="862">
        <v>43651</v>
      </c>
      <c r="C241" s="780">
        <v>1.4217142857142864</v>
      </c>
      <c r="D241" s="780">
        <v>0.85517037085311898</v>
      </c>
      <c r="E241" s="780">
        <v>0.68125327261811364</v>
      </c>
      <c r="F241" s="780">
        <v>6.3238821153582592</v>
      </c>
      <c r="G241" s="780">
        <v>1.0314773533602184</v>
      </c>
      <c r="H241" s="780">
        <v>9.7413174499006505</v>
      </c>
      <c r="I241" s="780">
        <v>72.354023529711185</v>
      </c>
      <c r="J241" s="780">
        <v>50.59040666762013</v>
      </c>
      <c r="K241" s="780">
        <v>21.763616862091055</v>
      </c>
      <c r="L241">
        <v>7</v>
      </c>
    </row>
    <row r="242" spans="1:12" hidden="1" x14ac:dyDescent="0.25">
      <c r="A242" t="s">
        <v>1151</v>
      </c>
      <c r="B242" s="862">
        <v>43665</v>
      </c>
      <c r="C242" s="780">
        <v>2.0719999999999996</v>
      </c>
      <c r="D242" s="780">
        <v>1.2758100060454387</v>
      </c>
      <c r="E242" s="780">
        <v>0.90122965925763365</v>
      </c>
      <c r="F242" s="780">
        <v>8.0710914410747527</v>
      </c>
      <c r="G242" s="780">
        <v>1.0145103326786238</v>
      </c>
      <c r="H242" s="780">
        <v>16.112148694288734</v>
      </c>
      <c r="I242" s="780">
        <v>90.169001040692009</v>
      </c>
      <c r="J242" s="780">
        <v>74.005576220365924</v>
      </c>
      <c r="K242" s="780">
        <v>16.163424820326085</v>
      </c>
      <c r="L242">
        <v>7</v>
      </c>
    </row>
    <row r="243" spans="1:12" hidden="1" x14ac:dyDescent="0.25">
      <c r="A243" t="s">
        <v>1152</v>
      </c>
      <c r="B243" s="862">
        <v>43679</v>
      </c>
      <c r="C243" s="780">
        <v>0.84799999999999998</v>
      </c>
      <c r="D243" s="780">
        <v>0.49213247809553817</v>
      </c>
      <c r="E243" s="780">
        <v>0.41345008385026011</v>
      </c>
      <c r="F243" s="780">
        <v>3.5999733461785191</v>
      </c>
      <c r="G243" s="780">
        <v>0.56365137169615731</v>
      </c>
      <c r="H243" s="780">
        <v>6.8168283972113226</v>
      </c>
      <c r="I243" s="780">
        <v>36.784153206005861</v>
      </c>
      <c r="J243" s="780">
        <v>27.180322138674232</v>
      </c>
      <c r="K243" s="780">
        <v>9.6038310673316296</v>
      </c>
      <c r="L243">
        <v>8</v>
      </c>
    </row>
    <row r="244" spans="1:12" hidden="1" x14ac:dyDescent="0.25">
      <c r="A244" t="s">
        <v>1153</v>
      </c>
      <c r="B244" s="862">
        <v>43693</v>
      </c>
      <c r="C244" s="780">
        <v>0.80400000000000005</v>
      </c>
      <c r="D244" s="780">
        <v>0.42702331189592951</v>
      </c>
      <c r="E244" s="780">
        <v>0.48791837581286701</v>
      </c>
      <c r="F244" s="780">
        <v>4.4253573533964206</v>
      </c>
      <c r="G244" s="780">
        <v>0.53270468206146626</v>
      </c>
      <c r="H244" s="780">
        <v>6.7970677911290744</v>
      </c>
      <c r="I244" s="780">
        <v>40.974141091368537</v>
      </c>
      <c r="J244" s="780">
        <v>32.975576384215223</v>
      </c>
      <c r="K244" s="780">
        <v>7.9985647071533137</v>
      </c>
      <c r="L244">
        <v>8</v>
      </c>
    </row>
    <row r="245" spans="1:12" hidden="1" x14ac:dyDescent="0.25">
      <c r="A245" t="s">
        <v>1154</v>
      </c>
      <c r="B245" s="862">
        <v>43707</v>
      </c>
      <c r="C245" s="780">
        <v>1.865714285714285</v>
      </c>
      <c r="D245" s="780">
        <v>1.2936175109756836</v>
      </c>
      <c r="E245" s="780">
        <v>0.76219581664670555</v>
      </c>
      <c r="F245" s="780">
        <v>7.1320477368156974</v>
      </c>
      <c r="G245" s="780">
        <v>1.2631558134151248</v>
      </c>
      <c r="H245" s="780">
        <v>8.2501509357386631</v>
      </c>
      <c r="I245" s="780">
        <v>82.085289319603078</v>
      </c>
      <c r="J245" s="780">
        <v>66.686759376500902</v>
      </c>
      <c r="K245" s="780">
        <v>15.398529943102176</v>
      </c>
      <c r="L245">
        <v>8</v>
      </c>
    </row>
    <row r="246" spans="1:12" hidden="1" x14ac:dyDescent="0.25">
      <c r="A246" t="s">
        <v>1155</v>
      </c>
      <c r="B246" s="862">
        <v>43721</v>
      </c>
      <c r="C246" s="780">
        <v>1.0371428571428569</v>
      </c>
      <c r="D246" s="780">
        <v>0.654127192646353</v>
      </c>
      <c r="E246" s="780">
        <v>0.53836299218230599</v>
      </c>
      <c r="F246" s="780">
        <v>4.9945994411582539</v>
      </c>
      <c r="G246" s="780">
        <v>0.74465455313977635</v>
      </c>
      <c r="H246" s="780">
        <v>5.6487259287085836</v>
      </c>
      <c r="I246" s="780">
        <v>48.807132032819986</v>
      </c>
      <c r="J246" s="780">
        <v>35.077593397217683</v>
      </c>
      <c r="K246" s="780">
        <v>13.729538635602303</v>
      </c>
      <c r="L246">
        <v>9</v>
      </c>
    </row>
    <row r="247" spans="1:12" hidden="1" x14ac:dyDescent="0.25">
      <c r="A247" t="s">
        <v>1156</v>
      </c>
      <c r="B247" s="862">
        <v>43735</v>
      </c>
      <c r="C247" s="780">
        <v>1.0514285714285714</v>
      </c>
      <c r="D247" s="780">
        <v>0.73475489280164186</v>
      </c>
      <c r="E247" s="780">
        <v>0.43813614163280279</v>
      </c>
      <c r="F247" s="780">
        <v>4.2917338708388897</v>
      </c>
      <c r="G247" s="780">
        <v>0.6905047237294768</v>
      </c>
      <c r="H247" s="780">
        <v>4.2303315987575747</v>
      </c>
      <c r="I247" s="780">
        <v>50.239529210677041</v>
      </c>
      <c r="J247" s="780">
        <v>38.130486461915098</v>
      </c>
      <c r="K247" s="780">
        <v>12.109042748761944</v>
      </c>
      <c r="L247">
        <v>9</v>
      </c>
    </row>
    <row r="248" spans="1:12" hidden="1" x14ac:dyDescent="0.25">
      <c r="A248" t="s">
        <v>1157</v>
      </c>
      <c r="B248" s="862">
        <v>43749</v>
      </c>
      <c r="C248" s="780">
        <v>0.96800000000000053</v>
      </c>
      <c r="D248" s="780">
        <v>0.70104790698335917</v>
      </c>
      <c r="E248" s="780">
        <v>0.40555608679035465</v>
      </c>
      <c r="F248" s="780">
        <v>3.9070234764872547</v>
      </c>
      <c r="G248" s="780">
        <v>0.62244673151129137</v>
      </c>
      <c r="H248" s="780">
        <v>3.1134371193643262</v>
      </c>
      <c r="I248" s="780">
        <v>48.575260465675086</v>
      </c>
      <c r="J248" s="780">
        <v>36.574944159025634</v>
      </c>
      <c r="K248" s="780">
        <v>12.000316306649452</v>
      </c>
      <c r="L248">
        <v>10</v>
      </c>
    </row>
    <row r="249" spans="1:12" hidden="1" x14ac:dyDescent="0.25">
      <c r="A249" t="s">
        <v>1158</v>
      </c>
      <c r="B249" s="862">
        <v>43763</v>
      </c>
      <c r="C249" s="780">
        <v>2.0428571428571436</v>
      </c>
      <c r="D249" s="780">
        <v>1.5289412783671403</v>
      </c>
      <c r="E249" s="780">
        <v>0.71851555118485366</v>
      </c>
      <c r="F249" s="780">
        <v>6.893529994613651</v>
      </c>
      <c r="G249" s="780">
        <v>1.4779785973810162</v>
      </c>
      <c r="H249" s="780">
        <v>5.6678081280304955</v>
      </c>
      <c r="I249" s="780">
        <v>103.42334261720794</v>
      </c>
      <c r="J249" s="780">
        <v>87.543639486387761</v>
      </c>
      <c r="K249" s="780">
        <v>15.879703130820175</v>
      </c>
      <c r="L249">
        <v>10</v>
      </c>
    </row>
    <row r="250" spans="1:12" hidden="1" x14ac:dyDescent="0.25">
      <c r="A250" t="s">
        <v>1159</v>
      </c>
      <c r="B250" s="862">
        <v>43777</v>
      </c>
      <c r="C250" s="780">
        <v>1.7753333333333334</v>
      </c>
      <c r="D250" s="780">
        <v>1.3546109117231133</v>
      </c>
      <c r="E250" s="780">
        <v>0.60496036001952902</v>
      </c>
      <c r="F250" s="780">
        <v>5.7864758261711957</v>
      </c>
      <c r="G250" s="780">
        <v>1.2902869725301886</v>
      </c>
      <c r="H250" s="780">
        <v>4.2009911359263983</v>
      </c>
      <c r="I250" s="780">
        <v>87.273437963610846</v>
      </c>
      <c r="J250" s="780">
        <v>69.956571477031702</v>
      </c>
      <c r="K250" s="780">
        <v>17.316866486579144</v>
      </c>
      <c r="L250">
        <v>11</v>
      </c>
    </row>
    <row r="251" spans="1:12" hidden="1" x14ac:dyDescent="0.25">
      <c r="A251" t="s">
        <v>1160</v>
      </c>
      <c r="B251" s="862"/>
      <c r="C251" s="780"/>
      <c r="D251" s="780"/>
      <c r="E251" s="780"/>
      <c r="F251" s="780"/>
      <c r="G251" s="780"/>
      <c r="H251" s="780"/>
      <c r="I251" s="780"/>
      <c r="J251" s="780"/>
      <c r="K251" s="780"/>
    </row>
    <row r="252" spans="1:12" hidden="1" x14ac:dyDescent="0.25">
      <c r="A252" t="s">
        <v>1161</v>
      </c>
      <c r="B252" s="862"/>
      <c r="C252" s="780"/>
      <c r="D252" s="780"/>
      <c r="E252" s="780"/>
      <c r="F252" s="780"/>
      <c r="G252" s="780"/>
      <c r="H252" s="780"/>
      <c r="I252" s="780"/>
      <c r="J252" s="780"/>
      <c r="K252" s="780"/>
    </row>
    <row r="253" spans="1:12" hidden="1" x14ac:dyDescent="0.25">
      <c r="A253" t="s">
        <v>1162</v>
      </c>
      <c r="B253" s="862"/>
      <c r="C253" s="780"/>
      <c r="D253" s="780"/>
      <c r="E253" s="780"/>
      <c r="F253" s="780"/>
      <c r="G253" s="780"/>
      <c r="H253" s="780"/>
      <c r="I253" s="780"/>
      <c r="J253" s="780"/>
      <c r="K253" s="780"/>
    </row>
    <row r="254" spans="1:12" hidden="1" x14ac:dyDescent="0.25">
      <c r="A254" t="s">
        <v>1163</v>
      </c>
      <c r="B254" s="862"/>
      <c r="C254" s="780"/>
      <c r="D254" s="780"/>
      <c r="E254" s="780"/>
      <c r="F254" s="780"/>
      <c r="G254" s="780"/>
      <c r="H254" s="780"/>
      <c r="I254" s="780"/>
      <c r="J254" s="780"/>
      <c r="K254" s="780"/>
    </row>
    <row r="255" spans="1:12" hidden="1" x14ac:dyDescent="0.25">
      <c r="A255" t="s">
        <v>1164</v>
      </c>
      <c r="B255" s="862"/>
      <c r="C255" s="780"/>
      <c r="D255" s="780"/>
      <c r="E255" s="780"/>
      <c r="F255" s="780"/>
      <c r="G255" s="780"/>
      <c r="H255" s="780"/>
      <c r="I255" s="780"/>
      <c r="J255" s="780"/>
      <c r="K255" s="780"/>
    </row>
    <row r="256" spans="1:12" hidden="1" x14ac:dyDescent="0.25">
      <c r="A256" t="s">
        <v>1165</v>
      </c>
      <c r="B256" s="862"/>
      <c r="C256" s="780"/>
      <c r="D256" s="780"/>
      <c r="E256" s="780"/>
      <c r="F256" s="780"/>
      <c r="G256" s="780"/>
      <c r="H256" s="780"/>
      <c r="I256" s="780"/>
      <c r="J256" s="780"/>
      <c r="K256" s="780"/>
    </row>
    <row r="257" spans="1:12" hidden="1" x14ac:dyDescent="0.25">
      <c r="A257" t="s">
        <v>1166</v>
      </c>
      <c r="B257" s="862"/>
      <c r="C257" s="780"/>
      <c r="D257" s="780"/>
      <c r="E257" s="780"/>
      <c r="F257" s="780"/>
      <c r="G257" s="780"/>
      <c r="H257" s="780"/>
      <c r="I257" s="780"/>
      <c r="J257" s="780"/>
      <c r="K257" s="780"/>
    </row>
    <row r="258" spans="1:12" hidden="1" x14ac:dyDescent="0.25">
      <c r="A258" t="s">
        <v>1167</v>
      </c>
      <c r="B258" s="862"/>
      <c r="C258" s="780"/>
      <c r="D258" s="780"/>
      <c r="E258" s="780"/>
      <c r="F258" s="780"/>
      <c r="G258" s="780"/>
      <c r="H258" s="780"/>
      <c r="I258" s="780"/>
      <c r="J258" s="780"/>
      <c r="K258" s="780"/>
    </row>
    <row r="259" spans="1:12" hidden="1" x14ac:dyDescent="0.25">
      <c r="A259" t="s">
        <v>1168</v>
      </c>
      <c r="B259" s="862"/>
      <c r="C259" s="780"/>
      <c r="D259" s="780"/>
      <c r="E259" s="780"/>
      <c r="F259" s="780"/>
      <c r="G259" s="780"/>
      <c r="H259" s="780"/>
      <c r="I259" s="780"/>
      <c r="J259" s="780"/>
      <c r="K259" s="780"/>
    </row>
    <row r="260" spans="1:12" hidden="1" x14ac:dyDescent="0.25">
      <c r="A260" t="s">
        <v>1169</v>
      </c>
      <c r="B260" s="862"/>
      <c r="C260" s="780"/>
      <c r="D260" s="780"/>
      <c r="E260" s="780"/>
      <c r="F260" s="780"/>
      <c r="G260" s="780"/>
      <c r="H260" s="780"/>
      <c r="I260" s="780"/>
      <c r="J260" s="780"/>
      <c r="K260" s="780"/>
    </row>
    <row r="261" spans="1:12" hidden="1" x14ac:dyDescent="0.25">
      <c r="A261" t="s">
        <v>1170</v>
      </c>
      <c r="B261" s="862"/>
      <c r="C261" s="780"/>
      <c r="D261" s="780"/>
      <c r="E261" s="780"/>
      <c r="F261" s="780"/>
      <c r="G261" s="780"/>
      <c r="H261" s="780"/>
      <c r="I261" s="780"/>
      <c r="J261" s="780"/>
      <c r="K261" s="780"/>
    </row>
    <row r="262" spans="1:12" hidden="1" x14ac:dyDescent="0.25">
      <c r="A262" t="s">
        <v>1171</v>
      </c>
      <c r="B262" s="862"/>
      <c r="C262" s="780"/>
      <c r="D262" s="780"/>
      <c r="E262" s="780"/>
      <c r="F262" s="780"/>
      <c r="G262" s="780"/>
      <c r="H262" s="780"/>
      <c r="I262" s="780"/>
      <c r="J262" s="780"/>
      <c r="K262" s="780"/>
    </row>
    <row r="263" spans="1:12" hidden="1" x14ac:dyDescent="0.25">
      <c r="A263" t="s">
        <v>1172</v>
      </c>
      <c r="B263" s="862"/>
      <c r="C263" s="780"/>
      <c r="D263" s="780"/>
      <c r="E263" s="780"/>
      <c r="F263" s="780"/>
      <c r="G263" s="780"/>
      <c r="H263" s="780"/>
      <c r="I263" s="780"/>
      <c r="J263" s="780"/>
      <c r="K263" s="780"/>
    </row>
    <row r="264" spans="1:12" hidden="1" x14ac:dyDescent="0.25">
      <c r="A264" t="s">
        <v>1173</v>
      </c>
      <c r="B264" s="862">
        <v>44152</v>
      </c>
      <c r="C264" s="780">
        <v>0.72228571428571497</v>
      </c>
      <c r="D264" s="780">
        <v>0.41882547121341651</v>
      </c>
      <c r="E264" s="780">
        <v>0.40362041000992888</v>
      </c>
      <c r="F264" s="780">
        <v>3.5348275968530771</v>
      </c>
      <c r="G264" s="780">
        <v>0.4719502222935244</v>
      </c>
      <c r="H264" s="780">
        <v>5.3472161392166679</v>
      </c>
      <c r="I264" s="780">
        <v>42.474143922321076</v>
      </c>
      <c r="J264" s="780">
        <v>34.077329077940554</v>
      </c>
      <c r="K264" s="780">
        <v>8.3968148443805219</v>
      </c>
      <c r="L264">
        <v>11</v>
      </c>
    </row>
    <row r="265" spans="1:12" hidden="1" x14ac:dyDescent="0.25">
      <c r="A265" t="s">
        <v>1174</v>
      </c>
      <c r="B265" s="862">
        <v>44166</v>
      </c>
      <c r="C265" s="780">
        <v>1.24</v>
      </c>
      <c r="D265" s="780">
        <v>0.73725482385111318</v>
      </c>
      <c r="E265" s="780">
        <v>0.70231089683566505</v>
      </c>
      <c r="F265" s="780">
        <v>6.2637272117709664</v>
      </c>
      <c r="G265" s="780">
        <v>1.5929857096205335</v>
      </c>
      <c r="H265" s="780">
        <v>5.532957593057823</v>
      </c>
      <c r="I265" s="780">
        <v>64.655769431485666</v>
      </c>
      <c r="J265" s="780">
        <v>47.524871641167017</v>
      </c>
      <c r="K265" s="780">
        <v>17.130897790318649</v>
      </c>
      <c r="L265">
        <v>12</v>
      </c>
    </row>
    <row r="266" spans="1:12" hidden="1" x14ac:dyDescent="0.25">
      <c r="A266" t="s">
        <v>1175</v>
      </c>
      <c r="B266" s="862">
        <v>44180</v>
      </c>
      <c r="C266" s="780">
        <v>1.755428571428572</v>
      </c>
      <c r="D266" s="780">
        <v>1.3650929676538763</v>
      </c>
      <c r="E266" s="780">
        <v>0.61334432444593467</v>
      </c>
      <c r="F266" s="780">
        <v>5.5930165040257416</v>
      </c>
      <c r="G266" s="780">
        <v>1.1348063165605897</v>
      </c>
      <c r="H266" s="780">
        <v>3.8797786005967629</v>
      </c>
      <c r="I266" s="780">
        <v>92.952350396976044</v>
      </c>
      <c r="J266" s="780">
        <v>75.002139821931465</v>
      </c>
      <c r="K266" s="780">
        <v>17.950210575044579</v>
      </c>
      <c r="L266">
        <v>12</v>
      </c>
    </row>
    <row r="267" spans="1:12" hidden="1" x14ac:dyDescent="0.25">
      <c r="A267" t="s">
        <v>1176</v>
      </c>
      <c r="B267" s="862">
        <v>44194</v>
      </c>
      <c r="C267" s="780">
        <v>0.9479999999999994</v>
      </c>
      <c r="D267" s="780">
        <v>0.69950679347792233</v>
      </c>
      <c r="E267" s="780">
        <v>0.36637426269159856</v>
      </c>
      <c r="F267" s="780">
        <v>3.2798518884724719</v>
      </c>
      <c r="G267" s="780">
        <v>0.63392722336951968</v>
      </c>
      <c r="H267" s="780">
        <v>3.0852094168547151</v>
      </c>
      <c r="I267" s="780">
        <v>49.495971765987271</v>
      </c>
      <c r="J267" s="780">
        <v>38.798471735820414</v>
      </c>
      <c r="K267" s="780">
        <v>10.697500030166857</v>
      </c>
      <c r="L267">
        <v>12</v>
      </c>
    </row>
    <row r="268" spans="1:12" hidden="1" x14ac:dyDescent="0.25">
      <c r="A268" t="s">
        <v>1177</v>
      </c>
      <c r="B268" s="862">
        <v>44208</v>
      </c>
      <c r="C268" s="780">
        <v>1.7257142857142855</v>
      </c>
      <c r="D268" s="780">
        <v>1.3452216263502903</v>
      </c>
      <c r="E268" s="780">
        <v>0.54480831289668463</v>
      </c>
      <c r="F268" s="780">
        <v>5.1720425513354025</v>
      </c>
      <c r="G268" s="780">
        <v>1.1160419937174844</v>
      </c>
      <c r="H268" s="780">
        <v>4.0458551419890236</v>
      </c>
      <c r="I268" s="780">
        <v>106.76020337931942</v>
      </c>
      <c r="J268" s="780">
        <v>88.338099988256388</v>
      </c>
      <c r="K268" s="780">
        <v>18.422103391063033</v>
      </c>
      <c r="L268">
        <v>1</v>
      </c>
    </row>
    <row r="269" spans="1:12" hidden="1" x14ac:dyDescent="0.25">
      <c r="A269" t="s">
        <v>1178</v>
      </c>
      <c r="B269" s="862">
        <v>44222</v>
      </c>
      <c r="C269" s="780">
        <v>1.0685714285714281</v>
      </c>
      <c r="D269" s="780">
        <v>0.79696821503606918</v>
      </c>
      <c r="E269" s="780">
        <v>0.37992471101399317</v>
      </c>
      <c r="F269" s="780">
        <v>3.7032644322750468</v>
      </c>
      <c r="G269" s="780">
        <v>0.66426107259640299</v>
      </c>
      <c r="H269" s="780">
        <v>3.3476793983349671</v>
      </c>
      <c r="I269" s="780">
        <v>70.271537396987782</v>
      </c>
      <c r="J269" s="780">
        <v>56.925027500911916</v>
      </c>
      <c r="K269" s="780">
        <v>13.346509896075865</v>
      </c>
      <c r="L269">
        <v>1</v>
      </c>
    </row>
    <row r="270" spans="1:12" hidden="1" x14ac:dyDescent="0.25">
      <c r="A270" t="s">
        <v>1064</v>
      </c>
      <c r="B270" s="862">
        <v>42423</v>
      </c>
      <c r="C270" s="863">
        <v>1.7706666666666671</v>
      </c>
      <c r="D270" s="780">
        <v>1.2316496450847645</v>
      </c>
      <c r="E270" s="780">
        <v>0.53526847731246519</v>
      </c>
      <c r="F270" s="780">
        <v>5.1705199859653588</v>
      </c>
      <c r="G270" s="863">
        <v>2.3084038625855667</v>
      </c>
      <c r="H270" s="780">
        <v>5.4426569912434388</v>
      </c>
      <c r="I270" s="780">
        <v>101.82390548878011</v>
      </c>
      <c r="J270" s="780">
        <v>81.937986385603722</v>
      </c>
      <c r="K270" s="780">
        <v>19.885919103176391</v>
      </c>
      <c r="L270">
        <v>2</v>
      </c>
    </row>
    <row r="271" spans="1:12" hidden="1" x14ac:dyDescent="0.25">
      <c r="A271" t="s">
        <v>1205</v>
      </c>
      <c r="B271" s="862">
        <v>44601</v>
      </c>
      <c r="C271" s="780">
        <v>0.84200000000000075</v>
      </c>
      <c r="D271" s="780">
        <v>0.31205534525306311</v>
      </c>
      <c r="E271" s="863">
        <v>1.0106945738830782</v>
      </c>
      <c r="F271" s="863">
        <v>7.4425468192371778</v>
      </c>
      <c r="G271" s="780">
        <v>0.82298893975550291</v>
      </c>
      <c r="H271" s="780">
        <v>7.9862417104457926</v>
      </c>
      <c r="I271" s="780">
        <v>97.104377902327272</v>
      </c>
      <c r="J271" s="780">
        <v>74.653495576947975</v>
      </c>
      <c r="K271" s="780">
        <v>22.450882325379297</v>
      </c>
      <c r="L271">
        <v>2</v>
      </c>
    </row>
    <row r="272" spans="1:12" hidden="1" x14ac:dyDescent="0.25">
      <c r="A272" t="s">
        <v>1092</v>
      </c>
      <c r="B272" s="862">
        <v>42820</v>
      </c>
      <c r="C272" s="780">
        <v>0.16238933333333325</v>
      </c>
      <c r="D272" s="780">
        <v>0.10516957605093633</v>
      </c>
      <c r="E272" s="780">
        <v>7.5198895844491465E-2</v>
      </c>
      <c r="F272" s="780">
        <v>0.72166405978470893</v>
      </c>
      <c r="G272" s="780">
        <v>0.15305341265394598</v>
      </c>
      <c r="H272" s="780">
        <v>0.72105349614134095</v>
      </c>
      <c r="I272" s="780">
        <v>10.490219444514974</v>
      </c>
      <c r="J272" s="780">
        <v>7.2546400218152041</v>
      </c>
      <c r="K272" s="780">
        <v>3.2355794226997698</v>
      </c>
      <c r="L272">
        <v>3</v>
      </c>
    </row>
    <row r="273" spans="1:12" hidden="1" x14ac:dyDescent="0.25">
      <c r="A273" t="s">
        <v>1036</v>
      </c>
      <c r="B273" s="862">
        <v>42069</v>
      </c>
      <c r="C273" s="780">
        <v>0.15070769230769196</v>
      </c>
      <c r="D273" s="780">
        <v>8.079643795645472E-2</v>
      </c>
      <c r="E273" s="780">
        <v>0.10223404664622657</v>
      </c>
      <c r="F273" s="780">
        <v>0.99014320914884535</v>
      </c>
      <c r="G273" s="780">
        <v>0.25247549391549107</v>
      </c>
      <c r="H273" s="780">
        <v>0.53185426010408721</v>
      </c>
      <c r="I273" s="780">
        <v>9.1805009546003919</v>
      </c>
      <c r="J273" s="780">
        <v>6.4664974750106676</v>
      </c>
      <c r="K273" s="780">
        <v>2.7140034795897243</v>
      </c>
      <c r="L273">
        <v>3</v>
      </c>
    </row>
    <row r="274" spans="1:12" hidden="1" x14ac:dyDescent="0.25">
      <c r="A274" t="s">
        <v>1183</v>
      </c>
      <c r="B274" s="862">
        <v>44292</v>
      </c>
      <c r="C274" s="780">
        <v>0.65314285714285758</v>
      </c>
      <c r="D274" s="780">
        <v>0.26477008633208077</v>
      </c>
      <c r="E274" s="780">
        <v>0.37431384526727429</v>
      </c>
      <c r="F274" s="780">
        <v>2.9971937854847432</v>
      </c>
      <c r="G274" s="780">
        <v>0.24597696871769825</v>
      </c>
      <c r="H274" s="780">
        <v>9.7501490513892435</v>
      </c>
      <c r="I274" s="780">
        <v>35.49063158536633</v>
      </c>
      <c r="J274" s="780">
        <v>20.446990531322815</v>
      </c>
      <c r="K274" s="780">
        <v>15.043641054043515</v>
      </c>
      <c r="L274">
        <v>4</v>
      </c>
    </row>
    <row r="275" spans="1:12" hidden="1" x14ac:dyDescent="0.25">
      <c r="A275" t="s">
        <v>1184</v>
      </c>
      <c r="B275" s="862">
        <v>44306</v>
      </c>
      <c r="C275" s="780">
        <v>0.7857142857142857</v>
      </c>
      <c r="D275" s="780">
        <v>0.41498644492608938</v>
      </c>
      <c r="E275" s="780">
        <v>0.5123839216528695</v>
      </c>
      <c r="F275" s="780">
        <v>4.2615112265330755</v>
      </c>
      <c r="G275" s="780">
        <v>0.4479386773945237</v>
      </c>
      <c r="H275" s="780">
        <v>7.051666375890866</v>
      </c>
      <c r="I275" s="780">
        <v>55.817991595911955</v>
      </c>
      <c r="J275" s="780">
        <v>45.812280059023649</v>
      </c>
      <c r="K275" s="780">
        <v>10.005711536888306</v>
      </c>
      <c r="L275">
        <v>4</v>
      </c>
    </row>
    <row r="276" spans="1:12" x14ac:dyDescent="0.25">
      <c r="A276" t="s">
        <v>1121</v>
      </c>
      <c r="B276" s="862">
        <v>43246</v>
      </c>
      <c r="C276" s="780">
        <v>2.4313846153846148</v>
      </c>
      <c r="D276" s="780">
        <v>0.71371821945746061</v>
      </c>
      <c r="E276" s="780">
        <v>1.5084421442853535</v>
      </c>
      <c r="F276" s="780">
        <v>11.470852199398793</v>
      </c>
      <c r="G276" s="780">
        <v>5.200549252945617</v>
      </c>
      <c r="H276" s="780">
        <v>30.372698251972444</v>
      </c>
      <c r="I276" s="780">
        <v>113.7255420460459</v>
      </c>
      <c r="J276" s="780">
        <v>74.942090368997029</v>
      </c>
      <c r="K276" s="780">
        <v>38.783451677048873</v>
      </c>
      <c r="L276">
        <v>5</v>
      </c>
    </row>
    <row r="277" spans="1:12" x14ac:dyDescent="0.25">
      <c r="A277" t="s">
        <v>1096</v>
      </c>
      <c r="B277" s="862">
        <v>42879</v>
      </c>
      <c r="C277" s="780">
        <v>2.6646153846153848</v>
      </c>
      <c r="D277" s="780">
        <v>0.76422455093645048</v>
      </c>
      <c r="E277" s="780">
        <v>1.5525371520272977</v>
      </c>
      <c r="F277" s="780">
        <v>12.763471834266358</v>
      </c>
      <c r="G277" s="780">
        <v>2.1428392691792872</v>
      </c>
      <c r="H277" s="780">
        <v>46.394612741405439</v>
      </c>
      <c r="I277" s="780">
        <v>110.62165242476759</v>
      </c>
      <c r="J277" s="780">
        <v>74.033473481923835</v>
      </c>
      <c r="K277" s="780">
        <v>36.588178942843754</v>
      </c>
      <c r="L277">
        <v>5</v>
      </c>
    </row>
    <row r="278" spans="1:12" hidden="1" x14ac:dyDescent="0.25">
      <c r="A278" t="s">
        <v>1187</v>
      </c>
      <c r="B278" s="862">
        <v>44358</v>
      </c>
      <c r="C278" s="780">
        <v>2.359428571428571</v>
      </c>
      <c r="D278" s="780">
        <v>1.7614906028852848</v>
      </c>
      <c r="E278" s="780">
        <v>1.4488324504269769</v>
      </c>
      <c r="F278" s="780">
        <v>10.13012138045733</v>
      </c>
      <c r="G278" s="780">
        <v>1.4238637069264597</v>
      </c>
      <c r="H278" s="780">
        <v>5.3950898336036905</v>
      </c>
      <c r="I278" s="780">
        <v>134.34586285714283</v>
      </c>
      <c r="J278" s="780">
        <v>99.827422857142849</v>
      </c>
      <c r="K278" s="780">
        <v>34.518439999999984</v>
      </c>
      <c r="L278">
        <v>6</v>
      </c>
    </row>
    <row r="279" spans="1:12" hidden="1" x14ac:dyDescent="0.25">
      <c r="A279" t="s">
        <v>1188</v>
      </c>
      <c r="B279" s="862">
        <v>44372</v>
      </c>
      <c r="C279" s="780">
        <v>1.2845714285714283</v>
      </c>
      <c r="D279" s="780">
        <v>0.90609718577779197</v>
      </c>
      <c r="E279" s="780">
        <v>0.8475115426043377</v>
      </c>
      <c r="F279" s="780">
        <v>6.2907412299254739</v>
      </c>
      <c r="G279" s="780">
        <v>0.87458286010367592</v>
      </c>
      <c r="H279" s="780">
        <v>3.6395099343114237</v>
      </c>
      <c r="I279" s="780">
        <v>73.528868571428561</v>
      </c>
      <c r="J279" s="780">
        <v>47.156617142857129</v>
      </c>
      <c r="K279" s="780">
        <v>26.372251428571431</v>
      </c>
      <c r="L279">
        <v>6</v>
      </c>
    </row>
    <row r="280" spans="1:12" hidden="1" x14ac:dyDescent="0.25">
      <c r="A280" t="s">
        <v>1189</v>
      </c>
      <c r="B280" s="862">
        <v>44386</v>
      </c>
      <c r="C280" s="780">
        <v>0.59085714285714219</v>
      </c>
      <c r="D280" s="780">
        <v>0.31088669505009225</v>
      </c>
      <c r="E280" s="780">
        <v>0.64466814785893123</v>
      </c>
      <c r="F280" s="780">
        <v>4.4953771997400516</v>
      </c>
      <c r="G280" s="780">
        <v>0.40659660979294127</v>
      </c>
      <c r="H280" s="780">
        <v>3.7177196635694694</v>
      </c>
      <c r="I280" s="780">
        <v>54.904598464538154</v>
      </c>
      <c r="J280" s="780">
        <v>24.118109942274462</v>
      </c>
      <c r="K280" s="780">
        <v>30.786488522263692</v>
      </c>
      <c r="L280">
        <v>7</v>
      </c>
    </row>
    <row r="281" spans="1:12" hidden="1" x14ac:dyDescent="0.25">
      <c r="A281" t="s">
        <v>1190</v>
      </c>
      <c r="B281" s="862">
        <v>44400</v>
      </c>
      <c r="C281" s="780">
        <v>0.52742857142857147</v>
      </c>
      <c r="D281" s="780">
        <v>0.29168289088385102</v>
      </c>
      <c r="E281" s="780">
        <v>0.52533299397214905</v>
      </c>
      <c r="F281" s="780">
        <v>3.8387264717420404</v>
      </c>
      <c r="G281" s="780">
        <v>0.37760983698238765</v>
      </c>
      <c r="H281" s="780">
        <v>2.9477835579368588</v>
      </c>
      <c r="I281" s="780">
        <v>36.851434285714291</v>
      </c>
      <c r="J281" s="780">
        <v>24.562348571428572</v>
      </c>
      <c r="K281" s="780">
        <v>12.289085714285719</v>
      </c>
      <c r="L281">
        <v>7</v>
      </c>
    </row>
    <row r="282" spans="1:12" hidden="1" x14ac:dyDescent="0.25">
      <c r="A282" t="s">
        <v>1191</v>
      </c>
      <c r="B282" s="862">
        <v>44414</v>
      </c>
      <c r="C282" s="780">
        <v>0.17657142857142816</v>
      </c>
      <c r="D282" s="780">
        <v>0.11477985504651338</v>
      </c>
      <c r="E282" s="780">
        <v>0.1936200976941248</v>
      </c>
      <c r="F282" s="780">
        <v>1.2846474261376173</v>
      </c>
      <c r="G282" s="780">
        <v>0.12149210052008072</v>
      </c>
      <c r="H282" s="780">
        <v>0.39494922923262299</v>
      </c>
      <c r="I282" s="780">
        <v>15.08085338280627</v>
      </c>
      <c r="J282" s="780">
        <v>7.0979445486313146</v>
      </c>
      <c r="K282" s="780">
        <v>7.982908834174955</v>
      </c>
      <c r="L282">
        <v>8</v>
      </c>
    </row>
    <row r="283" spans="1:12" hidden="1" x14ac:dyDescent="0.25">
      <c r="A283" t="s">
        <v>1192</v>
      </c>
      <c r="B283" s="862">
        <v>44428</v>
      </c>
      <c r="C283" s="780">
        <v>0.31200000000000067</v>
      </c>
      <c r="D283" s="780">
        <v>0.18795415055426054</v>
      </c>
      <c r="E283" s="780">
        <v>0.30467109139015697</v>
      </c>
      <c r="F283" s="780">
        <v>2.2481416533448608</v>
      </c>
      <c r="G283" s="780">
        <v>0.25321295797086812</v>
      </c>
      <c r="H283" s="780">
        <v>1.1129666154553914</v>
      </c>
      <c r="I283" s="780">
        <v>23.6750835167941</v>
      </c>
      <c r="J283" s="780">
        <v>12.904320000000027</v>
      </c>
      <c r="K283" s="780">
        <v>10.770763516794073</v>
      </c>
      <c r="L283">
        <v>8</v>
      </c>
    </row>
    <row r="284" spans="1:12" hidden="1" x14ac:dyDescent="0.25">
      <c r="A284" t="s">
        <v>1193</v>
      </c>
      <c r="B284" s="862">
        <v>44442</v>
      </c>
      <c r="C284" s="780">
        <v>0.68342857142857127</v>
      </c>
      <c r="D284" s="780">
        <v>0.36363128343943718</v>
      </c>
      <c r="E284" s="780">
        <v>0.61133522012421704</v>
      </c>
      <c r="F284" s="780">
        <v>5.3140481973098357</v>
      </c>
      <c r="G284" s="780">
        <v>0.35515009629298661</v>
      </c>
      <c r="H284" s="780">
        <v>4.4446373876962717</v>
      </c>
      <c r="I284" s="780">
        <v>49.979131428571414</v>
      </c>
      <c r="J284" s="780">
        <v>32.804571428571421</v>
      </c>
      <c r="K284" s="780">
        <v>17.174559999999992</v>
      </c>
      <c r="L284">
        <v>9</v>
      </c>
    </row>
    <row r="285" spans="1:12" hidden="1" x14ac:dyDescent="0.25">
      <c r="A285" t="s">
        <v>1194</v>
      </c>
      <c r="B285" s="862">
        <v>44456</v>
      </c>
      <c r="C285" s="780">
        <v>0.49942857142857072</v>
      </c>
      <c r="D285" s="780">
        <v>0.30210716569645923</v>
      </c>
      <c r="E285" s="780">
        <v>0.44152676154428849</v>
      </c>
      <c r="F285" s="780">
        <v>3.5243010314354524</v>
      </c>
      <c r="G285" s="780">
        <v>0.36074756820790854</v>
      </c>
      <c r="H285" s="780">
        <v>1.9756159149849339</v>
      </c>
      <c r="I285" s="780">
        <v>36.113766908154169</v>
      </c>
      <c r="J285" s="780">
        <v>24.106586596944577</v>
      </c>
      <c r="K285" s="780">
        <v>12.007180311209591</v>
      </c>
      <c r="L285">
        <v>9</v>
      </c>
    </row>
    <row r="286" spans="1:12" hidden="1" x14ac:dyDescent="0.25">
      <c r="A286" t="s">
        <v>1195</v>
      </c>
      <c r="B286" s="862">
        <v>44470</v>
      </c>
      <c r="C286" s="780">
        <v>0.74114285714285744</v>
      </c>
      <c r="D286" s="780">
        <v>0.49573841763133197</v>
      </c>
      <c r="E286" s="780">
        <v>0.44575880508375376</v>
      </c>
      <c r="F286" s="780">
        <v>4.001448807612654</v>
      </c>
      <c r="G286" s="780">
        <v>0.58379266396321194</v>
      </c>
      <c r="H286" s="780">
        <v>2.3831087987227235</v>
      </c>
      <c r="I286" s="780">
        <v>41.155662857142872</v>
      </c>
      <c r="J286" s="780">
        <v>29.438194285714296</v>
      </c>
      <c r="K286" s="780">
        <v>11.717468571428576</v>
      </c>
      <c r="L286">
        <v>10</v>
      </c>
    </row>
    <row r="287" spans="1:12" hidden="1" x14ac:dyDescent="0.25">
      <c r="A287" t="s">
        <v>1196</v>
      </c>
      <c r="B287" s="862">
        <v>44484</v>
      </c>
      <c r="C287" s="780">
        <v>1.5045714285714291</v>
      </c>
      <c r="D287" s="780">
        <v>1.0879062447079271</v>
      </c>
      <c r="E287" s="780">
        <v>0.80339500119230667</v>
      </c>
      <c r="F287" s="780">
        <v>7.1907381703175561</v>
      </c>
      <c r="G287" s="780">
        <v>1.1572569891383409</v>
      </c>
      <c r="H287" s="780">
        <v>3.030618184852977</v>
      </c>
      <c r="I287" s="780">
        <v>83.624080000000021</v>
      </c>
      <c r="J287" s="780">
        <v>54.315028571428591</v>
      </c>
      <c r="K287" s="780">
        <v>29.309051428571429</v>
      </c>
      <c r="L287">
        <v>10</v>
      </c>
    </row>
    <row r="288" spans="1:12" hidden="1" x14ac:dyDescent="0.25">
      <c r="A288" t="s">
        <v>1197</v>
      </c>
      <c r="B288" s="862"/>
      <c r="C288" s="780"/>
      <c r="D288" s="780"/>
      <c r="E288" s="780"/>
      <c r="F288" s="780"/>
      <c r="G288" s="780"/>
      <c r="H288" s="780"/>
      <c r="I288" s="780"/>
      <c r="J288" s="780"/>
      <c r="K288" s="780"/>
    </row>
    <row r="289" spans="1:12" hidden="1" x14ac:dyDescent="0.25">
      <c r="A289" t="s">
        <v>1198</v>
      </c>
      <c r="B289" s="862"/>
      <c r="C289" s="780"/>
      <c r="D289" s="780"/>
      <c r="E289" s="780"/>
      <c r="F289" s="780"/>
      <c r="G289" s="780"/>
      <c r="H289" s="780"/>
      <c r="I289" s="780"/>
      <c r="J289" s="780"/>
      <c r="K289" s="780"/>
    </row>
    <row r="290" spans="1:12" hidden="1" x14ac:dyDescent="0.25">
      <c r="A290" t="s">
        <v>1199</v>
      </c>
      <c r="B290" s="862">
        <v>44517</v>
      </c>
      <c r="C290" s="780">
        <v>0.9231428571428576</v>
      </c>
      <c r="D290" s="780">
        <v>0.55427980292700829</v>
      </c>
      <c r="E290" s="780">
        <v>0.92808668291343832</v>
      </c>
      <c r="F290" s="780">
        <v>6.3204572069928133</v>
      </c>
      <c r="G290" s="780">
        <v>1.0381484001962349</v>
      </c>
      <c r="H290" s="780">
        <v>2.6826644156573409</v>
      </c>
      <c r="I290" s="780">
        <v>664.75085481060546</v>
      </c>
      <c r="J290" s="780">
        <v>705.13181131231613</v>
      </c>
      <c r="K290" s="780">
        <v>-40.380956501710671</v>
      </c>
      <c r="L290">
        <v>11</v>
      </c>
    </row>
    <row r="291" spans="1:12" hidden="1" x14ac:dyDescent="0.25">
      <c r="A291" t="s">
        <v>1200</v>
      </c>
      <c r="B291" s="862">
        <v>44531</v>
      </c>
      <c r="C291" s="780">
        <v>1.4015428571428572</v>
      </c>
      <c r="D291" s="780">
        <v>0.85953088003267464</v>
      </c>
      <c r="E291" s="780">
        <v>1.0234084084380566</v>
      </c>
      <c r="F291" s="780">
        <v>7.9365882504095797</v>
      </c>
      <c r="G291" s="780">
        <v>1.7086683633660498</v>
      </c>
      <c r="H291" s="780">
        <v>4.7319256335121205</v>
      </c>
      <c r="I291" s="780">
        <v>109.93364179133538</v>
      </c>
      <c r="J291" s="780">
        <v>77.978306397735352</v>
      </c>
      <c r="K291" s="780">
        <v>31.955335393600024</v>
      </c>
      <c r="L291">
        <v>12</v>
      </c>
    </row>
    <row r="292" spans="1:12" hidden="1" x14ac:dyDescent="0.25">
      <c r="A292" t="s">
        <v>1201</v>
      </c>
      <c r="B292" s="862">
        <v>44545</v>
      </c>
      <c r="C292" s="780">
        <v>0.94417142857142877</v>
      </c>
      <c r="D292" s="780">
        <v>0.49395822066937456</v>
      </c>
      <c r="E292" s="780">
        <v>0.81900877159513563</v>
      </c>
      <c r="F292" s="780">
        <v>6.3670482329352396</v>
      </c>
      <c r="G292" s="780">
        <v>0.9466815337926463</v>
      </c>
      <c r="H292" s="780">
        <v>5.8553722349605941</v>
      </c>
      <c r="I292" s="780">
        <v>158.59620819955722</v>
      </c>
      <c r="J292" s="780">
        <v>121.38038562616843</v>
      </c>
      <c r="K292" s="780">
        <v>37.215822573388792</v>
      </c>
      <c r="L292">
        <v>12</v>
      </c>
    </row>
    <row r="293" spans="1:12" hidden="1" x14ac:dyDescent="0.25">
      <c r="A293" t="s">
        <v>1202</v>
      </c>
      <c r="B293" s="862">
        <v>44559</v>
      </c>
      <c r="C293" s="780">
        <v>1.350685714285714</v>
      </c>
      <c r="D293" s="780">
        <v>0.74278466473356541</v>
      </c>
      <c r="E293" s="780">
        <v>0.87579589832507876</v>
      </c>
      <c r="F293" s="780">
        <v>7.117417835016651</v>
      </c>
      <c r="G293" s="780">
        <v>1.2596153817804403</v>
      </c>
      <c r="H293" s="780">
        <v>9.5532263218498361</v>
      </c>
      <c r="I293" s="780">
        <v>149.42551696297573</v>
      </c>
      <c r="J293" s="780">
        <v>141.20735215268371</v>
      </c>
      <c r="K293" s="780">
        <v>8.2181648102920235</v>
      </c>
      <c r="L293">
        <v>12</v>
      </c>
    </row>
    <row r="294" spans="1:12" hidden="1" x14ac:dyDescent="0.25">
      <c r="A294" t="s">
        <v>1203</v>
      </c>
      <c r="B294" s="862">
        <v>44573</v>
      </c>
      <c r="C294" s="780">
        <v>0.81914285714285739</v>
      </c>
      <c r="D294" s="780">
        <v>0.44707378643739337</v>
      </c>
      <c r="E294" s="780">
        <v>0.89755526581805412</v>
      </c>
      <c r="F294" s="780">
        <v>5.4093659904112625</v>
      </c>
      <c r="G294" s="780">
        <v>1.0077240231480764</v>
      </c>
      <c r="H294" s="780">
        <v>3.8784360308166117</v>
      </c>
      <c r="I294" s="780">
        <v>96.640534219712393</v>
      </c>
      <c r="J294" s="780">
        <v>69.36060552163471</v>
      </c>
      <c r="K294" s="780">
        <v>27.279928698077683</v>
      </c>
      <c r="L294">
        <v>1</v>
      </c>
    </row>
    <row r="295" spans="1:12" hidden="1" x14ac:dyDescent="0.25">
      <c r="A295" t="s">
        <v>1204</v>
      </c>
      <c r="B295" s="862">
        <v>44587</v>
      </c>
      <c r="C295" s="780">
        <v>0.72422857142857155</v>
      </c>
      <c r="D295" s="780">
        <v>0.4020147762907727</v>
      </c>
      <c r="E295" s="780">
        <v>0.99923416789637098</v>
      </c>
      <c r="F295" s="780">
        <v>5.8489535186151453</v>
      </c>
      <c r="G295" s="780">
        <v>0.82742032017243317</v>
      </c>
      <c r="H295" s="780">
        <v>2.2762993897271611</v>
      </c>
      <c r="I295" s="780">
        <v>97.014730356471048</v>
      </c>
      <c r="J295" s="780">
        <v>50.464545547751797</v>
      </c>
      <c r="K295" s="863">
        <v>46.550184808719251</v>
      </c>
      <c r="L295">
        <v>1</v>
      </c>
    </row>
    <row r="296" spans="1:12" hidden="1" x14ac:dyDescent="0.25">
      <c r="A296" t="s">
        <v>1140</v>
      </c>
      <c r="B296" s="862">
        <v>43505</v>
      </c>
      <c r="C296" s="780">
        <v>1.3542857142857139</v>
      </c>
      <c r="D296" s="780">
        <v>1.0612700096348904</v>
      </c>
      <c r="E296" s="780">
        <v>0.43706579843788207</v>
      </c>
      <c r="F296" s="780">
        <v>4.2608337924487643</v>
      </c>
      <c r="G296" s="780">
        <v>1.0000885791496166</v>
      </c>
      <c r="H296" s="780">
        <v>2.3177306880168436</v>
      </c>
      <c r="I296" s="780">
        <v>83.278758279864761</v>
      </c>
      <c r="J296" s="780">
        <v>60.73388878787113</v>
      </c>
      <c r="K296" s="780">
        <v>22.54486949199363</v>
      </c>
      <c r="L296">
        <v>2</v>
      </c>
    </row>
    <row r="297" spans="1:12" hidden="1" x14ac:dyDescent="0.25">
      <c r="A297" t="s">
        <v>922</v>
      </c>
      <c r="B297" s="862">
        <v>40234</v>
      </c>
      <c r="C297" s="780">
        <v>0.76941176470588313</v>
      </c>
      <c r="D297" s="780">
        <v>0.67020479890005635</v>
      </c>
      <c r="E297" s="780">
        <v>0.292841567529529</v>
      </c>
      <c r="F297" s="780">
        <v>2.530765953149464</v>
      </c>
      <c r="G297" s="780">
        <v>0.99120532701311181</v>
      </c>
      <c r="H297" s="780">
        <v>3.8023516812096103</v>
      </c>
      <c r="I297" s="780">
        <v>51.476190309184382</v>
      </c>
      <c r="J297" s="780">
        <v>26.70704811418997</v>
      </c>
      <c r="K297" s="780">
        <v>24.769142194994412</v>
      </c>
      <c r="L297">
        <v>2</v>
      </c>
    </row>
    <row r="298" spans="1:12" hidden="1" x14ac:dyDescent="0.25">
      <c r="A298" t="s">
        <v>1013</v>
      </c>
      <c r="B298" s="862">
        <v>41714</v>
      </c>
      <c r="C298" s="780">
        <v>0.2989499999999996</v>
      </c>
      <c r="D298" s="780">
        <v>0.19992630442765758</v>
      </c>
      <c r="E298" s="780">
        <v>0.17558374021690043</v>
      </c>
      <c r="F298" s="780">
        <v>1.5556719409009803</v>
      </c>
      <c r="G298" s="780">
        <v>0.28077141815403445</v>
      </c>
      <c r="H298" s="780">
        <v>0.86350295569764257</v>
      </c>
      <c r="I298" s="780">
        <v>19.690838770964646</v>
      </c>
      <c r="J298" s="780">
        <v>24.787021162325644</v>
      </c>
      <c r="K298" s="780">
        <v>-5.0961823913609976</v>
      </c>
      <c r="L298">
        <v>3</v>
      </c>
    </row>
    <row r="299" spans="1:12" hidden="1" x14ac:dyDescent="0.25">
      <c r="A299" t="s">
        <v>950</v>
      </c>
      <c r="B299" s="862">
        <v>40624</v>
      </c>
      <c r="C299" s="780">
        <v>0.44266666666666671</v>
      </c>
      <c r="D299" s="780">
        <v>0.28918145027684417</v>
      </c>
      <c r="E299" s="780"/>
      <c r="F299" s="780">
        <v>2.0697289354608284</v>
      </c>
      <c r="G299" s="780">
        <v>0.91313722759751137</v>
      </c>
      <c r="H299" s="780">
        <v>3.2053340252342646</v>
      </c>
      <c r="I299" s="780"/>
      <c r="J299" s="780"/>
      <c r="K299" s="780"/>
      <c r="L299">
        <v>3</v>
      </c>
    </row>
    <row r="300" spans="1:12" hidden="1" x14ac:dyDescent="0.25">
      <c r="A300" t="s">
        <v>1209</v>
      </c>
      <c r="B300" s="862">
        <v>44657</v>
      </c>
      <c r="C300" s="780">
        <v>0.58439999999999925</v>
      </c>
      <c r="D300" s="780">
        <v>0.28534101182053229</v>
      </c>
      <c r="E300" s="780">
        <v>0.52431862296266996</v>
      </c>
      <c r="F300" s="780">
        <v>4.0874377402747255</v>
      </c>
      <c r="G300" s="780">
        <v>0.49835955263486548</v>
      </c>
      <c r="H300" s="780">
        <v>4.5061132525591114</v>
      </c>
      <c r="I300" s="780">
        <v>87.563364238284791</v>
      </c>
      <c r="J300" s="780">
        <v>68.604187081382889</v>
      </c>
      <c r="K300" s="780">
        <v>18.959177156901902</v>
      </c>
      <c r="L300">
        <v>4</v>
      </c>
    </row>
    <row r="301" spans="1:12" hidden="1" x14ac:dyDescent="0.25">
      <c r="A301" t="s">
        <v>1210</v>
      </c>
      <c r="B301" s="862">
        <v>44671</v>
      </c>
      <c r="C301" s="780">
        <v>0.36302857142857092</v>
      </c>
      <c r="D301" s="780">
        <v>0.15105965735086568</v>
      </c>
      <c r="E301" s="780">
        <v>0.51392760202065269</v>
      </c>
      <c r="F301" s="780">
        <v>3.2483596470483609</v>
      </c>
      <c r="G301" s="780">
        <v>0.23724588898023161</v>
      </c>
      <c r="H301" s="780">
        <v>3.23201822743808</v>
      </c>
      <c r="I301" s="780">
        <v>89.758521054106239</v>
      </c>
      <c r="J301" s="780">
        <v>78.775994588970718</v>
      </c>
      <c r="K301" s="780">
        <v>10.982526465135521</v>
      </c>
      <c r="L301">
        <v>4</v>
      </c>
    </row>
    <row r="302" spans="1:12" x14ac:dyDescent="0.25">
      <c r="A302" t="s">
        <v>1095</v>
      </c>
      <c r="B302" s="862">
        <v>42866</v>
      </c>
      <c r="C302" s="780">
        <v>2.0307692307692311</v>
      </c>
      <c r="D302" s="780">
        <v>1.0677327172141862</v>
      </c>
      <c r="E302" s="780">
        <v>0.73228139688080296</v>
      </c>
      <c r="F302" s="780">
        <v>6.425281083709673</v>
      </c>
      <c r="G302" s="780">
        <v>1.5245061156608988</v>
      </c>
      <c r="H302" s="780">
        <v>21.993360721524589</v>
      </c>
      <c r="I302" s="780">
        <v>83.207362046380297</v>
      </c>
      <c r="J302" s="780">
        <v>64.267949691527633</v>
      </c>
      <c r="K302" s="780">
        <v>18.939412354852664</v>
      </c>
      <c r="L302">
        <v>5</v>
      </c>
    </row>
    <row r="303" spans="1:12" x14ac:dyDescent="0.25">
      <c r="A303" t="s">
        <v>1069</v>
      </c>
      <c r="B303" s="862">
        <v>42508</v>
      </c>
      <c r="C303" s="780">
        <v>2.3515028571428553</v>
      </c>
      <c r="D303" s="780">
        <v>1.4723099612079371</v>
      </c>
      <c r="E303" s="780">
        <v>1.038109438498003</v>
      </c>
      <c r="F303" s="780">
        <v>9.8973596341158601</v>
      </c>
      <c r="G303" s="780">
        <v>2.0136606808119315</v>
      </c>
      <c r="H303" s="780">
        <v>13.55612140139511</v>
      </c>
      <c r="I303" s="780">
        <v>146.63719238002594</v>
      </c>
      <c r="J303" s="780">
        <v>107.14832655120163</v>
      </c>
      <c r="K303" s="780">
        <v>39.488865828824302</v>
      </c>
      <c r="L303">
        <v>5</v>
      </c>
    </row>
    <row r="304" spans="1:12" hidden="1" x14ac:dyDescent="0.25">
      <c r="A304" t="s">
        <v>1213</v>
      </c>
      <c r="B304" s="862">
        <v>44722</v>
      </c>
      <c r="C304" s="780">
        <v>2.8771428571428563</v>
      </c>
      <c r="D304" s="780">
        <v>1.9322849804087987</v>
      </c>
      <c r="E304" s="780">
        <v>1.6146609442266231</v>
      </c>
      <c r="F304" s="780">
        <v>12.739541592558501</v>
      </c>
      <c r="G304" s="780">
        <v>1.3209147971302806</v>
      </c>
      <c r="H304" s="780">
        <v>15.32694683996956</v>
      </c>
      <c r="I304" s="780">
        <v>152.86259999999996</v>
      </c>
      <c r="J304" s="780">
        <v>88.903714285714258</v>
      </c>
      <c r="K304" s="780">
        <v>63.958885714285699</v>
      </c>
      <c r="L304">
        <v>6</v>
      </c>
    </row>
    <row r="305" spans="1:12" hidden="1" x14ac:dyDescent="0.25">
      <c r="A305" t="s">
        <v>1214</v>
      </c>
      <c r="B305" s="862">
        <v>44736</v>
      </c>
      <c r="C305" s="780">
        <v>2.0268571428571431</v>
      </c>
      <c r="D305" s="780">
        <v>1.180726636119898</v>
      </c>
      <c r="E305" s="780">
        <v>1.2211643352238222</v>
      </c>
      <c r="F305" s="780">
        <v>9.5214313692926513</v>
      </c>
      <c r="G305" s="780">
        <v>0.93788540795995701</v>
      </c>
      <c r="H305" s="780">
        <v>16.614168921859882</v>
      </c>
      <c r="I305" s="780">
        <v>98.505257142857161</v>
      </c>
      <c r="J305" s="780">
        <v>55.231857142857152</v>
      </c>
      <c r="K305" s="780">
        <v>43.273400000000009</v>
      </c>
      <c r="L305">
        <v>6</v>
      </c>
    </row>
    <row r="306" spans="1:12" hidden="1" x14ac:dyDescent="0.25">
      <c r="A306" t="s">
        <v>1215</v>
      </c>
      <c r="B306" s="862">
        <v>44750</v>
      </c>
      <c r="C306" s="780">
        <v>2.2817142857142869</v>
      </c>
      <c r="D306" s="780">
        <v>1.4608175190256469</v>
      </c>
      <c r="E306" s="780">
        <v>2.2052522487289496</v>
      </c>
      <c r="F306" s="780">
        <v>14.807355035239294</v>
      </c>
      <c r="G306" s="780">
        <v>1.1280396265511343</v>
      </c>
      <c r="H306" s="780">
        <v>9.3918138513080578</v>
      </c>
      <c r="I306" s="780">
        <v>171.11485144369374</v>
      </c>
      <c r="J306" s="780">
        <v>72.127481984738694</v>
      </c>
      <c r="K306" s="780">
        <v>98.987369458955044</v>
      </c>
      <c r="L306">
        <v>7</v>
      </c>
    </row>
    <row r="307" spans="1:12" hidden="1" x14ac:dyDescent="0.25">
      <c r="A307" t="s">
        <v>1216</v>
      </c>
      <c r="B307" s="862">
        <v>44764</v>
      </c>
      <c r="C307" s="780">
        <v>1.0062857142857149</v>
      </c>
      <c r="D307" s="780">
        <v>0.52149115945062097</v>
      </c>
      <c r="E307" s="780">
        <v>1.8030843379738244</v>
      </c>
      <c r="F307" s="780">
        <v>9.988266957160933</v>
      </c>
      <c r="G307" s="780">
        <v>0.30038609107878811</v>
      </c>
      <c r="H307" s="780">
        <v>5.5217725639652153</v>
      </c>
      <c r="I307" s="780">
        <v>29.682115185422848</v>
      </c>
      <c r="J307" s="780">
        <v>29.386972793975932</v>
      </c>
      <c r="K307" s="780">
        <v>0.29514239144691601</v>
      </c>
      <c r="L307">
        <v>7</v>
      </c>
    </row>
    <row r="308" spans="1:12" hidden="1" x14ac:dyDescent="0.25">
      <c r="A308" t="s">
        <v>1217</v>
      </c>
      <c r="B308" s="862">
        <v>44778</v>
      </c>
      <c r="C308" s="780">
        <v>0.73942857142857066</v>
      </c>
      <c r="D308" s="780">
        <v>0.47528530514487</v>
      </c>
      <c r="E308" s="780">
        <v>0.65781332104100887</v>
      </c>
      <c r="F308" s="780">
        <v>4.8227902807382952</v>
      </c>
      <c r="G308" s="780">
        <v>0.33813713135139706</v>
      </c>
      <c r="H308" s="780">
        <v>3.0484185493780864</v>
      </c>
      <c r="I308" s="780">
        <v>67.632854642165157</v>
      </c>
      <c r="J308" s="780">
        <v>48.138264778078238</v>
      </c>
      <c r="K308" s="780">
        <v>19.494589864086919</v>
      </c>
      <c r="L308">
        <v>8</v>
      </c>
    </row>
    <row r="309" spans="1:12" hidden="1" x14ac:dyDescent="0.25">
      <c r="A309" t="s">
        <v>1218</v>
      </c>
      <c r="B309" s="862">
        <v>44792</v>
      </c>
      <c r="C309" s="780">
        <v>0.17657142857142918</v>
      </c>
      <c r="D309" s="780">
        <v>0.11158413312517608</v>
      </c>
      <c r="E309" s="780">
        <v>0.12854335527312258</v>
      </c>
      <c r="F309" s="780">
        <v>1.0349475911845578</v>
      </c>
      <c r="G309" s="780">
        <v>9.4238344598311263E-2</v>
      </c>
      <c r="H309" s="780">
        <v>0.87257893458319302</v>
      </c>
      <c r="I309" s="780">
        <v>9.9674571428571781</v>
      </c>
      <c r="J309" s="780">
        <v>6.4766400000000228</v>
      </c>
      <c r="K309" s="780">
        <v>3.4908171428571553</v>
      </c>
      <c r="L309">
        <v>8</v>
      </c>
    </row>
    <row r="310" spans="1:12" hidden="1" x14ac:dyDescent="0.25">
      <c r="A310" t="s">
        <v>1219</v>
      </c>
      <c r="B310" s="862">
        <v>44806</v>
      </c>
      <c r="C310" s="780"/>
      <c r="D310" s="780"/>
      <c r="E310" s="780"/>
      <c r="F310" s="780"/>
      <c r="G310" s="780"/>
      <c r="H310" s="780"/>
      <c r="I310" s="780"/>
      <c r="J310" s="780"/>
      <c r="K310" s="780"/>
      <c r="L310">
        <v>9</v>
      </c>
    </row>
    <row r="311" spans="1:12" hidden="1" x14ac:dyDescent="0.25">
      <c r="A311" t="s">
        <v>1220</v>
      </c>
      <c r="B311" s="862">
        <v>44820</v>
      </c>
      <c r="C311" s="780"/>
      <c r="D311" s="780"/>
      <c r="E311" s="780"/>
      <c r="F311" s="780"/>
      <c r="G311" s="780"/>
      <c r="H311" s="780"/>
      <c r="I311" s="780"/>
      <c r="J311" s="780"/>
      <c r="K311" s="780"/>
      <c r="L311">
        <v>9</v>
      </c>
    </row>
    <row r="312" spans="1:12" hidden="1" x14ac:dyDescent="0.25">
      <c r="A312" t="s">
        <v>1221</v>
      </c>
      <c r="B312" s="862">
        <v>44834</v>
      </c>
      <c r="C312" s="780"/>
      <c r="D312" s="780"/>
      <c r="E312" s="780"/>
      <c r="F312" s="780"/>
      <c r="G312" s="780"/>
      <c r="H312" s="780"/>
      <c r="I312" s="780"/>
      <c r="J312" s="780"/>
      <c r="K312" s="780"/>
      <c r="L312">
        <v>9</v>
      </c>
    </row>
    <row r="313" spans="1:12" hidden="1" x14ac:dyDescent="0.25">
      <c r="A313" t="s">
        <v>1222</v>
      </c>
      <c r="B313" s="862">
        <v>44848</v>
      </c>
      <c r="C313" s="780"/>
      <c r="D313" s="780"/>
      <c r="E313" s="780"/>
      <c r="F313" s="780"/>
      <c r="G313" s="780"/>
      <c r="H313" s="780"/>
      <c r="I313" s="780"/>
      <c r="J313" s="780"/>
      <c r="K313" s="780"/>
      <c r="L313">
        <v>10</v>
      </c>
    </row>
    <row r="314" spans="1:12" hidden="1" x14ac:dyDescent="0.25">
      <c r="A314" t="s">
        <v>1223</v>
      </c>
      <c r="B314" s="862">
        <v>44862</v>
      </c>
      <c r="C314" s="780"/>
      <c r="D314" s="780"/>
      <c r="E314" s="780"/>
      <c r="F314" s="780"/>
      <c r="G314" s="780"/>
      <c r="H314" s="780"/>
      <c r="I314" s="780"/>
      <c r="J314" s="780"/>
      <c r="K314" s="780"/>
      <c r="L314">
        <v>10</v>
      </c>
    </row>
    <row r="315" spans="1:12" hidden="1" x14ac:dyDescent="0.25">
      <c r="A315" t="s">
        <v>1224</v>
      </c>
      <c r="B315" s="862"/>
      <c r="C315" s="780"/>
      <c r="D315" s="780"/>
      <c r="E315" s="780"/>
      <c r="F315" s="780"/>
      <c r="G315" s="780"/>
      <c r="H315" s="780"/>
      <c r="I315" s="780"/>
      <c r="J315" s="780"/>
      <c r="K315" s="780"/>
    </row>
    <row r="316" spans="1:12" hidden="1" x14ac:dyDescent="0.25">
      <c r="A316" t="s">
        <v>1225</v>
      </c>
      <c r="B316" s="862">
        <v>44876</v>
      </c>
      <c r="C316" s="780">
        <v>1.2039999999999995</v>
      </c>
      <c r="D316" s="780">
        <v>0.42671984525340784</v>
      </c>
      <c r="E316" s="780">
        <v>1.2370976503107332</v>
      </c>
      <c r="F316" s="780">
        <v>9.0246968412464348</v>
      </c>
      <c r="G316" s="780">
        <v>0.96301635259719109</v>
      </c>
      <c r="H316" s="780">
        <v>14.603750662211214</v>
      </c>
      <c r="I316" s="780">
        <v>125.93243520775573</v>
      </c>
      <c r="J316" s="780">
        <v>93.616547398797763</v>
      </c>
      <c r="K316" s="780">
        <v>32.315887808957967</v>
      </c>
      <c r="L316">
        <v>11</v>
      </c>
    </row>
    <row r="317" spans="1:12" hidden="1" x14ac:dyDescent="0.25">
      <c r="A317" t="s">
        <v>1226</v>
      </c>
      <c r="B317" s="862">
        <v>44890</v>
      </c>
      <c r="C317" s="780">
        <v>1.0765714285714287</v>
      </c>
      <c r="D317" s="780">
        <v>0.44699073123159649</v>
      </c>
      <c r="E317" s="780">
        <v>1.9543204616720702</v>
      </c>
      <c r="F317" s="780">
        <v>11.172912321643304</v>
      </c>
      <c r="G317" s="780">
        <v>1.34567522376565</v>
      </c>
      <c r="H317" s="780">
        <v>5.6865094954498172</v>
      </c>
      <c r="I317" s="780">
        <v>36.810698134755334</v>
      </c>
      <c r="J317" s="780">
        <v>37.840317164253179</v>
      </c>
      <c r="K317" s="780">
        <v>-1.0296190294978445</v>
      </c>
      <c r="L317">
        <v>11</v>
      </c>
    </row>
    <row r="318" spans="1:12" hidden="1" x14ac:dyDescent="0.25">
      <c r="A318" t="s">
        <v>1227</v>
      </c>
      <c r="B318" s="862">
        <v>44904</v>
      </c>
      <c r="C318" s="780">
        <v>0.55142857142857138</v>
      </c>
      <c r="D318" s="780">
        <v>0.26777167047087269</v>
      </c>
      <c r="E318" s="780">
        <v>0.56721918164952601</v>
      </c>
      <c r="F318" s="780">
        <v>3.8410446039056656</v>
      </c>
      <c r="G318" s="780">
        <v>0.78815443639191385</v>
      </c>
      <c r="H318" s="780">
        <v>3.1881715523841123</v>
      </c>
      <c r="I318" s="780">
        <v>48.20156465735041</v>
      </c>
      <c r="J318" s="780">
        <v>28.932917538182291</v>
      </c>
      <c r="K318" s="780">
        <v>19.268647119168119</v>
      </c>
      <c r="L318">
        <v>12</v>
      </c>
    </row>
    <row r="319" spans="1:12" hidden="1" x14ac:dyDescent="0.25">
      <c r="A319" t="s">
        <v>1228</v>
      </c>
      <c r="B319" s="862">
        <v>44918</v>
      </c>
      <c r="C319" s="780">
        <v>0.62800000000000011</v>
      </c>
      <c r="D319" s="780">
        <v>0.29870456360842629</v>
      </c>
      <c r="E319" s="780">
        <v>0.59626082627152011</v>
      </c>
      <c r="F319" s="780">
        <v>4.4593315364556441</v>
      </c>
      <c r="G319" s="780">
        <v>0.6757225754402072</v>
      </c>
      <c r="H319" s="780">
        <v>4.5533926668674365</v>
      </c>
      <c r="I319" s="780">
        <v>44.053663326883623</v>
      </c>
      <c r="J319" s="780">
        <v>24.707156057775144</v>
      </c>
      <c r="K319" s="780">
        <v>19.346507269108479</v>
      </c>
      <c r="L319">
        <v>12</v>
      </c>
    </row>
    <row r="320" spans="1:12" hidden="1" x14ac:dyDescent="0.25">
      <c r="A320" t="s">
        <v>1229</v>
      </c>
      <c r="B320" s="862">
        <v>44932</v>
      </c>
      <c r="C320" s="780">
        <v>1.7062857142857137</v>
      </c>
      <c r="D320" s="780">
        <v>1.1822045403295025</v>
      </c>
      <c r="E320" s="780">
        <v>0.80425302809947652</v>
      </c>
      <c r="F320" s="780">
        <v>6.3390657978054241</v>
      </c>
      <c r="G320" s="780">
        <v>1.8773185015207192</v>
      </c>
      <c r="H320" s="780">
        <v>5.1988979258565422</v>
      </c>
      <c r="I320" s="780">
        <v>102.46117525675162</v>
      </c>
      <c r="J320" s="780">
        <v>73.347411757197449</v>
      </c>
      <c r="K320" s="780">
        <v>29.113763499554167</v>
      </c>
      <c r="L320">
        <v>1</v>
      </c>
    </row>
    <row r="321" spans="1:12" hidden="1" x14ac:dyDescent="0.25">
      <c r="A321" t="s">
        <v>1230</v>
      </c>
      <c r="B321" s="862">
        <v>44946</v>
      </c>
      <c r="C321" s="780">
        <v>0.80171428571428593</v>
      </c>
      <c r="D321" s="780">
        <v>0.55356445420818789</v>
      </c>
      <c r="E321" s="780">
        <v>0.33846915580106257</v>
      </c>
      <c r="F321" s="780">
        <v>2.5487762316210216</v>
      </c>
      <c r="G321" s="780">
        <v>0.77704227584650598</v>
      </c>
      <c r="H321" s="780">
        <v>3.3438806105058809</v>
      </c>
      <c r="I321" s="780">
        <v>45.540227175096767</v>
      </c>
      <c r="J321" s="780">
        <v>36.474816814322409</v>
      </c>
      <c r="K321" s="780">
        <v>9.0654103607743579</v>
      </c>
      <c r="L321">
        <v>1</v>
      </c>
    </row>
    <row r="322" spans="1:12" hidden="1" x14ac:dyDescent="0.25">
      <c r="A322" t="s">
        <v>1063</v>
      </c>
      <c r="B322" s="862">
        <v>42406.5</v>
      </c>
      <c r="C322" s="863">
        <v>1.7139393939393932</v>
      </c>
      <c r="D322" s="863">
        <v>1.2343099223290628</v>
      </c>
      <c r="E322" s="780">
        <v>0.44989929356558195</v>
      </c>
      <c r="F322" s="780">
        <v>4.1619771970139601</v>
      </c>
      <c r="G322" s="863">
        <v>2.3058464309563158</v>
      </c>
      <c r="H322" s="780">
        <v>4.4145357139983483</v>
      </c>
      <c r="I322" s="780">
        <v>90.796567681802259</v>
      </c>
      <c r="J322" s="780">
        <v>65.5430466194084</v>
      </c>
      <c r="K322" s="780">
        <v>25.253521062393858</v>
      </c>
      <c r="L322">
        <v>2</v>
      </c>
    </row>
    <row r="323" spans="1:12" hidden="1" x14ac:dyDescent="0.25">
      <c r="A323" t="s">
        <v>1255</v>
      </c>
      <c r="B323" s="862">
        <v>45323</v>
      </c>
      <c r="C323" s="780">
        <v>1.3623999999999998</v>
      </c>
      <c r="D323" s="780">
        <v>0.862701793361349</v>
      </c>
      <c r="E323" s="863">
        <v>0.89724869206532931</v>
      </c>
      <c r="F323" s="780">
        <v>6.113953369764725</v>
      </c>
      <c r="G323" s="863">
        <v>1.7336135216667921</v>
      </c>
      <c r="H323" s="780">
        <v>5.0833021409603028</v>
      </c>
      <c r="I323" s="780">
        <v>80.659662685619665</v>
      </c>
      <c r="J323" s="780">
        <v>52.700631657892217</v>
      </c>
      <c r="K323" s="780">
        <v>27.959031027727448</v>
      </c>
      <c r="L323">
        <v>2</v>
      </c>
    </row>
    <row r="324" spans="1:12" hidden="1" x14ac:dyDescent="0.25">
      <c r="A324" t="s">
        <v>949</v>
      </c>
      <c r="B324" s="862">
        <v>40609</v>
      </c>
      <c r="C324" s="780">
        <v>0.39573333333333288</v>
      </c>
      <c r="D324" s="780">
        <v>0.25151355367837519</v>
      </c>
      <c r="E324" s="780">
        <v>0.10653814046133818</v>
      </c>
      <c r="F324" s="780">
        <v>2.544577218090498</v>
      </c>
      <c r="G324" s="780">
        <v>0.67823321176177154</v>
      </c>
      <c r="H324" s="780">
        <v>2.793261209888529</v>
      </c>
      <c r="I324" s="780"/>
      <c r="J324" s="780"/>
      <c r="K324" s="780"/>
      <c r="L324">
        <v>3</v>
      </c>
    </row>
    <row r="325" spans="1:12" hidden="1" x14ac:dyDescent="0.25">
      <c r="A325" t="s">
        <v>1182</v>
      </c>
      <c r="B325" s="862">
        <v>44278</v>
      </c>
      <c r="C325" s="780"/>
      <c r="D325" s="780"/>
      <c r="E325" s="780"/>
      <c r="F325" s="780"/>
      <c r="G325" s="780"/>
      <c r="H325" s="780"/>
      <c r="I325" s="780"/>
      <c r="J325" s="780"/>
      <c r="K325" s="780"/>
      <c r="L325">
        <v>3</v>
      </c>
    </row>
    <row r="326" spans="1:12" hidden="1" x14ac:dyDescent="0.25">
      <c r="A326" t="s">
        <v>1233</v>
      </c>
      <c r="B326" s="862">
        <v>44988</v>
      </c>
      <c r="C326" s="780"/>
      <c r="D326" s="780"/>
      <c r="E326" s="780"/>
      <c r="F326" s="780"/>
      <c r="G326" s="780"/>
      <c r="H326" s="780"/>
      <c r="I326" s="780"/>
      <c r="J326" s="780"/>
      <c r="K326" s="780"/>
      <c r="L326">
        <v>3</v>
      </c>
    </row>
    <row r="327" spans="1:12" hidden="1" x14ac:dyDescent="0.25">
      <c r="A327" t="s">
        <v>1236</v>
      </c>
      <c r="B327" s="862">
        <v>45030</v>
      </c>
      <c r="C327" s="780"/>
      <c r="D327" s="780"/>
      <c r="E327" s="780"/>
      <c r="F327" s="780"/>
      <c r="G327" s="780"/>
      <c r="H327" s="780"/>
      <c r="I327" s="780"/>
      <c r="J327" s="780"/>
      <c r="K327" s="780"/>
      <c r="L327">
        <v>4</v>
      </c>
    </row>
    <row r="328" spans="1:12" hidden="1" x14ac:dyDescent="0.25">
      <c r="A328" t="s">
        <v>1237</v>
      </c>
      <c r="B328" s="862">
        <v>45044</v>
      </c>
      <c r="C328" s="780"/>
      <c r="D328" s="780"/>
      <c r="E328" s="780"/>
      <c r="F328" s="780"/>
      <c r="G328" s="780"/>
      <c r="H328" s="780"/>
      <c r="I328" s="780"/>
      <c r="J328" s="780"/>
      <c r="K328" s="780"/>
      <c r="L328">
        <v>4</v>
      </c>
    </row>
    <row r="329" spans="1:12" hidden="1" x14ac:dyDescent="0.25">
      <c r="A329" t="s">
        <v>1238</v>
      </c>
      <c r="B329" s="862">
        <v>45045</v>
      </c>
      <c r="C329" s="780">
        <v>2.0573142857142899</v>
      </c>
      <c r="D329" s="780">
        <v>1.3303745599249448</v>
      </c>
      <c r="E329" s="780">
        <v>1.9788391645408658</v>
      </c>
      <c r="F329" s="780">
        <v>14.297505169522406</v>
      </c>
      <c r="G329" s="780">
        <v>0.86331918567009602</v>
      </c>
      <c r="H329" s="780">
        <v>7.53439927021663</v>
      </c>
      <c r="I329" s="780">
        <v>472.53905953308868</v>
      </c>
      <c r="J329" s="780">
        <v>371.77982096686429</v>
      </c>
      <c r="K329" s="780">
        <v>100.75923856622438</v>
      </c>
      <c r="L329">
        <v>4</v>
      </c>
    </row>
    <row r="330" spans="1:12" hidden="1" x14ac:dyDescent="0.25">
      <c r="A330" t="s">
        <v>1239</v>
      </c>
      <c r="B330" s="862">
        <v>45046</v>
      </c>
      <c r="C330" s="780">
        <v>4.5129714285714284</v>
      </c>
      <c r="D330" s="780">
        <v>2.2810902487108473</v>
      </c>
      <c r="E330" s="780">
        <v>3.7716513120291721</v>
      </c>
      <c r="F330" s="780">
        <v>28.643489776520759</v>
      </c>
      <c r="G330" s="780">
        <v>1.7585254229740237</v>
      </c>
      <c r="H330" s="780">
        <v>42.604568223840509</v>
      </c>
      <c r="I330" s="780">
        <v>432.4444670842862</v>
      </c>
      <c r="J330" s="780">
        <v>318.92779447466103</v>
      </c>
      <c r="K330" s="780">
        <v>113.51667260962518</v>
      </c>
      <c r="L330">
        <v>4</v>
      </c>
    </row>
    <row r="331" spans="1:12" x14ac:dyDescent="0.25">
      <c r="A331" t="s">
        <v>1042</v>
      </c>
      <c r="B331" s="862">
        <v>42147</v>
      </c>
      <c r="C331" s="780">
        <v>0.14538181818181783</v>
      </c>
      <c r="D331" s="780">
        <v>6.6378290285888736E-2</v>
      </c>
      <c r="E331" s="780">
        <v>0.15382342210456648</v>
      </c>
      <c r="F331" s="780">
        <v>1.1354935049748238</v>
      </c>
      <c r="G331" s="780">
        <v>0.1143712516543632</v>
      </c>
      <c r="H331" s="780">
        <v>1.1924880955690236</v>
      </c>
      <c r="I331" s="780">
        <v>7.6773364951832628</v>
      </c>
      <c r="J331" s="780">
        <v>3.8160308968251053</v>
      </c>
      <c r="K331" s="780">
        <v>3.8613055983581575</v>
      </c>
      <c r="L331">
        <v>5</v>
      </c>
    </row>
    <row r="332" spans="1:12" x14ac:dyDescent="0.25">
      <c r="A332" t="s">
        <v>1041</v>
      </c>
      <c r="B332" s="862">
        <v>42134</v>
      </c>
      <c r="C332" s="780">
        <v>0.14633846153846156</v>
      </c>
      <c r="D332" s="780">
        <v>7.9217940895487768E-2</v>
      </c>
      <c r="E332" s="780">
        <v>0.15454417908631082</v>
      </c>
      <c r="F332" s="780">
        <v>1.1125258084039455</v>
      </c>
      <c r="G332" s="780">
        <v>0.14625955294874726</v>
      </c>
      <c r="H332" s="780">
        <v>0.68028118648283165</v>
      </c>
      <c r="I332" s="780">
        <v>9.3363021288767509</v>
      </c>
      <c r="J332" s="780">
        <v>5.3897092209723318</v>
      </c>
      <c r="K332" s="780">
        <v>3.9465929079044191</v>
      </c>
      <c r="L332">
        <v>5</v>
      </c>
    </row>
    <row r="333" spans="1:12" x14ac:dyDescent="0.25">
      <c r="A333" t="s">
        <v>1017</v>
      </c>
      <c r="B333" s="862">
        <v>41783</v>
      </c>
      <c r="C333" s="780">
        <v>0.2066086956521731</v>
      </c>
      <c r="D333" s="780">
        <v>5.4625846431796757E-2</v>
      </c>
      <c r="E333" s="780">
        <v>0.26065296399044136</v>
      </c>
      <c r="F333" s="780">
        <v>2.0345401920464412</v>
      </c>
      <c r="G333" s="780">
        <v>0.76202352746548818</v>
      </c>
      <c r="H333" s="780">
        <v>0.52261281660783343</v>
      </c>
      <c r="I333" s="780"/>
      <c r="J333" s="780"/>
      <c r="K333" s="780"/>
      <c r="L333">
        <v>5</v>
      </c>
    </row>
    <row r="334" spans="1:12" x14ac:dyDescent="0.25">
      <c r="A334" t="s">
        <v>1016</v>
      </c>
      <c r="B334" s="862">
        <v>41762</v>
      </c>
      <c r="C334" s="780">
        <v>1.0237499999999997</v>
      </c>
      <c r="D334" s="780">
        <v>0.59800021174546858</v>
      </c>
      <c r="E334" s="780">
        <v>0.79451092400698153</v>
      </c>
      <c r="F334" s="780">
        <v>5.724126538708779</v>
      </c>
      <c r="G334" s="780">
        <v>1.0462422710729775</v>
      </c>
      <c r="H334" s="780">
        <v>5.3162853664678424</v>
      </c>
      <c r="I334" s="780">
        <v>74.660580848490753</v>
      </c>
      <c r="J334" s="780">
        <v>57.397557023499871</v>
      </c>
      <c r="K334" s="780">
        <v>17.263023824990881</v>
      </c>
      <c r="L334">
        <v>5</v>
      </c>
    </row>
    <row r="335" spans="1:12" x14ac:dyDescent="0.25">
      <c r="A335" t="s">
        <v>977</v>
      </c>
      <c r="B335" s="862">
        <v>41036</v>
      </c>
      <c r="C335" s="780">
        <v>1.0735999999999999</v>
      </c>
      <c r="D335" s="780">
        <v>0.93158616094397684</v>
      </c>
      <c r="E335" s="780">
        <v>0.59698759305901372</v>
      </c>
      <c r="F335" s="780">
        <v>4.7337946352007672</v>
      </c>
      <c r="G335" s="780"/>
      <c r="H335" s="780"/>
      <c r="I335" s="780"/>
      <c r="J335" s="780"/>
      <c r="K335" s="780"/>
      <c r="L335">
        <v>5</v>
      </c>
    </row>
    <row r="336" spans="1:12" x14ac:dyDescent="0.25">
      <c r="A336" t="s">
        <v>954</v>
      </c>
      <c r="B336" s="862">
        <v>40693</v>
      </c>
      <c r="C336" s="780">
        <v>3.0539999999999998</v>
      </c>
      <c r="D336" s="863">
        <v>2.4615003187129032</v>
      </c>
      <c r="E336" s="780">
        <v>1.208837362936922</v>
      </c>
      <c r="F336" s="780">
        <v>12.111975578170398</v>
      </c>
      <c r="G336" s="780"/>
      <c r="H336" s="780"/>
      <c r="I336" s="780">
        <v>186.65099490536213</v>
      </c>
      <c r="J336" s="780">
        <v>161.01767715621207</v>
      </c>
      <c r="K336" s="780">
        <v>25.633317749150052</v>
      </c>
      <c r="L336">
        <v>5</v>
      </c>
    </row>
    <row r="337" spans="1:12" x14ac:dyDescent="0.25">
      <c r="A337" t="s">
        <v>953</v>
      </c>
      <c r="B337" s="862">
        <v>40681</v>
      </c>
      <c r="C337" s="780">
        <v>1.4379999999999999</v>
      </c>
      <c r="D337" s="780">
        <v>1.0082830112503709</v>
      </c>
      <c r="E337" s="780">
        <v>0.72435847180887647</v>
      </c>
      <c r="F337" s="780">
        <v>6.9074170101133685</v>
      </c>
      <c r="G337" s="780"/>
      <c r="H337" s="780"/>
      <c r="I337" s="780">
        <v>68.20033378958702</v>
      </c>
      <c r="J337" s="780">
        <v>46.050791140780198</v>
      </c>
      <c r="K337" s="780">
        <v>22.149542648806822</v>
      </c>
      <c r="L337">
        <v>5</v>
      </c>
    </row>
    <row r="338" spans="1:12" x14ac:dyDescent="0.25">
      <c r="A338" t="s">
        <v>952</v>
      </c>
      <c r="B338" s="862">
        <v>40669</v>
      </c>
      <c r="C338" s="780">
        <v>1.659999999999999</v>
      </c>
      <c r="D338" s="780">
        <v>1.2218862872796055</v>
      </c>
      <c r="E338" s="780">
        <v>0.56953397464445754</v>
      </c>
      <c r="F338" s="780">
        <v>6.1099519788312628</v>
      </c>
      <c r="G338" s="780"/>
      <c r="H338" s="780"/>
      <c r="I338" s="780">
        <v>75.227817899901169</v>
      </c>
      <c r="J338" s="780">
        <v>53.891113529719831</v>
      </c>
      <c r="K338" s="780">
        <v>21.336704370181337</v>
      </c>
      <c r="L338">
        <v>5</v>
      </c>
    </row>
    <row r="339" spans="1:12" x14ac:dyDescent="0.25">
      <c r="A339" t="s">
        <v>930</v>
      </c>
      <c r="B339" s="862">
        <v>40327</v>
      </c>
      <c r="C339" s="780">
        <v>0.5130285714285715</v>
      </c>
      <c r="D339" s="780">
        <v>0.38302822152250232</v>
      </c>
      <c r="E339" s="780">
        <v>0.31690661658952651</v>
      </c>
      <c r="F339" s="780">
        <v>2.6823440573595456</v>
      </c>
      <c r="G339" s="780">
        <v>0.49486875629733679</v>
      </c>
      <c r="H339" s="780">
        <v>11.599284720607185</v>
      </c>
      <c r="I339" s="780">
        <v>23.935170679488092</v>
      </c>
      <c r="J339" s="780">
        <v>13.133900234571813</v>
      </c>
      <c r="K339" s="780">
        <v>10.801270444916279</v>
      </c>
      <c r="L339">
        <v>5</v>
      </c>
    </row>
    <row r="340" spans="1:12" hidden="1" x14ac:dyDescent="0.25">
      <c r="A340" t="s">
        <v>1249</v>
      </c>
      <c r="B340" s="862"/>
      <c r="C340" s="780"/>
      <c r="D340" s="780"/>
      <c r="E340" s="780"/>
      <c r="F340" s="780"/>
      <c r="G340" s="780"/>
      <c r="H340" s="780"/>
      <c r="I340" s="780"/>
      <c r="J340" s="780"/>
      <c r="K340" s="780"/>
    </row>
    <row r="341" spans="1:12" hidden="1" x14ac:dyDescent="0.25">
      <c r="A341" t="s">
        <v>1250</v>
      </c>
      <c r="B341" s="862"/>
      <c r="C341" s="780"/>
      <c r="D341" s="780"/>
      <c r="E341" s="780"/>
      <c r="F341" s="780"/>
      <c r="G341" s="780"/>
      <c r="H341" s="780"/>
      <c r="I341" s="780"/>
      <c r="J341" s="780"/>
      <c r="K341" s="780"/>
    </row>
    <row r="342" spans="1:12" hidden="1" x14ac:dyDescent="0.25">
      <c r="A342" t="s">
        <v>1251</v>
      </c>
      <c r="B342" s="862">
        <v>45267</v>
      </c>
      <c r="C342" s="780">
        <v>2.3454857142857151</v>
      </c>
      <c r="D342" s="780">
        <v>1.7986907525467728</v>
      </c>
      <c r="E342" s="780">
        <v>1.0413313356791045</v>
      </c>
      <c r="F342" s="780">
        <v>7.8450803784455365</v>
      </c>
      <c r="G342" s="780">
        <v>1.3690133466992891</v>
      </c>
      <c r="H342" s="780">
        <v>6.2103874864900019</v>
      </c>
      <c r="I342" s="780">
        <v>139.60330971428576</v>
      </c>
      <c r="J342" s="780">
        <v>107.75161371428574</v>
      </c>
      <c r="K342" s="780">
        <v>31.851696000000018</v>
      </c>
      <c r="L342">
        <v>12</v>
      </c>
    </row>
    <row r="343" spans="1:12" hidden="1" x14ac:dyDescent="0.25">
      <c r="A343" t="s">
        <v>1252</v>
      </c>
      <c r="B343" s="862">
        <v>45281</v>
      </c>
      <c r="C343" s="780">
        <v>2.2177142857142846</v>
      </c>
      <c r="D343" s="780">
        <v>1.6522139359355732</v>
      </c>
      <c r="E343" s="780">
        <v>0.90801208336024952</v>
      </c>
      <c r="F343" s="780">
        <v>6.5901595339567631</v>
      </c>
      <c r="G343" s="780">
        <v>2.1234181527641804</v>
      </c>
      <c r="H343" s="780">
        <v>5.5284252165946635</v>
      </c>
      <c r="I343" s="780">
        <v>248.67230285714274</v>
      </c>
      <c r="J343" s="780">
        <v>216.75939428571417</v>
      </c>
      <c r="K343" s="780">
        <v>31.912908571428574</v>
      </c>
      <c r="L343">
        <v>12</v>
      </c>
    </row>
    <row r="344" spans="1:12" hidden="1" x14ac:dyDescent="0.25">
      <c r="A344" t="s">
        <v>1253</v>
      </c>
      <c r="B344" s="862">
        <v>45295</v>
      </c>
      <c r="C344" s="780">
        <v>2.1872571428571428</v>
      </c>
      <c r="D344" s="780">
        <v>1.5845581427252229</v>
      </c>
      <c r="E344" s="863">
        <v>1.2554194057529446</v>
      </c>
      <c r="F344" s="780">
        <v>8.6057554442910273</v>
      </c>
      <c r="G344" s="780">
        <v>1.4523898282651833</v>
      </c>
      <c r="H344" s="780">
        <v>7.0912287687114759</v>
      </c>
      <c r="I344" s="863">
        <v>193.90612672033976</v>
      </c>
      <c r="J344" s="863">
        <v>166.17522324985342</v>
      </c>
      <c r="K344" s="780">
        <v>27.730903470486339</v>
      </c>
      <c r="L344">
        <v>1</v>
      </c>
    </row>
    <row r="345" spans="1:12" hidden="1" x14ac:dyDescent="0.25">
      <c r="A345" t="s">
        <v>1254</v>
      </c>
      <c r="B345" s="862">
        <v>45309</v>
      </c>
      <c r="C345" s="780">
        <v>1.045885714285715</v>
      </c>
      <c r="D345" s="780">
        <v>0.7202948060676857</v>
      </c>
      <c r="E345" s="780">
        <v>0.65402392073243421</v>
      </c>
      <c r="F345" s="780">
        <v>4.4471875716760563</v>
      </c>
      <c r="G345" s="780">
        <v>0.79739351325828678</v>
      </c>
      <c r="H345" s="780">
        <v>4.0008686698674705</v>
      </c>
      <c r="I345" s="780">
        <v>62.554551683289603</v>
      </c>
      <c r="J345" s="780">
        <v>39.824783783356324</v>
      </c>
      <c r="K345" s="780">
        <v>22.729767899933279</v>
      </c>
      <c r="L345">
        <v>1</v>
      </c>
    </row>
    <row r="346" spans="1:12" hidden="1" x14ac:dyDescent="0.25">
      <c r="A346" t="s">
        <v>971</v>
      </c>
      <c r="B346" s="862">
        <v>40940</v>
      </c>
      <c r="C346" s="780">
        <v>0.54099999999999948</v>
      </c>
      <c r="D346" s="780">
        <v>0.37477368375206166</v>
      </c>
      <c r="E346" s="780">
        <v>0.29048255422154728</v>
      </c>
      <c r="F346" s="780">
        <v>2.5660083112419714</v>
      </c>
      <c r="G346" s="780">
        <v>0.89168312142490425</v>
      </c>
      <c r="H346" s="780">
        <v>0</v>
      </c>
      <c r="I346" s="780"/>
      <c r="J346" s="780"/>
      <c r="K346" s="780"/>
      <c r="L346">
        <v>2</v>
      </c>
    </row>
    <row r="347" spans="1:12" hidden="1" x14ac:dyDescent="0.25">
      <c r="A347" t="s">
        <v>1231</v>
      </c>
      <c r="B347" s="862">
        <v>44960</v>
      </c>
      <c r="C347" s="780"/>
      <c r="D347" s="780"/>
      <c r="E347" s="780"/>
      <c r="F347" s="780"/>
      <c r="G347" s="780"/>
      <c r="H347" s="780"/>
      <c r="I347" s="780"/>
      <c r="J347" s="780"/>
      <c r="K347" s="780"/>
      <c r="L347">
        <v>2</v>
      </c>
    </row>
    <row r="348" spans="1:12" hidden="1" x14ac:dyDescent="0.25">
      <c r="A348" t="s">
        <v>1232</v>
      </c>
      <c r="B348" s="862">
        <v>44974</v>
      </c>
      <c r="C348" s="780"/>
      <c r="D348" s="780"/>
      <c r="E348" s="780"/>
      <c r="F348" s="780"/>
      <c r="G348" s="780"/>
      <c r="H348" s="780"/>
      <c r="I348" s="780"/>
      <c r="J348" s="780"/>
      <c r="K348" s="780"/>
      <c r="L348">
        <v>2</v>
      </c>
    </row>
    <row r="349" spans="1:12" hidden="1" x14ac:dyDescent="0.25">
      <c r="A349" t="s">
        <v>1234</v>
      </c>
      <c r="B349" s="862">
        <v>45002</v>
      </c>
      <c r="C349" s="780"/>
      <c r="D349" s="780"/>
      <c r="E349" s="780"/>
      <c r="F349" s="780"/>
      <c r="G349" s="780"/>
      <c r="H349" s="780"/>
      <c r="I349" s="780"/>
      <c r="J349" s="780"/>
      <c r="K349" s="780"/>
      <c r="L349">
        <v>3</v>
      </c>
    </row>
    <row r="350" spans="1:12" hidden="1" x14ac:dyDescent="0.25">
      <c r="A350" t="s">
        <v>1235</v>
      </c>
      <c r="B350" s="862">
        <v>45016</v>
      </c>
      <c r="C350" s="780"/>
      <c r="D350" s="780"/>
      <c r="E350" s="780"/>
      <c r="F350" s="780"/>
      <c r="G350" s="780"/>
      <c r="H350" s="780"/>
      <c r="I350" s="780"/>
      <c r="J350" s="780"/>
      <c r="K350" s="780"/>
      <c r="L350">
        <v>3</v>
      </c>
    </row>
    <row r="351" spans="1:12" hidden="1" x14ac:dyDescent="0.25">
      <c r="A351" t="s">
        <v>1260</v>
      </c>
      <c r="B351" s="862">
        <v>45393</v>
      </c>
      <c r="C351" s="780">
        <v>0.22440000000000079</v>
      </c>
      <c r="D351" s="780">
        <v>0.12229942212442145</v>
      </c>
      <c r="E351" s="780">
        <v>0.28642884076157837</v>
      </c>
      <c r="F351" s="780">
        <v>1.6478356007609283</v>
      </c>
      <c r="G351" s="780">
        <v>0.2314743544932136</v>
      </c>
      <c r="H351" s="780">
        <v>1.0502889334253742</v>
      </c>
      <c r="I351" s="780">
        <v>39.341808000000135</v>
      </c>
      <c r="J351" s="780">
        <v>10.136148000000036</v>
      </c>
      <c r="K351" s="780">
        <v>29.205660000000101</v>
      </c>
      <c r="L351">
        <v>4</v>
      </c>
    </row>
    <row r="352" spans="1:12" hidden="1" x14ac:dyDescent="0.25">
      <c r="A352" t="s">
        <v>1261</v>
      </c>
      <c r="B352" s="862">
        <v>45407</v>
      </c>
      <c r="C352" s="780">
        <v>0.23714285714285768</v>
      </c>
      <c r="D352" s="780">
        <v>0.12039800218394861</v>
      </c>
      <c r="E352" s="780">
        <v>0.30542285324920909</v>
      </c>
      <c r="F352" s="780">
        <v>1.8648437227481589</v>
      </c>
      <c r="G352" s="780">
        <v>0.29986003036287939</v>
      </c>
      <c r="H352" s="780">
        <v>1.0962023978753705</v>
      </c>
      <c r="I352" s="780">
        <v>21.271714285714335</v>
      </c>
      <c r="J352" s="780">
        <v>9.2533142857143069</v>
      </c>
      <c r="K352" s="780">
        <v>12.018400000000028</v>
      </c>
      <c r="L352">
        <v>4</v>
      </c>
    </row>
    <row r="353" spans="1:12" x14ac:dyDescent="0.25">
      <c r="A353" t="s">
        <v>929</v>
      </c>
      <c r="B353" s="862">
        <v>40313</v>
      </c>
      <c r="C353" s="780">
        <v>0.3258285714285713</v>
      </c>
      <c r="D353" s="780">
        <v>0.22428150898986354</v>
      </c>
      <c r="E353" s="780">
        <v>0.25468288167295811</v>
      </c>
      <c r="F353" s="780">
        <v>1.976926550473239</v>
      </c>
      <c r="G353" s="780">
        <v>0.42202465374703879</v>
      </c>
      <c r="H353" s="780">
        <v>6.0805211100903032</v>
      </c>
      <c r="I353" s="780">
        <v>49.761759840467697</v>
      </c>
      <c r="J353" s="780">
        <v>42.616833284254561</v>
      </c>
      <c r="K353" s="780">
        <v>7.1449265562131359</v>
      </c>
      <c r="L353">
        <v>5</v>
      </c>
    </row>
    <row r="354" spans="1:12" x14ac:dyDescent="0.25">
      <c r="A354" t="s">
        <v>928</v>
      </c>
      <c r="B354" s="862">
        <v>40299</v>
      </c>
      <c r="C354" s="780">
        <v>0.94640000000000002</v>
      </c>
      <c r="D354" s="780">
        <v>0.7047967595409429</v>
      </c>
      <c r="E354" s="780">
        <v>0.47651797494269449</v>
      </c>
      <c r="F354" s="780">
        <v>4.0030366517327591</v>
      </c>
      <c r="G354" s="780">
        <v>1.2140627463559222</v>
      </c>
      <c r="H354" s="780">
        <v>10.455860792914031</v>
      </c>
      <c r="I354" s="780">
        <v>103.60277725208815</v>
      </c>
      <c r="J354" s="780">
        <v>86.041617462903076</v>
      </c>
      <c r="K354" s="780">
        <v>17.561159789185069</v>
      </c>
      <c r="L354">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F133-8166-409D-877A-14CFEF01B4CD}">
  <dimension ref="A1:CC361"/>
  <sheetViews>
    <sheetView tabSelected="1" zoomScaleNormal="90" workbookViewId="0">
      <pane xSplit="1" ySplit="7" topLeftCell="Z47" activePane="bottomRight" state="frozen"/>
      <selection pane="topRight" activeCell="B1" sqref="B1"/>
      <selection pane="bottomLeft" activeCell="A8" sqref="A8"/>
      <selection pane="bottomRight" activeCell="AA3" sqref="AA3"/>
    </sheetView>
  </sheetViews>
  <sheetFormatPr defaultColWidth="8.88671875" defaultRowHeight="12.75" customHeight="1" x14ac:dyDescent="0.25"/>
  <cols>
    <col min="1" max="1" width="11.88671875" style="31" customWidth="1"/>
    <col min="2" max="2" width="9" style="31" bestFit="1" customWidth="1"/>
    <col min="3" max="3" width="4.5546875" style="31" bestFit="1" customWidth="1"/>
    <col min="4" max="4" width="14.6640625" style="31" bestFit="1" customWidth="1"/>
    <col min="5" max="5" width="23.6640625" style="31" bestFit="1" customWidth="1"/>
    <col min="6" max="6" width="10.5546875" style="423" bestFit="1" customWidth="1"/>
    <col min="7" max="7" width="32.109375" style="31" bestFit="1" customWidth="1"/>
    <col min="8" max="8" width="11" style="31" bestFit="1" customWidth="1"/>
    <col min="9" max="9" width="10.44140625" style="31" bestFit="1" customWidth="1"/>
    <col min="10" max="10" width="11.5546875" style="31" customWidth="1"/>
    <col min="11" max="11" width="12.5546875" style="31" bestFit="1" customWidth="1"/>
    <col min="12" max="12" width="10.109375" style="31" bestFit="1" customWidth="1"/>
    <col min="13" max="15" width="13.88671875" style="31" bestFit="1" customWidth="1"/>
    <col min="16" max="16" width="15.109375" style="31" bestFit="1" customWidth="1"/>
    <col min="17" max="17" width="12" style="31" bestFit="1" customWidth="1"/>
    <col min="18" max="18" width="9.5546875" style="31" bestFit="1" customWidth="1"/>
    <col min="19" max="19" width="10.5546875" style="146" bestFit="1" customWidth="1"/>
    <col min="20" max="20" width="11.44140625" style="50" bestFit="1" customWidth="1"/>
    <col min="21" max="21" width="11.44140625" style="146" bestFit="1" customWidth="1"/>
    <col min="22" max="22" width="15.77734375" style="31" customWidth="1"/>
    <col min="23" max="23" width="10.6640625" style="146" bestFit="1" customWidth="1"/>
    <col min="24" max="24" width="22.44140625" style="146" customWidth="1"/>
    <col min="25" max="25" width="18.44140625" style="31" bestFit="1" customWidth="1"/>
    <col min="26" max="26" width="18.44140625" style="146" bestFit="1" customWidth="1"/>
    <col min="27" max="27" width="12.5546875" style="31" bestFit="1" customWidth="1"/>
    <col min="28" max="28" width="10.5546875" style="146" bestFit="1" customWidth="1"/>
    <col min="29" max="32" width="15" style="146" bestFit="1" customWidth="1"/>
    <col min="33" max="33" width="13.6640625" style="361" bestFit="1" customWidth="1"/>
    <col min="34" max="38" width="15.33203125" style="361" customWidth="1"/>
    <col min="39" max="39" width="14.44140625" style="50" customWidth="1"/>
    <col min="40" max="40" width="11.88671875" style="50" customWidth="1"/>
    <col min="41" max="41" width="13.88671875" style="50" customWidth="1"/>
    <col min="42" max="42" width="13.33203125" style="50" customWidth="1"/>
    <col min="43" max="43" width="11" style="50" customWidth="1"/>
    <col min="44" max="44" width="17.88671875" style="285" customWidth="1"/>
    <col min="45" max="45" width="14.6640625" style="50" customWidth="1"/>
    <col min="46" max="46" width="15.6640625" style="146" customWidth="1"/>
    <col min="47" max="47" width="14.88671875" style="50" customWidth="1"/>
    <col min="48" max="48" width="14.33203125" style="146" customWidth="1"/>
    <col min="49" max="49" width="15.44140625" style="146" customWidth="1"/>
    <col min="50" max="51" width="16" style="31" customWidth="1"/>
    <col min="52" max="52" width="34.109375" style="31" customWidth="1"/>
    <col min="53" max="53" width="13.33203125" style="31" bestFit="1" customWidth="1"/>
    <col min="54" max="56" width="14.44140625" style="31" bestFit="1" customWidth="1"/>
    <col min="57" max="16384" width="8.88671875" style="31"/>
  </cols>
  <sheetData>
    <row r="1" spans="1:56" ht="16.2" thickBot="1" x14ac:dyDescent="0.3">
      <c r="B1" s="895" t="s">
        <v>13</v>
      </c>
      <c r="C1" s="895"/>
      <c r="D1" s="895"/>
      <c r="E1" s="51"/>
      <c r="F1" s="420"/>
      <c r="G1" s="51"/>
      <c r="H1" s="909" t="s">
        <v>14</v>
      </c>
      <c r="I1" s="909"/>
      <c r="J1" s="909"/>
      <c r="K1" s="910" t="s">
        <v>15</v>
      </c>
      <c r="L1" s="910"/>
      <c r="M1" s="910"/>
      <c r="N1" s="911" t="s">
        <v>16</v>
      </c>
      <c r="O1" s="911"/>
      <c r="P1" s="911"/>
      <c r="Q1" s="911"/>
      <c r="S1" s="176"/>
      <c r="U1" s="31"/>
      <c r="V1" s="146"/>
      <c r="AB1" s="284"/>
      <c r="AC1" s="284"/>
      <c r="AD1" s="284"/>
      <c r="AE1" s="284"/>
      <c r="AF1" s="284"/>
      <c r="AG1" s="360"/>
      <c r="AH1" s="360"/>
      <c r="AI1" s="360"/>
      <c r="AJ1" s="360"/>
      <c r="AK1" s="360"/>
      <c r="AL1" s="360"/>
      <c r="AM1" s="1"/>
      <c r="AR1" s="50"/>
      <c r="AS1" s="285"/>
      <c r="AT1" s="50"/>
      <c r="AU1" s="146"/>
      <c r="AV1" s="50"/>
      <c r="AY1" s="286"/>
    </row>
    <row r="2" spans="1:56" ht="15.6" thickTop="1" thickBot="1" x14ac:dyDescent="0.35">
      <c r="B2" s="895" t="s">
        <v>17</v>
      </c>
      <c r="C2" s="895"/>
      <c r="D2" s="895"/>
      <c r="E2" s="895"/>
      <c r="F2" s="895"/>
      <c r="G2" s="51"/>
      <c r="H2" s="899" t="s">
        <v>18</v>
      </c>
      <c r="I2" s="899"/>
      <c r="J2" s="899"/>
      <c r="K2" s="899"/>
      <c r="L2" s="899"/>
      <c r="M2" s="899"/>
      <c r="N2" s="900" t="s">
        <v>19</v>
      </c>
      <c r="O2" s="900"/>
      <c r="P2" s="385" t="s">
        <v>20</v>
      </c>
      <c r="Q2" s="51"/>
      <c r="S2" s="31"/>
      <c r="U2" s="31"/>
      <c r="V2" s="146"/>
      <c r="W2" s="907"/>
      <c r="X2" s="907"/>
      <c r="Y2" s="907"/>
      <c r="Z2" s="907"/>
      <c r="AM2" s="31"/>
      <c r="AR2" s="276"/>
      <c r="AS2" s="285"/>
      <c r="AT2" s="50"/>
      <c r="AU2" s="146"/>
      <c r="AV2" s="50"/>
      <c r="AY2" s="286"/>
    </row>
    <row r="3" spans="1:56" ht="15" thickTop="1" x14ac:dyDescent="0.3">
      <c r="B3" s="895" t="s">
        <v>21</v>
      </c>
      <c r="C3" s="895"/>
      <c r="D3" s="895"/>
      <c r="E3" s="895"/>
      <c r="F3" s="895"/>
      <c r="G3" s="51"/>
      <c r="H3" s="914" t="s">
        <v>22</v>
      </c>
      <c r="I3" s="901"/>
      <c r="J3" s="915" t="s">
        <v>23</v>
      </c>
      <c r="K3" s="915"/>
      <c r="L3" s="916" t="s">
        <v>24</v>
      </c>
      <c r="M3" s="916"/>
      <c r="N3" s="892" t="s">
        <v>25</v>
      </c>
      <c r="O3" s="892"/>
      <c r="P3" s="558" t="s">
        <v>26</v>
      </c>
      <c r="Q3" s="51"/>
      <c r="S3" s="31"/>
      <c r="U3" s="31"/>
      <c r="V3" s="146"/>
      <c r="AM3" s="31"/>
      <c r="AN3" s="913" t="s">
        <v>27</v>
      </c>
      <c r="AO3" s="913"/>
      <c r="AP3" s="913"/>
      <c r="AQ3" s="913"/>
      <c r="AR3" s="276"/>
      <c r="AS3" s="285"/>
      <c r="AT3" s="50"/>
      <c r="AU3" s="146"/>
      <c r="AV3" s="50"/>
    </row>
    <row r="4" spans="1:56" ht="13.5" customHeight="1" thickBot="1" x14ac:dyDescent="0.3">
      <c r="B4" s="917" t="s">
        <v>28</v>
      </c>
      <c r="C4" s="917"/>
      <c r="D4" s="917"/>
      <c r="E4" s="917"/>
      <c r="F4" s="917"/>
      <c r="G4" s="917"/>
      <c r="S4" s="31"/>
      <c r="U4" s="31"/>
      <c r="W4" s="287"/>
      <c r="X4" s="287"/>
      <c r="Y4" s="287"/>
      <c r="Z4" s="287"/>
      <c r="AA4" s="146"/>
      <c r="AC4" s="284"/>
      <c r="AN4" s="31"/>
      <c r="AO4" s="31"/>
      <c r="AQ4" s="31"/>
      <c r="AR4" s="50"/>
      <c r="AT4" s="277" t="s">
        <v>29</v>
      </c>
      <c r="AV4" s="50"/>
      <c r="AW4" s="389"/>
      <c r="AX4" s="50"/>
      <c r="AY4" s="146"/>
      <c r="AZ4" s="50"/>
      <c r="BA4" s="146"/>
    </row>
    <row r="5" spans="1:56" ht="15.75" customHeight="1" thickBot="1" x14ac:dyDescent="0.3">
      <c r="B5" s="1"/>
      <c r="C5" s="1"/>
      <c r="D5" s="1"/>
      <c r="E5" s="1"/>
      <c r="F5" s="421"/>
      <c r="K5" s="149"/>
      <c r="L5" s="149"/>
      <c r="M5" s="149"/>
      <c r="N5" s="149"/>
      <c r="O5" s="26" t="s">
        <v>30</v>
      </c>
      <c r="P5" s="24" t="s">
        <v>31</v>
      </c>
      <c r="Q5" s="884" t="s">
        <v>31</v>
      </c>
      <c r="R5" s="1"/>
      <c r="S5" s="284"/>
      <c r="T5" s="276"/>
      <c r="U5" s="284"/>
      <c r="V5" s="1"/>
      <c r="W5" s="284"/>
      <c r="X5" s="284"/>
      <c r="Y5" s="1"/>
      <c r="Z5" s="284"/>
      <c r="AA5" s="1"/>
      <c r="AB5" s="284"/>
      <c r="AD5" s="284"/>
      <c r="AE5" s="284"/>
      <c r="AF5" s="284"/>
      <c r="AG5" s="362" t="s">
        <v>32</v>
      </c>
      <c r="AH5" s="362"/>
      <c r="AI5" s="362"/>
      <c r="AJ5" s="362" t="s">
        <v>32</v>
      </c>
      <c r="AK5" s="360"/>
      <c r="AL5" s="360"/>
      <c r="AM5" s="277" t="s">
        <v>32</v>
      </c>
      <c r="AO5" s="277" t="s">
        <v>33</v>
      </c>
      <c r="AQ5" s="278" t="s">
        <v>34</v>
      </c>
      <c r="AX5" s="288" t="s">
        <v>35</v>
      </c>
      <c r="AY5" s="289" t="s">
        <v>35</v>
      </c>
      <c r="AZ5" s="44"/>
      <c r="BA5" s="44"/>
      <c r="BB5" s="44"/>
      <c r="BC5" s="44"/>
    </row>
    <row r="6" spans="1:56" ht="16.5" customHeight="1" thickBot="1" x14ac:dyDescent="0.4">
      <c r="A6" s="43" t="s">
        <v>36</v>
      </c>
      <c r="B6" s="43"/>
      <c r="C6" s="43"/>
      <c r="D6" s="1"/>
      <c r="E6" s="25" t="s">
        <v>37</v>
      </c>
      <c r="F6" s="421"/>
      <c r="G6" s="32" t="s">
        <v>38</v>
      </c>
      <c r="H6" s="1"/>
      <c r="I6" s="1"/>
      <c r="J6" s="1" t="s">
        <v>39</v>
      </c>
      <c r="K6" s="26" t="s">
        <v>40</v>
      </c>
      <c r="L6" s="27" t="s">
        <v>41</v>
      </c>
      <c r="M6" s="27" t="s">
        <v>42</v>
      </c>
      <c r="N6" s="28" t="s">
        <v>43</v>
      </c>
      <c r="O6" s="29" t="s">
        <v>44</v>
      </c>
      <c r="P6" s="22" t="s">
        <v>45</v>
      </c>
      <c r="Q6" s="885" t="s">
        <v>46</v>
      </c>
      <c r="R6" s="24" t="s">
        <v>47</v>
      </c>
      <c r="S6" s="281" t="s">
        <v>47</v>
      </c>
      <c r="T6" s="233" t="s">
        <v>48</v>
      </c>
      <c r="U6" s="281" t="s">
        <v>48</v>
      </c>
      <c r="V6" s="24" t="s">
        <v>49</v>
      </c>
      <c r="W6" s="724" t="s">
        <v>49</v>
      </c>
      <c r="X6" s="727"/>
      <c r="Y6" s="888" t="s">
        <v>50</v>
      </c>
      <c r="Z6" s="281" t="s">
        <v>50</v>
      </c>
      <c r="AA6" s="24" t="s">
        <v>51</v>
      </c>
      <c r="AB6" s="281" t="s">
        <v>51</v>
      </c>
      <c r="AC6" s="886" t="s">
        <v>47</v>
      </c>
      <c r="AD6" s="886" t="s">
        <v>1281</v>
      </c>
      <c r="AE6" s="886" t="s">
        <v>49</v>
      </c>
      <c r="AF6" s="886" t="s">
        <v>51</v>
      </c>
      <c r="AG6" s="363" t="s">
        <v>52</v>
      </c>
      <c r="AH6" s="363" t="s">
        <v>53</v>
      </c>
      <c r="AI6" s="363" t="s">
        <v>54</v>
      </c>
      <c r="AJ6" s="890" t="s">
        <v>55</v>
      </c>
      <c r="AK6" s="890" t="s">
        <v>56</v>
      </c>
      <c r="AL6" s="890" t="s">
        <v>57</v>
      </c>
      <c r="AM6" s="233" t="s">
        <v>58</v>
      </c>
      <c r="AN6" s="233" t="s">
        <v>59</v>
      </c>
      <c r="AO6" s="233" t="s">
        <v>60</v>
      </c>
      <c r="AP6" s="279" t="s">
        <v>61</v>
      </c>
      <c r="AQ6" s="246" t="s">
        <v>62</v>
      </c>
      <c r="AR6" s="274" t="s">
        <v>63</v>
      </c>
      <c r="AS6" s="233" t="s">
        <v>64</v>
      </c>
      <c r="AT6" s="281" t="s">
        <v>64</v>
      </c>
      <c r="AU6" s="233" t="s">
        <v>65</v>
      </c>
      <c r="AV6" s="281" t="s">
        <v>65</v>
      </c>
      <c r="AW6" s="281" t="s">
        <v>66</v>
      </c>
      <c r="AX6" s="22" t="s">
        <v>67</v>
      </c>
      <c r="AY6" s="21" t="s">
        <v>68</v>
      </c>
      <c r="AZ6" s="45"/>
      <c r="BA6" s="45"/>
      <c r="BB6" s="45"/>
      <c r="BC6" s="45"/>
    </row>
    <row r="7" spans="1:56" ht="16.5" customHeight="1" thickBot="1" x14ac:dyDescent="0.3">
      <c r="A7" s="23" t="s">
        <v>69</v>
      </c>
      <c r="B7" s="24" t="s">
        <v>70</v>
      </c>
      <c r="C7" s="24" t="s">
        <v>71</v>
      </c>
      <c r="D7" s="23" t="s">
        <v>72</v>
      </c>
      <c r="E7" s="22" t="s">
        <v>73</v>
      </c>
      <c r="F7" s="422" t="s">
        <v>74</v>
      </c>
      <c r="G7" s="24" t="s">
        <v>75</v>
      </c>
      <c r="H7" s="24" t="s">
        <v>76</v>
      </c>
      <c r="I7" s="23" t="s">
        <v>77</v>
      </c>
      <c r="J7" s="24" t="s">
        <v>78</v>
      </c>
      <c r="K7" s="29" t="s">
        <v>79</v>
      </c>
      <c r="L7" s="29" t="s">
        <v>80</v>
      </c>
      <c r="M7" s="29" t="s">
        <v>81</v>
      </c>
      <c r="N7" s="245" t="s">
        <v>81</v>
      </c>
      <c r="O7" s="29" t="s">
        <v>81</v>
      </c>
      <c r="P7" s="22" t="s">
        <v>82</v>
      </c>
      <c r="Q7" s="885" t="s">
        <v>1280</v>
      </c>
      <c r="R7" s="22" t="s">
        <v>83</v>
      </c>
      <c r="S7" s="282" t="s">
        <v>84</v>
      </c>
      <c r="T7" s="246" t="s">
        <v>83</v>
      </c>
      <c r="U7" s="282" t="s">
        <v>84</v>
      </c>
      <c r="V7" s="22" t="s">
        <v>83</v>
      </c>
      <c r="W7" s="725" t="s">
        <v>84</v>
      </c>
      <c r="X7" s="728" t="s">
        <v>85</v>
      </c>
      <c r="Y7" s="889" t="s">
        <v>1280</v>
      </c>
      <c r="Z7" s="282" t="s">
        <v>84</v>
      </c>
      <c r="AA7" s="22" t="s">
        <v>83</v>
      </c>
      <c r="AB7" s="282" t="s">
        <v>84</v>
      </c>
      <c r="AC7" s="887" t="s">
        <v>1282</v>
      </c>
      <c r="AD7" s="887" t="s">
        <v>1282</v>
      </c>
      <c r="AE7" s="887" t="s">
        <v>1282</v>
      </c>
      <c r="AF7" s="887" t="s">
        <v>1282</v>
      </c>
      <c r="AG7" s="364" t="s">
        <v>87</v>
      </c>
      <c r="AH7" s="364" t="s">
        <v>87</v>
      </c>
      <c r="AI7" s="364" t="s">
        <v>87</v>
      </c>
      <c r="AJ7" s="891" t="s">
        <v>88</v>
      </c>
      <c r="AK7" s="891" t="s">
        <v>88</v>
      </c>
      <c r="AL7" s="891" t="s">
        <v>88</v>
      </c>
      <c r="AM7" s="246" t="s">
        <v>89</v>
      </c>
      <c r="AN7" s="246" t="s">
        <v>90</v>
      </c>
      <c r="AO7" s="246" t="s">
        <v>91</v>
      </c>
      <c r="AP7" s="280" t="s">
        <v>90</v>
      </c>
      <c r="AQ7" s="246" t="s">
        <v>90</v>
      </c>
      <c r="AR7" s="275"/>
      <c r="AS7" s="246" t="s">
        <v>89</v>
      </c>
      <c r="AT7" s="282" t="s">
        <v>92</v>
      </c>
      <c r="AU7" s="283" t="s">
        <v>93</v>
      </c>
      <c r="AV7" s="282" t="s">
        <v>94</v>
      </c>
      <c r="AW7" s="282" t="s">
        <v>90</v>
      </c>
      <c r="AX7" s="22" t="s">
        <v>95</v>
      </c>
      <c r="AY7" s="21" t="s">
        <v>96</v>
      </c>
      <c r="AZ7" s="45"/>
      <c r="BA7" s="912" t="s">
        <v>97</v>
      </c>
      <c r="BB7" s="912"/>
      <c r="BC7" s="912"/>
      <c r="BD7" s="912"/>
    </row>
    <row r="8" spans="1:56" ht="14.4" x14ac:dyDescent="0.3">
      <c r="A8" s="290" t="s">
        <v>98</v>
      </c>
      <c r="B8" s="250">
        <v>32</v>
      </c>
      <c r="C8" s="250">
        <v>1</v>
      </c>
      <c r="D8" s="250">
        <v>17</v>
      </c>
      <c r="E8" s="250">
        <v>221</v>
      </c>
      <c r="F8" s="257">
        <v>40081</v>
      </c>
      <c r="G8" s="251">
        <f t="shared" ref="G8:G46" si="0">F8-33969</f>
        <v>6112</v>
      </c>
      <c r="H8" s="250">
        <f>G8+(D8/2)</f>
        <v>6120.5</v>
      </c>
      <c r="I8" s="257">
        <f t="shared" ref="I8:I54" si="1">F8+(D8/2)</f>
        <v>40089.5</v>
      </c>
      <c r="J8" s="252">
        <f>I8</f>
        <v>40089.5</v>
      </c>
      <c r="K8" s="250">
        <v>1060</v>
      </c>
      <c r="L8" s="250"/>
      <c r="M8" s="250">
        <v>1</v>
      </c>
      <c r="N8" s="250">
        <v>1</v>
      </c>
      <c r="O8" s="250">
        <v>1</v>
      </c>
      <c r="P8" s="262">
        <v>5.5959999999999965</v>
      </c>
      <c r="Q8" s="262">
        <v>0.65835294117647014</v>
      </c>
      <c r="R8" s="262">
        <v>3.8473374709827882E-2</v>
      </c>
      <c r="S8" s="291">
        <f>R8*1000000</f>
        <v>38473.374709827884</v>
      </c>
      <c r="T8" s="262">
        <v>5.4501218082678618E-2</v>
      </c>
      <c r="U8" s="291">
        <f>T8*1000000</f>
        <v>54501.218082678621</v>
      </c>
      <c r="V8" s="262">
        <v>8.8715102562104742E-2</v>
      </c>
      <c r="W8" s="291">
        <f>V8*1000000</f>
        <v>88715.102562104745</v>
      </c>
      <c r="X8" s="359"/>
      <c r="Y8" s="262">
        <v>0.41899999999999998</v>
      </c>
      <c r="Z8" s="291">
        <f>Y8*1000000</f>
        <v>419000</v>
      </c>
      <c r="AA8" s="262">
        <v>5.0863561951626501E-3</v>
      </c>
      <c r="AB8" s="291">
        <f>AA8*1000000</f>
        <v>5086.3561951626498</v>
      </c>
      <c r="AC8" s="291">
        <f>R8/12*1000000</f>
        <v>3206.1145591523232</v>
      </c>
      <c r="AD8" s="291">
        <f>T8/100.0872*1000000</f>
        <v>544.53734426258927</v>
      </c>
      <c r="AE8" s="291">
        <f>V8/28.0855*1000000</f>
        <v>3158.7510481246459</v>
      </c>
      <c r="AF8" s="291">
        <f>AA8/14*1000000</f>
        <v>363.31115679733216</v>
      </c>
      <c r="AG8" s="365">
        <v>56.479502305588824</v>
      </c>
      <c r="AH8" s="365">
        <v>39.244738976037837</v>
      </c>
      <c r="AI8" s="366">
        <f>AG8-AH8</f>
        <v>17.234763329550987</v>
      </c>
      <c r="AJ8" s="366">
        <f>AG8*$Q8</f>
        <v>37.183446459067632</v>
      </c>
      <c r="AK8" s="366">
        <f t="shared" ref="AK8:AK19" si="2">AH8*$Q8</f>
        <v>25.836889330577364</v>
      </c>
      <c r="AL8" s="366">
        <f>AJ8-AK8</f>
        <v>11.346557128490268</v>
      </c>
      <c r="AM8" s="293"/>
      <c r="AN8" s="294"/>
      <c r="AO8" s="262">
        <v>8.2269946177553894</v>
      </c>
      <c r="AP8" s="292">
        <f>(AO8*K8)/1000</f>
        <v>8.720614294820713</v>
      </c>
      <c r="AQ8" s="292">
        <f>SUM(AP8,AN8)</f>
        <v>8.720614294820713</v>
      </c>
      <c r="AR8" s="295"/>
      <c r="AS8" s="292">
        <f t="shared" ref="AS8:AS18" si="3">AQ8/P8</f>
        <v>1.5583656709829732</v>
      </c>
      <c r="AT8" s="291">
        <f>AS8*1000</f>
        <v>1558.3656709829731</v>
      </c>
      <c r="AU8" s="296">
        <f t="shared" ref="AU8:AU18" si="4">AS8*Q8</f>
        <v>1.0259546229200838</v>
      </c>
      <c r="AV8" s="291">
        <f>AU8*1000</f>
        <v>1025.9546229200837</v>
      </c>
      <c r="AW8" s="291"/>
      <c r="AX8" s="297">
        <v>3532419.1652340982</v>
      </c>
      <c r="AY8" s="298">
        <f>AX8*Q8</f>
        <v>2325578.5469</v>
      </c>
      <c r="AZ8" s="46"/>
      <c r="BA8" s="265"/>
      <c r="BB8" s="266" t="s">
        <v>99</v>
      </c>
      <c r="BC8" s="266" t="s">
        <v>53</v>
      </c>
      <c r="BD8" s="267" t="s">
        <v>54</v>
      </c>
    </row>
    <row r="9" spans="1:56" ht="13.8" x14ac:dyDescent="0.25">
      <c r="A9" s="299" t="s">
        <v>100</v>
      </c>
      <c r="B9" s="247">
        <v>32</v>
      </c>
      <c r="C9" s="247">
        <v>2</v>
      </c>
      <c r="D9" s="247">
        <v>17</v>
      </c>
      <c r="E9" s="247">
        <v>204</v>
      </c>
      <c r="F9" s="256">
        <v>40098</v>
      </c>
      <c r="G9" s="248">
        <f t="shared" si="0"/>
        <v>6129</v>
      </c>
      <c r="H9" s="247">
        <f t="shared" ref="H9:H72" si="5">G9+(D9/2)</f>
        <v>6137.5</v>
      </c>
      <c r="I9" s="256">
        <f t="shared" si="1"/>
        <v>40106.5</v>
      </c>
      <c r="J9" s="249">
        <f t="shared" ref="J9:J54" si="6">I9</f>
        <v>40106.5</v>
      </c>
      <c r="K9" s="247">
        <v>1060</v>
      </c>
      <c r="L9" s="247"/>
      <c r="M9" s="247">
        <v>1</v>
      </c>
      <c r="N9" s="247">
        <v>1</v>
      </c>
      <c r="O9" s="247">
        <v>1</v>
      </c>
      <c r="P9" s="261">
        <v>6.72</v>
      </c>
      <c r="Q9" s="261">
        <v>0.79058823529411748</v>
      </c>
      <c r="R9" s="261">
        <v>4.1270616850887114E-2</v>
      </c>
      <c r="S9" s="300">
        <f t="shared" ref="S9:S72" si="7">R9*1000000</f>
        <v>41270.616850887112</v>
      </c>
      <c r="T9" s="261">
        <v>7.3477978622748685E-2</v>
      </c>
      <c r="U9" s="300">
        <f t="shared" ref="U9:U70" si="8">T9*1000000</f>
        <v>73477.978622748691</v>
      </c>
      <c r="V9" s="261">
        <v>0.11452494744541583</v>
      </c>
      <c r="W9" s="300">
        <f t="shared" ref="W9:W71" si="9">V9*1000000</f>
        <v>114524.94744541583</v>
      </c>
      <c r="X9" s="300"/>
      <c r="Y9" s="261">
        <v>0.499</v>
      </c>
      <c r="Z9" s="300">
        <f t="shared" ref="Z9:Z72" si="10">Y9*1000000</f>
        <v>499000</v>
      </c>
      <c r="AA9" s="261">
        <v>5.6889414699240115E-3</v>
      </c>
      <c r="AB9" s="300">
        <f t="shared" ref="AB9:AB72" si="11">AA9*1000000</f>
        <v>5688.9414699240115</v>
      </c>
      <c r="AC9" s="300">
        <f t="shared" ref="AC9:AC72" si="12">R9/12*1000000</f>
        <v>3439.2180709072595</v>
      </c>
      <c r="AD9" s="300">
        <f t="shared" ref="AD9:AD46" si="13">T9/100.0872*1000000</f>
        <v>734.13961648191469</v>
      </c>
      <c r="AE9" s="300">
        <f t="shared" ref="AE9:AE46" si="14">V9/28.0855*1000000</f>
        <v>4077.7250697126929</v>
      </c>
      <c r="AF9" s="300">
        <f t="shared" ref="AF9:AF46" si="15">AA9/14*1000000</f>
        <v>406.35296213742936</v>
      </c>
      <c r="AG9" s="367">
        <v>55.147054101075526</v>
      </c>
      <c r="AH9" s="367">
        <v>37.466253248309428</v>
      </c>
      <c r="AI9" s="368">
        <f t="shared" ref="AI9:AI43" si="16">AG9-AH9</f>
        <v>17.680800852766097</v>
      </c>
      <c r="AJ9" s="368">
        <f t="shared" ref="AJ9:AJ19" si="17">AG9*$Q9</f>
        <v>43.598612183438526</v>
      </c>
      <c r="AK9" s="368">
        <f t="shared" si="2"/>
        <v>29.620379038663447</v>
      </c>
      <c r="AL9" s="368">
        <f t="shared" ref="AL9:AL19" si="18">AJ9-AK9</f>
        <v>13.978233144775079</v>
      </c>
      <c r="AM9" s="302">
        <v>0.27764883536851365</v>
      </c>
      <c r="AN9" s="301">
        <f t="shared" ref="AN9:AN18" si="19">AM9*P9</f>
        <v>1.8658001736764116</v>
      </c>
      <c r="AO9" s="261">
        <v>340.14123889481772</v>
      </c>
      <c r="AP9" s="301">
        <f t="shared" ref="AP9:AP32" si="20">(AO9*K9)/1000</f>
        <v>360.54971322850679</v>
      </c>
      <c r="AQ9" s="301">
        <f t="shared" ref="AQ9:AQ43" si="21">SUM(AP9,AN9)</f>
        <v>362.41551340218319</v>
      </c>
      <c r="AR9" s="303">
        <f>(AP9/AQ9)</f>
        <v>0.99485176515717788</v>
      </c>
      <c r="AS9" s="301">
        <f t="shared" si="3"/>
        <v>53.930879970562977</v>
      </c>
      <c r="AT9" s="300">
        <f t="shared" ref="AT9:AT43" si="22">AS9*1000</f>
        <v>53930.879970562979</v>
      </c>
      <c r="AU9" s="301">
        <f t="shared" si="4"/>
        <v>42.63711922378625</v>
      </c>
      <c r="AV9" s="300">
        <f t="shared" ref="AV9:AV43" si="23">AU9*1000</f>
        <v>42637.119223786249</v>
      </c>
      <c r="AW9" s="300">
        <f t="shared" ref="AW9:AW15" si="24">AP9/AN9</f>
        <v>193.24133329780548</v>
      </c>
      <c r="AX9" s="304">
        <v>8973902.2777901795</v>
      </c>
      <c r="AY9" s="305">
        <f>AX9*Q9</f>
        <v>7094661.5654999996</v>
      </c>
      <c r="AZ9" s="46"/>
      <c r="BA9" s="306" t="s">
        <v>101</v>
      </c>
      <c r="BB9" s="307">
        <f>QUARTILE(AG8:AG152,1)</f>
        <v>49.421570969107123</v>
      </c>
      <c r="BC9" s="307">
        <f>QUARTILE(AH8:AH152,1)</f>
        <v>32.729261386767988</v>
      </c>
      <c r="BD9" s="308">
        <f>QUARTILE(AI8:AI152,1)</f>
        <v>14.617985517535452</v>
      </c>
    </row>
    <row r="10" spans="1:56" ht="13.8" x14ac:dyDescent="0.25">
      <c r="A10" s="299" t="s">
        <v>102</v>
      </c>
      <c r="B10" s="247">
        <v>32</v>
      </c>
      <c r="C10" s="247">
        <v>3</v>
      </c>
      <c r="D10" s="247">
        <v>17</v>
      </c>
      <c r="E10" s="247">
        <v>187</v>
      </c>
      <c r="F10" s="256">
        <v>40115</v>
      </c>
      <c r="G10" s="248">
        <f t="shared" si="0"/>
        <v>6146</v>
      </c>
      <c r="H10" s="247">
        <f t="shared" si="5"/>
        <v>6154.5</v>
      </c>
      <c r="I10" s="256">
        <f t="shared" si="1"/>
        <v>40123.5</v>
      </c>
      <c r="J10" s="249">
        <f t="shared" si="6"/>
        <v>40123.5</v>
      </c>
      <c r="K10" s="247">
        <v>1060</v>
      </c>
      <c r="L10" s="247"/>
      <c r="M10" s="247">
        <v>1</v>
      </c>
      <c r="N10" s="247">
        <v>1</v>
      </c>
      <c r="O10" s="247">
        <v>1</v>
      </c>
      <c r="P10" s="261">
        <v>3.9439999999999955</v>
      </c>
      <c r="Q10" s="261">
        <v>0.46399999999999947</v>
      </c>
      <c r="R10" s="261">
        <v>3.8095493053216599E-2</v>
      </c>
      <c r="S10" s="300">
        <f t="shared" si="7"/>
        <v>38095.493053216596</v>
      </c>
      <c r="T10" s="261">
        <v>4.2200933900416945E-2</v>
      </c>
      <c r="U10" s="300">
        <f t="shared" si="8"/>
        <v>42200.933900416945</v>
      </c>
      <c r="V10" s="261">
        <v>6.2429236043431535E-2</v>
      </c>
      <c r="W10" s="300">
        <f t="shared" si="9"/>
        <v>62429.236043431534</v>
      </c>
      <c r="X10" s="300"/>
      <c r="Y10" s="261">
        <v>0.26400000000000001</v>
      </c>
      <c r="Z10" s="300">
        <f t="shared" si="10"/>
        <v>264000</v>
      </c>
      <c r="AA10" s="261">
        <v>7.4334923911812045E-3</v>
      </c>
      <c r="AB10" s="300">
        <f t="shared" si="11"/>
        <v>7433.4923911812048</v>
      </c>
      <c r="AC10" s="300">
        <f t="shared" si="12"/>
        <v>3174.6244211013832</v>
      </c>
      <c r="AD10" s="300">
        <f t="shared" si="13"/>
        <v>421.64166747013553</v>
      </c>
      <c r="AE10" s="300">
        <f t="shared" si="14"/>
        <v>2222.8280088811498</v>
      </c>
      <c r="AF10" s="300">
        <f t="shared" si="15"/>
        <v>530.96374222722886</v>
      </c>
      <c r="AG10" s="367">
        <v>37.588187097422832</v>
      </c>
      <c r="AH10" s="367">
        <v>39.962175035431287</v>
      </c>
      <c r="AI10" s="368">
        <f t="shared" si="16"/>
        <v>-2.3739879380084545</v>
      </c>
      <c r="AJ10" s="368">
        <f t="shared" si="17"/>
        <v>17.440918813204174</v>
      </c>
      <c r="AK10" s="368">
        <f t="shared" si="2"/>
        <v>18.542449216440097</v>
      </c>
      <c r="AL10" s="368">
        <f t="shared" si="18"/>
        <v>-1.1015304032359232</v>
      </c>
      <c r="AM10" s="302">
        <v>2.4471484326658202E-2</v>
      </c>
      <c r="AN10" s="301">
        <f t="shared" si="19"/>
        <v>9.6515534184339835E-2</v>
      </c>
      <c r="AO10" s="261">
        <v>4.8538593196866557</v>
      </c>
      <c r="AP10" s="301">
        <f t="shared" si="20"/>
        <v>5.1450908788678555</v>
      </c>
      <c r="AQ10" s="301">
        <f t="shared" si="21"/>
        <v>5.2416064130521951</v>
      </c>
      <c r="AR10" s="303">
        <f t="shared" ref="AR10:AR15" si="25">(AP10/AQ10)</f>
        <v>0.98158664985909572</v>
      </c>
      <c r="AS10" s="301">
        <f t="shared" si="3"/>
        <v>1.3290077112201322</v>
      </c>
      <c r="AT10" s="300">
        <f t="shared" si="22"/>
        <v>1329.0077112201323</v>
      </c>
      <c r="AU10" s="301">
        <f t="shared" si="4"/>
        <v>0.61665957800614057</v>
      </c>
      <c r="AV10" s="300">
        <f t="shared" si="23"/>
        <v>616.65957800614058</v>
      </c>
      <c r="AW10" s="300">
        <f t="shared" si="24"/>
        <v>53.308422549275747</v>
      </c>
      <c r="AX10" s="304">
        <v>112780.17241379323</v>
      </c>
      <c r="AY10" s="305">
        <f>AX10*Q10</f>
        <v>52330</v>
      </c>
      <c r="AZ10" s="46"/>
      <c r="BA10" s="309" t="s">
        <v>103</v>
      </c>
      <c r="BB10" s="307">
        <f>QUARTILE(AG8:AG152,3)</f>
        <v>66.805093536285071</v>
      </c>
      <c r="BC10" s="307">
        <f>QUARTILE(AH8:AH152,3)</f>
        <v>46.071892549185435</v>
      </c>
      <c r="BD10" s="308">
        <f>QUARTILE(AI8:AI152,3)</f>
        <v>21.507894534051992</v>
      </c>
    </row>
    <row r="11" spans="1:56" ht="13.8" x14ac:dyDescent="0.25">
      <c r="A11" s="299" t="s">
        <v>104</v>
      </c>
      <c r="B11" s="247">
        <v>32</v>
      </c>
      <c r="C11" s="247">
        <v>4</v>
      </c>
      <c r="D11" s="247">
        <v>17</v>
      </c>
      <c r="E11" s="247">
        <v>170</v>
      </c>
      <c r="F11" s="256">
        <v>40132</v>
      </c>
      <c r="G11" s="248">
        <f t="shared" si="0"/>
        <v>6163</v>
      </c>
      <c r="H11" s="247">
        <f t="shared" si="5"/>
        <v>6171.5</v>
      </c>
      <c r="I11" s="256">
        <f t="shared" si="1"/>
        <v>40140.5</v>
      </c>
      <c r="J11" s="249">
        <f t="shared" si="6"/>
        <v>40140.5</v>
      </c>
      <c r="K11" s="247">
        <v>1060</v>
      </c>
      <c r="L11" s="247"/>
      <c r="M11" s="247">
        <v>1</v>
      </c>
      <c r="N11" s="247">
        <v>1</v>
      </c>
      <c r="O11" s="247">
        <v>1</v>
      </c>
      <c r="P11" s="261">
        <v>2.2040000000000006</v>
      </c>
      <c r="Q11" s="261">
        <v>0.2592941176470589</v>
      </c>
      <c r="R11" s="261">
        <v>2.5247508459713394E-2</v>
      </c>
      <c r="S11" s="300">
        <f t="shared" si="7"/>
        <v>25247.508459713394</v>
      </c>
      <c r="T11" s="261">
        <v>2.8170125456975743E-2</v>
      </c>
      <c r="U11" s="300">
        <f t="shared" si="8"/>
        <v>28170.125456975744</v>
      </c>
      <c r="V11" s="261">
        <v>5.7797323313271545E-2</v>
      </c>
      <c r="W11" s="300">
        <f t="shared" si="9"/>
        <v>57797.323313271547</v>
      </c>
      <c r="X11" s="300"/>
      <c r="Y11" s="261">
        <v>0.11</v>
      </c>
      <c r="Z11" s="300">
        <f t="shared" si="10"/>
        <v>110000</v>
      </c>
      <c r="AA11" s="261">
        <v>4.9244285898366776E-3</v>
      </c>
      <c r="AB11" s="300">
        <f t="shared" si="11"/>
        <v>4924.4285898366779</v>
      </c>
      <c r="AC11" s="300">
        <f t="shared" si="12"/>
        <v>2103.9590383094496</v>
      </c>
      <c r="AD11" s="300">
        <f t="shared" si="13"/>
        <v>281.45582509027872</v>
      </c>
      <c r="AE11" s="300">
        <f t="shared" si="14"/>
        <v>2057.9061548938616</v>
      </c>
      <c r="AF11" s="300">
        <f t="shared" si="15"/>
        <v>351.74489927404835</v>
      </c>
      <c r="AG11" s="367">
        <v>53.451276883350559</v>
      </c>
      <c r="AH11" s="367">
        <v>34.797067450345665</v>
      </c>
      <c r="AI11" s="368">
        <f t="shared" si="16"/>
        <v>18.654209433004894</v>
      </c>
      <c r="AJ11" s="368">
        <f t="shared" si="17"/>
        <v>13.85960167657702</v>
      </c>
      <c r="AK11" s="368">
        <f t="shared" si="2"/>
        <v>9.0226749012425724</v>
      </c>
      <c r="AL11" s="368">
        <f t="shared" si="18"/>
        <v>4.8369267753344474</v>
      </c>
      <c r="AM11" s="302">
        <v>9.8953446981014673E-2</v>
      </c>
      <c r="AN11" s="301">
        <f t="shared" si="19"/>
        <v>0.21809339714615639</v>
      </c>
      <c r="AO11" s="261">
        <v>26.512468779825166</v>
      </c>
      <c r="AP11" s="301">
        <f t="shared" si="20"/>
        <v>28.103216906614676</v>
      </c>
      <c r="AQ11" s="301">
        <f t="shared" si="21"/>
        <v>28.321310303760832</v>
      </c>
      <c r="AR11" s="303">
        <f t="shared" si="25"/>
        <v>0.99229931825868967</v>
      </c>
      <c r="AS11" s="301">
        <f t="shared" si="3"/>
        <v>12.84995930297678</v>
      </c>
      <c r="AT11" s="300">
        <f t="shared" si="22"/>
        <v>12849.95930297678</v>
      </c>
      <c r="AU11" s="301">
        <f t="shared" si="4"/>
        <v>3.3319188592659801</v>
      </c>
      <c r="AV11" s="300">
        <f t="shared" si="23"/>
        <v>3331.9188592659802</v>
      </c>
      <c r="AW11" s="300">
        <f t="shared" si="24"/>
        <v>128.85863246827765</v>
      </c>
      <c r="AX11" s="304">
        <v>662416.1772686023</v>
      </c>
      <c r="AY11" s="305">
        <f>AX11*Q11</f>
        <v>171760.6182</v>
      </c>
      <c r="AZ11" s="46"/>
      <c r="BA11" s="309" t="s">
        <v>105</v>
      </c>
      <c r="BB11" s="307">
        <f>BB10-BB9</f>
        <v>17.383522567177948</v>
      </c>
      <c r="BC11" s="307">
        <f>BC10-BC9</f>
        <v>13.342631162417447</v>
      </c>
      <c r="BD11" s="308">
        <f>BD10-BD9</f>
        <v>6.8899090165165404</v>
      </c>
    </row>
    <row r="12" spans="1:56" ht="13.8" x14ac:dyDescent="0.25">
      <c r="A12" s="299" t="s">
        <v>106</v>
      </c>
      <c r="B12" s="247">
        <v>32</v>
      </c>
      <c r="C12" s="247">
        <v>5</v>
      </c>
      <c r="D12" s="247">
        <v>17</v>
      </c>
      <c r="E12" s="247">
        <v>153</v>
      </c>
      <c r="F12" s="256">
        <v>40149</v>
      </c>
      <c r="G12" s="248">
        <f t="shared" si="0"/>
        <v>6180</v>
      </c>
      <c r="H12" s="247">
        <f t="shared" si="5"/>
        <v>6188.5</v>
      </c>
      <c r="I12" s="256">
        <f t="shared" si="1"/>
        <v>40157.5</v>
      </c>
      <c r="J12" s="249">
        <f t="shared" si="6"/>
        <v>40157.5</v>
      </c>
      <c r="K12" s="247">
        <v>1060</v>
      </c>
      <c r="L12" s="247"/>
      <c r="M12" s="247">
        <v>1</v>
      </c>
      <c r="N12" s="247">
        <v>1</v>
      </c>
      <c r="O12" s="247">
        <v>1</v>
      </c>
      <c r="P12" s="261">
        <v>2.0360000000000014</v>
      </c>
      <c r="Q12" s="261">
        <v>0.23952941176470605</v>
      </c>
      <c r="R12" s="261">
        <v>1.6688101582630337E-2</v>
      </c>
      <c r="S12" s="300">
        <f t="shared" si="7"/>
        <v>16688.101582630337</v>
      </c>
      <c r="T12" s="261">
        <v>2.3288432187282767E-2</v>
      </c>
      <c r="U12" s="300">
        <f t="shared" si="8"/>
        <v>23288.432187282768</v>
      </c>
      <c r="V12" s="261">
        <v>5.1670792964527631E-2</v>
      </c>
      <c r="W12" s="300">
        <f t="shared" si="9"/>
        <v>51670.792964527631</v>
      </c>
      <c r="X12" s="300"/>
      <c r="Y12" s="261">
        <v>0.123</v>
      </c>
      <c r="Z12" s="300">
        <f t="shared" si="10"/>
        <v>123000</v>
      </c>
      <c r="AA12" s="261">
        <v>2.608020970862351E-3</v>
      </c>
      <c r="AB12" s="300">
        <f t="shared" si="11"/>
        <v>2608.0209708623511</v>
      </c>
      <c r="AC12" s="300">
        <f t="shared" si="12"/>
        <v>1390.6751318858614</v>
      </c>
      <c r="AD12" s="300">
        <f t="shared" si="13"/>
        <v>232.68142367138623</v>
      </c>
      <c r="AE12" s="300">
        <f t="shared" si="14"/>
        <v>1839.7676012364968</v>
      </c>
      <c r="AF12" s="300">
        <f t="shared" si="15"/>
        <v>186.28721220445365</v>
      </c>
      <c r="AG12" s="367">
        <v>53.025943404539618</v>
      </c>
      <c r="AH12" s="367">
        <v>37.823458281279542</v>
      </c>
      <c r="AI12" s="368">
        <f t="shared" si="16"/>
        <v>15.202485123260075</v>
      </c>
      <c r="AJ12" s="368">
        <f t="shared" si="17"/>
        <v>12.701273031957969</v>
      </c>
      <c r="AK12" s="368">
        <f t="shared" si="2"/>
        <v>9.059830713021789</v>
      </c>
      <c r="AL12" s="368">
        <f t="shared" si="18"/>
        <v>3.6414423189361802</v>
      </c>
      <c r="AM12" s="302">
        <v>0.44901757885330584</v>
      </c>
      <c r="AN12" s="301">
        <f t="shared" si="19"/>
        <v>0.91419979054533129</v>
      </c>
      <c r="AO12" s="261">
        <v>947.4059460906052</v>
      </c>
      <c r="AP12" s="301">
        <f t="shared" si="20"/>
        <v>1004.2503028560415</v>
      </c>
      <c r="AQ12" s="301">
        <f t="shared" si="21"/>
        <v>1005.1645026465868</v>
      </c>
      <c r="AR12" s="303">
        <f t="shared" si="25"/>
        <v>0.99909049733835775</v>
      </c>
      <c r="AS12" s="301">
        <f t="shared" si="3"/>
        <v>493.69572821541561</v>
      </c>
      <c r="AT12" s="300">
        <f t="shared" si="22"/>
        <v>493695.72821541561</v>
      </c>
      <c r="AU12" s="301">
        <f t="shared" si="4"/>
        <v>118.25464737018669</v>
      </c>
      <c r="AV12" s="300">
        <f t="shared" si="23"/>
        <v>118254.64737018669</v>
      </c>
      <c r="AW12" s="300">
        <f t="shared" si="24"/>
        <v>1098.5020049687323</v>
      </c>
      <c r="AX12" s="304"/>
      <c r="AY12" s="305"/>
      <c r="AZ12" s="46"/>
      <c r="BA12" s="309" t="s">
        <v>107</v>
      </c>
      <c r="BB12" s="307">
        <f>BB10+(BB11*1.5)</f>
        <v>92.880377387051993</v>
      </c>
      <c r="BC12" s="307">
        <f>BC10+(BC11*1.5)</f>
        <v>66.085839292811613</v>
      </c>
      <c r="BD12" s="308">
        <f>BD10+(BD11*1.5)</f>
        <v>31.842758058826803</v>
      </c>
    </row>
    <row r="13" spans="1:56" ht="14.4" thickBot="1" x14ac:dyDescent="0.3">
      <c r="A13" s="299" t="s">
        <v>108</v>
      </c>
      <c r="B13" s="247">
        <v>32</v>
      </c>
      <c r="C13" s="247">
        <v>6</v>
      </c>
      <c r="D13" s="247">
        <v>17</v>
      </c>
      <c r="E13" s="247">
        <v>136</v>
      </c>
      <c r="F13" s="256">
        <v>40166</v>
      </c>
      <c r="G13" s="248">
        <f t="shared" si="0"/>
        <v>6197</v>
      </c>
      <c r="H13" s="247">
        <f t="shared" si="5"/>
        <v>6205.5</v>
      </c>
      <c r="I13" s="256">
        <f t="shared" si="1"/>
        <v>40174.5</v>
      </c>
      <c r="J13" s="249">
        <f t="shared" si="6"/>
        <v>40174.5</v>
      </c>
      <c r="K13" s="247">
        <v>1060</v>
      </c>
      <c r="L13" s="247"/>
      <c r="M13" s="247">
        <v>1</v>
      </c>
      <c r="N13" s="247">
        <v>1</v>
      </c>
      <c r="O13" s="247">
        <v>1</v>
      </c>
      <c r="P13" s="261">
        <v>1.7959999999999994</v>
      </c>
      <c r="Q13" s="261">
        <v>0.21129411764705874</v>
      </c>
      <c r="R13" s="261">
        <v>1.0765853616873589E-2</v>
      </c>
      <c r="S13" s="300">
        <f t="shared" si="7"/>
        <v>10765.85361687359</v>
      </c>
      <c r="T13" s="261">
        <v>2.3630594954129142E-2</v>
      </c>
      <c r="U13" s="300">
        <f t="shared" si="8"/>
        <v>23630.594954129141</v>
      </c>
      <c r="V13" s="261">
        <v>2.2487875941824137E-2</v>
      </c>
      <c r="W13" s="300">
        <f t="shared" si="9"/>
        <v>22487.875941824135</v>
      </c>
      <c r="X13" s="300"/>
      <c r="Y13" s="261">
        <v>0.13800000000000001</v>
      </c>
      <c r="Z13" s="300">
        <f t="shared" si="10"/>
        <v>138000</v>
      </c>
      <c r="AA13" s="261">
        <v>1.5544648319713492E-3</v>
      </c>
      <c r="AB13" s="300">
        <f t="shared" si="11"/>
        <v>1554.4648319713492</v>
      </c>
      <c r="AC13" s="300">
        <f t="shared" si="12"/>
        <v>897.15446807279909</v>
      </c>
      <c r="AD13" s="300">
        <f t="shared" si="13"/>
        <v>236.10007028000726</v>
      </c>
      <c r="AE13" s="300">
        <f t="shared" si="14"/>
        <v>800.69345184611757</v>
      </c>
      <c r="AF13" s="300">
        <f t="shared" si="15"/>
        <v>111.03320228366779</v>
      </c>
      <c r="AG13" s="367">
        <v>54.129859164293123</v>
      </c>
      <c r="AH13" s="367">
        <v>38.876755369059651</v>
      </c>
      <c r="AI13" s="368">
        <f t="shared" si="16"/>
        <v>15.253103795233471</v>
      </c>
      <c r="AJ13" s="368">
        <f t="shared" si="17"/>
        <v>11.437320830478871</v>
      </c>
      <c r="AK13" s="368">
        <f t="shared" si="2"/>
        <v>8.2144297226860132</v>
      </c>
      <c r="AL13" s="368">
        <f t="shared" si="18"/>
        <v>3.2228911077928579</v>
      </c>
      <c r="AM13" s="302">
        <v>1.0760388919460416E-3</v>
      </c>
      <c r="AN13" s="301">
        <f t="shared" si="19"/>
        <v>1.93256584993509E-3</v>
      </c>
      <c r="AO13" s="261">
        <v>0.45089008748506587</v>
      </c>
      <c r="AP13" s="301">
        <f t="shared" si="20"/>
        <v>0.47794349273416981</v>
      </c>
      <c r="AQ13" s="301">
        <f t="shared" si="21"/>
        <v>0.47987605858410487</v>
      </c>
      <c r="AR13" s="303">
        <f t="shared" si="25"/>
        <v>0.99597278127265365</v>
      </c>
      <c r="AS13" s="301">
        <f t="shared" si="3"/>
        <v>0.26719156936754179</v>
      </c>
      <c r="AT13" s="300">
        <f t="shared" si="22"/>
        <v>267.19156936754177</v>
      </c>
      <c r="AU13" s="301">
        <f t="shared" si="4"/>
        <v>5.6456006892247633E-2</v>
      </c>
      <c r="AV13" s="300">
        <f t="shared" si="23"/>
        <v>56.456006892247636</v>
      </c>
      <c r="AW13" s="300">
        <f t="shared" si="24"/>
        <v>247.31032722648118</v>
      </c>
      <c r="AX13" s="304"/>
      <c r="AY13" s="305"/>
      <c r="AZ13" s="46"/>
      <c r="BA13" s="310" t="s">
        <v>109</v>
      </c>
      <c r="BB13" s="311">
        <f>BB9-(BB11*1.5)</f>
        <v>23.3462871183402</v>
      </c>
      <c r="BC13" s="311">
        <f>BC9-(BC11*1.5)</f>
        <v>12.715314643141816</v>
      </c>
      <c r="BD13" s="312">
        <f>BD9-(BD11*1.5)</f>
        <v>4.2831219927606412</v>
      </c>
    </row>
    <row r="14" spans="1:56" ht="13.2" x14ac:dyDescent="0.25">
      <c r="A14" s="299" t="s">
        <v>110</v>
      </c>
      <c r="B14" s="247">
        <v>32</v>
      </c>
      <c r="C14" s="247">
        <v>7</v>
      </c>
      <c r="D14" s="247">
        <v>17</v>
      </c>
      <c r="E14" s="247">
        <v>119</v>
      </c>
      <c r="F14" s="256">
        <v>40183</v>
      </c>
      <c r="G14" s="248">
        <f t="shared" si="0"/>
        <v>6214</v>
      </c>
      <c r="H14" s="247">
        <f t="shared" si="5"/>
        <v>6222.5</v>
      </c>
      <c r="I14" s="256">
        <f t="shared" si="1"/>
        <v>40191.5</v>
      </c>
      <c r="J14" s="249">
        <f t="shared" si="6"/>
        <v>40191.5</v>
      </c>
      <c r="K14" s="247">
        <v>1060</v>
      </c>
      <c r="L14" s="247"/>
      <c r="M14" s="247">
        <v>1</v>
      </c>
      <c r="N14" s="247">
        <v>1</v>
      </c>
      <c r="O14" s="247">
        <v>1</v>
      </c>
      <c r="P14" s="261">
        <v>1.7719999999999985</v>
      </c>
      <c r="Q14" s="261">
        <v>0.20847058823529394</v>
      </c>
      <c r="R14" s="261">
        <v>1.4801210233355828E-2</v>
      </c>
      <c r="S14" s="300">
        <f t="shared" si="7"/>
        <v>14801.210233355829</v>
      </c>
      <c r="T14" s="261">
        <v>3.096822962264964E-2</v>
      </c>
      <c r="U14" s="300">
        <f t="shared" si="8"/>
        <v>30968.22962264964</v>
      </c>
      <c r="V14" s="261">
        <v>2.010374317870987E-2</v>
      </c>
      <c r="W14" s="300">
        <f t="shared" si="9"/>
        <v>20103.743178709869</v>
      </c>
      <c r="X14" s="300"/>
      <c r="Y14" s="261">
        <v>0.12</v>
      </c>
      <c r="Z14" s="300">
        <f t="shared" si="10"/>
        <v>120000</v>
      </c>
      <c r="AA14" s="261">
        <v>2.6061491345628959E-3</v>
      </c>
      <c r="AB14" s="300">
        <f t="shared" si="11"/>
        <v>2606.1491345628961</v>
      </c>
      <c r="AC14" s="300">
        <f t="shared" si="12"/>
        <v>1233.4341861129858</v>
      </c>
      <c r="AD14" s="300">
        <f t="shared" si="13"/>
        <v>309.41248853649256</v>
      </c>
      <c r="AE14" s="300">
        <f>V14/28.0855*1000000</f>
        <v>715.805065913367</v>
      </c>
      <c r="AF14" s="300">
        <f t="shared" si="15"/>
        <v>186.1535096116354</v>
      </c>
      <c r="AG14" s="367">
        <v>205.69516872077787</v>
      </c>
      <c r="AH14" s="367">
        <v>186.31716867306255</v>
      </c>
      <c r="AI14" s="368">
        <f t="shared" si="16"/>
        <v>19.378000047715318</v>
      </c>
      <c r="AJ14" s="368">
        <f t="shared" si="17"/>
        <v>42.881392820378593</v>
      </c>
      <c r="AK14" s="368">
        <f t="shared" si="2"/>
        <v>38.841649751607832</v>
      </c>
      <c r="AL14" s="368">
        <f t="shared" si="18"/>
        <v>4.0397430687707612</v>
      </c>
      <c r="AM14" s="302">
        <v>4.6571741019529054E-3</v>
      </c>
      <c r="AN14" s="301">
        <f t="shared" si="19"/>
        <v>8.2525125086605408E-3</v>
      </c>
      <c r="AO14" s="261">
        <v>0.17969488802708117</v>
      </c>
      <c r="AP14" s="301">
        <f t="shared" si="20"/>
        <v>0.19047658130870604</v>
      </c>
      <c r="AQ14" s="301">
        <f t="shared" si="21"/>
        <v>0.19872909381736659</v>
      </c>
      <c r="AR14" s="303">
        <f t="shared" si="25"/>
        <v>0.9584735563870449</v>
      </c>
      <c r="AS14" s="301">
        <f t="shared" si="3"/>
        <v>0.11214960147706927</v>
      </c>
      <c r="AT14" s="300">
        <f t="shared" si="22"/>
        <v>112.14960147706927</v>
      </c>
      <c r="AU14" s="301">
        <f t="shared" si="4"/>
        <v>2.3379893390278423E-2</v>
      </c>
      <c r="AV14" s="300">
        <f t="shared" si="23"/>
        <v>23.379893390278422</v>
      </c>
      <c r="AW14" s="300">
        <f t="shared" si="24"/>
        <v>23.081041211244663</v>
      </c>
      <c r="AX14" s="304"/>
      <c r="AY14" s="305"/>
      <c r="AZ14" s="46"/>
      <c r="BA14" s="46"/>
      <c r="BB14" s="47"/>
      <c r="BC14" s="46"/>
    </row>
    <row r="15" spans="1:56" ht="13.2" x14ac:dyDescent="0.25">
      <c r="A15" s="299" t="s">
        <v>111</v>
      </c>
      <c r="B15" s="247">
        <v>32</v>
      </c>
      <c r="C15" s="247">
        <v>8</v>
      </c>
      <c r="D15" s="247">
        <v>17</v>
      </c>
      <c r="E15" s="247">
        <v>102</v>
      </c>
      <c r="F15" s="256">
        <v>40200</v>
      </c>
      <c r="G15" s="248">
        <f t="shared" si="0"/>
        <v>6231</v>
      </c>
      <c r="H15" s="247">
        <f t="shared" si="5"/>
        <v>6239.5</v>
      </c>
      <c r="I15" s="256">
        <f t="shared" si="1"/>
        <v>40208.5</v>
      </c>
      <c r="J15" s="249">
        <f t="shared" si="6"/>
        <v>40208.5</v>
      </c>
      <c r="K15" s="247">
        <v>1060</v>
      </c>
      <c r="L15" s="247"/>
      <c r="M15" s="247">
        <v>1</v>
      </c>
      <c r="N15" s="247">
        <v>1</v>
      </c>
      <c r="O15" s="247">
        <v>1</v>
      </c>
      <c r="P15" s="261">
        <v>2.107999999999997</v>
      </c>
      <c r="Q15" s="261">
        <v>0.24799999999999964</v>
      </c>
      <c r="R15" s="261">
        <v>1.3591833496161325E-2</v>
      </c>
      <c r="S15" s="300">
        <f t="shared" si="7"/>
        <v>13591.833496161325</v>
      </c>
      <c r="T15" s="261">
        <v>2.9349376794055412E-2</v>
      </c>
      <c r="U15" s="300">
        <f t="shared" si="8"/>
        <v>29349.37679405541</v>
      </c>
      <c r="V15" s="261">
        <v>2.73172117211554E-2</v>
      </c>
      <c r="W15" s="300">
        <f t="shared" si="9"/>
        <v>27317.2117211554</v>
      </c>
      <c r="X15" s="300"/>
      <c r="Y15" s="261">
        <v>0.157</v>
      </c>
      <c r="Z15" s="300">
        <f t="shared" si="10"/>
        <v>157000</v>
      </c>
      <c r="AA15" s="261">
        <v>2.1544074003238974E-3</v>
      </c>
      <c r="AB15" s="300">
        <f t="shared" si="11"/>
        <v>2154.4074003238975</v>
      </c>
      <c r="AC15" s="300">
        <f t="shared" si="12"/>
        <v>1132.6527913467769</v>
      </c>
      <c r="AD15" s="300">
        <f t="shared" si="13"/>
        <v>293.23806434844226</v>
      </c>
      <c r="AE15" s="300">
        <f t="shared" si="14"/>
        <v>972.64466436970679</v>
      </c>
      <c r="AF15" s="300">
        <f t="shared" si="15"/>
        <v>153.88624288027839</v>
      </c>
      <c r="AG15" s="367">
        <v>56.275474390056317</v>
      </c>
      <c r="AH15" s="367">
        <v>44.159556685412809</v>
      </c>
      <c r="AI15" s="368">
        <f t="shared" si="16"/>
        <v>12.115917704643508</v>
      </c>
      <c r="AJ15" s="368">
        <f t="shared" si="17"/>
        <v>13.956317648733947</v>
      </c>
      <c r="AK15" s="368">
        <f t="shared" si="2"/>
        <v>10.95157005798236</v>
      </c>
      <c r="AL15" s="368">
        <f t="shared" si="18"/>
        <v>3.0047475907515864</v>
      </c>
      <c r="AM15" s="302">
        <v>1.1942135337892951E-3</v>
      </c>
      <c r="AN15" s="301">
        <f t="shared" si="19"/>
        <v>2.5174021292278304E-3</v>
      </c>
      <c r="AO15" s="261">
        <v>0.14877628093114253</v>
      </c>
      <c r="AP15" s="301">
        <f t="shared" si="20"/>
        <v>0.1577028577870111</v>
      </c>
      <c r="AQ15" s="301">
        <f t="shared" si="21"/>
        <v>0.16022025991623892</v>
      </c>
      <c r="AR15" s="303">
        <f t="shared" si="25"/>
        <v>0.98428786640001775</v>
      </c>
      <c r="AS15" s="301">
        <f t="shared" si="3"/>
        <v>7.6005815899544193E-2</v>
      </c>
      <c r="AT15" s="300">
        <f t="shared" si="22"/>
        <v>76.005815899544189</v>
      </c>
      <c r="AU15" s="301">
        <f t="shared" si="4"/>
        <v>1.8849442343086931E-2</v>
      </c>
      <c r="AV15" s="300">
        <f t="shared" si="23"/>
        <v>18.849442343086931</v>
      </c>
      <c r="AW15" s="300">
        <f t="shared" si="24"/>
        <v>62.645080003719436</v>
      </c>
      <c r="AX15" s="304">
        <v>1832201.9294354867</v>
      </c>
      <c r="AY15" s="305">
        <f>AX15*Q15</f>
        <v>454386.0785</v>
      </c>
      <c r="AZ15" s="46"/>
      <c r="BA15" s="46"/>
      <c r="BB15" s="47"/>
      <c r="BC15" s="46"/>
    </row>
    <row r="16" spans="1:56" ht="14.4" x14ac:dyDescent="0.3">
      <c r="A16" s="299" t="s">
        <v>112</v>
      </c>
      <c r="B16" s="247">
        <v>32</v>
      </c>
      <c r="C16" s="247">
        <v>9</v>
      </c>
      <c r="D16" s="247">
        <v>17</v>
      </c>
      <c r="E16" s="247">
        <v>85</v>
      </c>
      <c r="F16" s="256">
        <v>40217</v>
      </c>
      <c r="G16" s="248">
        <f t="shared" si="0"/>
        <v>6248</v>
      </c>
      <c r="H16" s="247">
        <f t="shared" si="5"/>
        <v>6256.5</v>
      </c>
      <c r="I16" s="256">
        <f t="shared" si="1"/>
        <v>40225.5</v>
      </c>
      <c r="J16" s="249">
        <f t="shared" si="6"/>
        <v>40225.5</v>
      </c>
      <c r="K16" s="247">
        <v>1060</v>
      </c>
      <c r="L16" s="247"/>
      <c r="M16" s="247">
        <v>1</v>
      </c>
      <c r="N16" s="247">
        <v>1</v>
      </c>
      <c r="O16" s="247">
        <v>1</v>
      </c>
      <c r="P16" s="261">
        <v>3.7879999999999967</v>
      </c>
      <c r="Q16" s="261">
        <v>0.44564705882352901</v>
      </c>
      <c r="R16" s="261">
        <v>1.8861120371284779E-2</v>
      </c>
      <c r="S16" s="300">
        <f t="shared" si="7"/>
        <v>18861.120371284778</v>
      </c>
      <c r="T16" s="261">
        <v>6.253794808662988E-2</v>
      </c>
      <c r="U16" s="300">
        <f t="shared" si="8"/>
        <v>62537.948086629876</v>
      </c>
      <c r="V16" s="261">
        <v>5.9342792997287265E-2</v>
      </c>
      <c r="W16" s="300">
        <f t="shared" si="9"/>
        <v>59342.792997287266</v>
      </c>
      <c r="X16" s="300"/>
      <c r="Y16" s="261">
        <v>0.27700000000000002</v>
      </c>
      <c r="Z16" s="300">
        <f t="shared" si="10"/>
        <v>277000</v>
      </c>
      <c r="AA16" s="261">
        <v>2.9372375205981528E-3</v>
      </c>
      <c r="AB16" s="300">
        <f t="shared" si="11"/>
        <v>2937.237520598153</v>
      </c>
      <c r="AC16" s="300">
        <f t="shared" si="12"/>
        <v>1571.7600309403981</v>
      </c>
      <c r="AD16" s="300">
        <f t="shared" si="13"/>
        <v>624.83462507323497</v>
      </c>
      <c r="AE16" s="300">
        <f t="shared" si="14"/>
        <v>2112.9334709115833</v>
      </c>
      <c r="AF16" s="300">
        <f t="shared" si="15"/>
        <v>209.8026800427252</v>
      </c>
      <c r="AG16" s="367">
        <v>44.200321508794232</v>
      </c>
      <c r="AH16" s="367">
        <v>38.348341541102485</v>
      </c>
      <c r="AI16" s="368">
        <f t="shared" si="16"/>
        <v>5.8519799676917472</v>
      </c>
      <c r="AJ16" s="368">
        <f t="shared" si="17"/>
        <v>19.697743279448517</v>
      </c>
      <c r="AK16" s="368">
        <f t="shared" si="2"/>
        <v>17.089825618552482</v>
      </c>
      <c r="AL16" s="368">
        <f t="shared" si="18"/>
        <v>2.6079176608960353</v>
      </c>
      <c r="AM16" s="313"/>
      <c r="AN16" s="314"/>
      <c r="AO16" s="261">
        <v>0.49240492661877194</v>
      </c>
      <c r="AP16" s="301">
        <f t="shared" si="20"/>
        <v>0.52194922221589823</v>
      </c>
      <c r="AQ16" s="301">
        <f t="shared" si="21"/>
        <v>0.52194922221589823</v>
      </c>
      <c r="AR16" s="295"/>
      <c r="AS16" s="301">
        <f t="shared" si="3"/>
        <v>0.13779018537906512</v>
      </c>
      <c r="AT16" s="300">
        <f t="shared" si="22"/>
        <v>137.79018537906512</v>
      </c>
      <c r="AU16" s="301">
        <f t="shared" si="4"/>
        <v>6.14057908489292E-2</v>
      </c>
      <c r="AV16" s="300">
        <f t="shared" si="23"/>
        <v>61.4057908489292</v>
      </c>
      <c r="AW16" s="317"/>
      <c r="AX16" s="304">
        <v>1173.5744456177413</v>
      </c>
      <c r="AY16" s="305">
        <f>AX16*Q16</f>
        <v>523</v>
      </c>
      <c r="AZ16" s="46"/>
      <c r="BA16" s="46"/>
      <c r="BB16" s="48"/>
      <c r="BC16" s="315"/>
    </row>
    <row r="17" spans="1:55" ht="14.4" x14ac:dyDescent="0.3">
      <c r="A17" s="299" t="s">
        <v>113</v>
      </c>
      <c r="B17" s="247">
        <v>32</v>
      </c>
      <c r="C17" s="247">
        <v>10</v>
      </c>
      <c r="D17" s="247">
        <v>17</v>
      </c>
      <c r="E17" s="247">
        <v>68</v>
      </c>
      <c r="F17" s="256">
        <v>40234</v>
      </c>
      <c r="G17" s="247">
        <f t="shared" si="0"/>
        <v>6265</v>
      </c>
      <c r="H17" s="247">
        <f t="shared" si="5"/>
        <v>6273.5</v>
      </c>
      <c r="I17" s="256">
        <f t="shared" si="1"/>
        <v>40242.5</v>
      </c>
      <c r="J17" s="249">
        <f t="shared" si="6"/>
        <v>40242.5</v>
      </c>
      <c r="K17" s="247">
        <v>1060</v>
      </c>
      <c r="L17" s="247"/>
      <c r="M17" s="247">
        <v>1</v>
      </c>
      <c r="N17" s="247">
        <v>1</v>
      </c>
      <c r="O17" s="247">
        <v>1</v>
      </c>
      <c r="P17" s="261">
        <v>6.5400000000000063</v>
      </c>
      <c r="Q17" s="261">
        <v>0.76941176470588313</v>
      </c>
      <c r="R17" s="261">
        <v>3.0369191437793569E-2</v>
      </c>
      <c r="S17" s="300">
        <f t="shared" si="7"/>
        <v>30369.191437793568</v>
      </c>
      <c r="T17" s="261">
        <v>9.9206965805826733E-2</v>
      </c>
      <c r="U17" s="300">
        <f t="shared" si="8"/>
        <v>99206.965805826738</v>
      </c>
      <c r="V17" s="261">
        <v>0.1067909481426125</v>
      </c>
      <c r="W17" s="300">
        <f t="shared" si="9"/>
        <v>106790.9481426125</v>
      </c>
      <c r="X17" s="300"/>
      <c r="Y17" s="261">
        <v>0.48699999999999999</v>
      </c>
      <c r="Z17" s="300">
        <f t="shared" si="10"/>
        <v>487000</v>
      </c>
      <c r="AA17" s="261">
        <v>4.0997819454133997E-3</v>
      </c>
      <c r="AB17" s="300">
        <f t="shared" si="11"/>
        <v>4099.7819454133996</v>
      </c>
      <c r="AC17" s="300">
        <f t="shared" si="12"/>
        <v>2530.7659531494642</v>
      </c>
      <c r="AD17" s="300">
        <f t="shared" si="13"/>
        <v>991.20532701311186</v>
      </c>
      <c r="AE17" s="300">
        <f t="shared" si="14"/>
        <v>3802.3516812096104</v>
      </c>
      <c r="AF17" s="300">
        <f t="shared" si="15"/>
        <v>292.84156752952856</v>
      </c>
      <c r="AG17" s="367">
        <v>66.903305447716633</v>
      </c>
      <c r="AH17" s="367">
        <v>34.710995255445646</v>
      </c>
      <c r="AI17" s="368">
        <f t="shared" si="16"/>
        <v>32.192310192270988</v>
      </c>
      <c r="AJ17" s="368">
        <f t="shared" si="17"/>
        <v>51.476190309184382</v>
      </c>
      <c r="AK17" s="368">
        <f t="shared" si="2"/>
        <v>26.70704811418997</v>
      </c>
      <c r="AL17" s="368">
        <f t="shared" si="18"/>
        <v>24.769142194994412</v>
      </c>
      <c r="AM17" s="313"/>
      <c r="AN17" s="314"/>
      <c r="AO17" s="261">
        <v>0.43780350378548094</v>
      </c>
      <c r="AP17" s="301">
        <f t="shared" si="20"/>
        <v>0.46407171401260977</v>
      </c>
      <c r="AQ17" s="301">
        <f t="shared" si="21"/>
        <v>0.46407171401260977</v>
      </c>
      <c r="AR17" s="295"/>
      <c r="AS17" s="301">
        <f t="shared" si="3"/>
        <v>7.0958977677769014E-2</v>
      </c>
      <c r="AT17" s="300">
        <f t="shared" si="22"/>
        <v>70.958977677769013</v>
      </c>
      <c r="AU17" s="301">
        <f t="shared" si="4"/>
        <v>5.4596672236777624E-2</v>
      </c>
      <c r="AV17" s="300">
        <f t="shared" si="23"/>
        <v>54.596672236777621</v>
      </c>
      <c r="AW17" s="317"/>
      <c r="AX17" s="304">
        <v>13332598.875221699</v>
      </c>
      <c r="AY17" s="305">
        <f>AX17*Q17</f>
        <v>10258258.4287</v>
      </c>
      <c r="AZ17" s="46"/>
      <c r="BA17" s="46"/>
      <c r="BB17" s="48"/>
      <c r="BC17" s="315"/>
    </row>
    <row r="18" spans="1:55" ht="13.2" x14ac:dyDescent="0.25">
      <c r="A18" s="299" t="s">
        <v>114</v>
      </c>
      <c r="B18" s="247">
        <v>32</v>
      </c>
      <c r="C18" s="247">
        <v>11</v>
      </c>
      <c r="D18" s="247">
        <v>17</v>
      </c>
      <c r="E18" s="247">
        <v>51</v>
      </c>
      <c r="F18" s="256">
        <v>40251</v>
      </c>
      <c r="G18" s="247">
        <f t="shared" si="0"/>
        <v>6282</v>
      </c>
      <c r="H18" s="247">
        <f t="shared" si="5"/>
        <v>6290.5</v>
      </c>
      <c r="I18" s="256">
        <f t="shared" si="1"/>
        <v>40259.5</v>
      </c>
      <c r="J18" s="249">
        <f t="shared" si="6"/>
        <v>40259.5</v>
      </c>
      <c r="K18" s="247">
        <v>1060</v>
      </c>
      <c r="L18" s="247"/>
      <c r="M18" s="247">
        <v>1</v>
      </c>
      <c r="N18" s="247">
        <v>1</v>
      </c>
      <c r="O18" s="247">
        <v>1</v>
      </c>
      <c r="P18" s="261">
        <v>4.6879999999999953</v>
      </c>
      <c r="Q18" s="261">
        <v>0.55152941176470538</v>
      </c>
      <c r="R18" s="261">
        <v>2.3419894249109695E-2</v>
      </c>
      <c r="S18" s="300">
        <f t="shared" si="7"/>
        <v>23419.894249109693</v>
      </c>
      <c r="T18" s="261">
        <v>5.9342046220853921E-2</v>
      </c>
      <c r="U18" s="300">
        <f t="shared" si="8"/>
        <v>59342.046220853917</v>
      </c>
      <c r="V18" s="261">
        <v>6.9975644891127967E-2</v>
      </c>
      <c r="W18" s="300">
        <f t="shared" si="9"/>
        <v>69975.644891127973</v>
      </c>
      <c r="X18" s="300"/>
      <c r="Y18" s="261">
        <v>0.36399999999999999</v>
      </c>
      <c r="Z18" s="300">
        <f t="shared" si="10"/>
        <v>364000</v>
      </c>
      <c r="AA18" s="261">
        <v>3.393820068713201E-3</v>
      </c>
      <c r="AB18" s="300">
        <f t="shared" si="11"/>
        <v>3393.8200687132012</v>
      </c>
      <c r="AC18" s="300">
        <f t="shared" si="12"/>
        <v>1951.6578540924745</v>
      </c>
      <c r="AD18" s="300">
        <f t="shared" si="13"/>
        <v>592.90345039979059</v>
      </c>
      <c r="AE18" s="300">
        <f t="shared" si="14"/>
        <v>2491.5221338814681</v>
      </c>
      <c r="AF18" s="300">
        <f t="shared" si="15"/>
        <v>242.41571919380007</v>
      </c>
      <c r="AG18" s="367">
        <v>66.997125372957029</v>
      </c>
      <c r="AH18" s="367">
        <v>43.587466523186905</v>
      </c>
      <c r="AI18" s="368">
        <f t="shared" si="16"/>
        <v>23.409658849770125</v>
      </c>
      <c r="AJ18" s="368">
        <f t="shared" si="17"/>
        <v>36.950885146873205</v>
      </c>
      <c r="AK18" s="368">
        <f t="shared" si="2"/>
        <v>24.039769771847062</v>
      </c>
      <c r="AL18" s="368">
        <f t="shared" si="18"/>
        <v>12.911115375026142</v>
      </c>
      <c r="AM18" s="302">
        <v>2.3629947951605604E-3</v>
      </c>
      <c r="AN18" s="301">
        <f t="shared" si="19"/>
        <v>1.1077719599712696E-2</v>
      </c>
      <c r="AO18" s="261">
        <v>0.37521503019153624</v>
      </c>
      <c r="AP18" s="301">
        <f t="shared" si="20"/>
        <v>0.39772793200302842</v>
      </c>
      <c r="AQ18" s="301">
        <f t="shared" si="21"/>
        <v>0.40880565160274113</v>
      </c>
      <c r="AR18" s="303">
        <f>(AP18/AQ18)</f>
        <v>0.97290223470179038</v>
      </c>
      <c r="AS18" s="301">
        <f t="shared" si="3"/>
        <v>8.7202570734373194E-2</v>
      </c>
      <c r="AT18" s="300">
        <f t="shared" si="22"/>
        <v>87.202570734373197</v>
      </c>
      <c r="AU18" s="301">
        <f t="shared" si="4"/>
        <v>4.8094782541498959E-2</v>
      </c>
      <c r="AV18" s="300">
        <f t="shared" si="23"/>
        <v>48.094782541498958</v>
      </c>
      <c r="AW18" s="300">
        <f>AP18/AN18</f>
        <v>35.903412107790089</v>
      </c>
      <c r="AX18" s="304">
        <v>20335585.234908298</v>
      </c>
      <c r="AY18" s="305">
        <f>AX18*Q18</f>
        <v>11215673.362500001</v>
      </c>
      <c r="AZ18" s="46"/>
      <c r="BA18" s="46"/>
      <c r="BB18" s="47"/>
      <c r="BC18" s="46"/>
    </row>
    <row r="19" spans="1:55" ht="14.4" x14ac:dyDescent="0.3">
      <c r="A19" s="299" t="s">
        <v>115</v>
      </c>
      <c r="B19" s="247">
        <v>32</v>
      </c>
      <c r="C19" s="247">
        <v>12</v>
      </c>
      <c r="D19" s="247">
        <v>17</v>
      </c>
      <c r="E19" s="247">
        <v>34</v>
      </c>
      <c r="F19" s="256">
        <v>40268</v>
      </c>
      <c r="G19" s="247">
        <f t="shared" si="0"/>
        <v>6299</v>
      </c>
      <c r="H19" s="247">
        <f t="shared" si="5"/>
        <v>6307.5</v>
      </c>
      <c r="I19" s="256">
        <f t="shared" si="1"/>
        <v>40276.5</v>
      </c>
      <c r="J19" s="249">
        <f t="shared" si="6"/>
        <v>40276.5</v>
      </c>
      <c r="K19" s="247">
        <v>1060</v>
      </c>
      <c r="L19" s="247"/>
      <c r="M19" s="247">
        <v>1</v>
      </c>
      <c r="N19" s="247">
        <v>1</v>
      </c>
      <c r="O19" s="247">
        <v>1</v>
      </c>
      <c r="P19" s="261">
        <v>1.56</v>
      </c>
      <c r="Q19" s="261">
        <v>0.18352941176470616</v>
      </c>
      <c r="R19" s="261">
        <v>1.4900033026213667E-2</v>
      </c>
      <c r="S19" s="300">
        <f t="shared" si="7"/>
        <v>14900.033026213667</v>
      </c>
      <c r="T19" s="261">
        <v>1.7087320654020782E-2</v>
      </c>
      <c r="U19" s="300">
        <f t="shared" si="8"/>
        <v>17087.320654020783</v>
      </c>
      <c r="V19" s="261">
        <v>6.7601965205934603E-2</v>
      </c>
      <c r="W19" s="300">
        <f t="shared" si="9"/>
        <v>67601.965205934597</v>
      </c>
      <c r="X19" s="300"/>
      <c r="Y19" s="261">
        <v>0.44900000000000001</v>
      </c>
      <c r="Z19" s="300">
        <f t="shared" si="10"/>
        <v>449000</v>
      </c>
      <c r="AA19" s="261">
        <v>2.7379799261400338E-3</v>
      </c>
      <c r="AB19" s="300">
        <f t="shared" si="11"/>
        <v>2737.979926140034</v>
      </c>
      <c r="AC19" s="300">
        <f t="shared" si="12"/>
        <v>1241.6694188511387</v>
      </c>
      <c r="AD19" s="300">
        <f>T19/100.0872*1000000</f>
        <v>170.72433492015745</v>
      </c>
      <c r="AE19" s="300">
        <f t="shared" si="14"/>
        <v>2407.0059356584215</v>
      </c>
      <c r="AF19" s="300">
        <f t="shared" si="15"/>
        <v>195.56999472428814</v>
      </c>
      <c r="AG19" s="367">
        <v>81.583187105103462</v>
      </c>
      <c r="AH19" s="367">
        <v>40.510787009274338</v>
      </c>
      <c r="AI19" s="368">
        <f t="shared" si="16"/>
        <v>41.072400095829124</v>
      </c>
      <c r="AJ19" s="368">
        <f t="shared" si="17"/>
        <v>14.9729143392896</v>
      </c>
      <c r="AK19" s="368">
        <f t="shared" si="2"/>
        <v>7.4349209099374196</v>
      </c>
      <c r="AL19" s="368">
        <f t="shared" si="18"/>
        <v>7.5379934293521806</v>
      </c>
      <c r="AM19" s="313"/>
      <c r="AN19" s="314"/>
      <c r="AO19" s="316"/>
      <c r="AP19" s="314"/>
      <c r="AQ19" s="314"/>
      <c r="AR19" s="295"/>
      <c r="AS19" s="314"/>
      <c r="AT19" s="317"/>
      <c r="AU19" s="314"/>
      <c r="AV19" s="317"/>
      <c r="AW19" s="317"/>
      <c r="AX19" s="304">
        <v>84700579.195063978</v>
      </c>
      <c r="AY19" s="305">
        <f>AX19*Q19</f>
        <v>15545047.4758</v>
      </c>
      <c r="AZ19" s="46"/>
      <c r="BA19" s="46"/>
      <c r="BB19" s="47"/>
      <c r="BC19" s="46"/>
    </row>
    <row r="20" spans="1:55" ht="13.8" thickBot="1" x14ac:dyDescent="0.3">
      <c r="A20" s="318" t="s">
        <v>116</v>
      </c>
      <c r="B20" s="254">
        <v>32</v>
      </c>
      <c r="C20" s="254">
        <v>13</v>
      </c>
      <c r="D20" s="254">
        <v>17</v>
      </c>
      <c r="E20" s="254">
        <v>17</v>
      </c>
      <c r="F20" s="864">
        <v>40285</v>
      </c>
      <c r="G20" s="254">
        <f t="shared" si="0"/>
        <v>6316</v>
      </c>
      <c r="H20" s="254">
        <f t="shared" si="5"/>
        <v>6324.5</v>
      </c>
      <c r="I20" s="258">
        <f t="shared" si="1"/>
        <v>40293.5</v>
      </c>
      <c r="J20" s="255">
        <f t="shared" si="6"/>
        <v>40293.5</v>
      </c>
      <c r="K20" s="254">
        <v>1060</v>
      </c>
      <c r="L20" s="319"/>
      <c r="M20" s="319"/>
      <c r="N20" s="319"/>
      <c r="O20" s="319"/>
      <c r="P20" s="319"/>
      <c r="Q20" s="319"/>
      <c r="R20" s="319"/>
      <c r="S20" s="320"/>
      <c r="T20" s="319"/>
      <c r="U20" s="320"/>
      <c r="V20" s="319"/>
      <c r="W20" s="320"/>
      <c r="X20" s="320"/>
      <c r="Y20" s="319"/>
      <c r="Z20" s="320"/>
      <c r="AA20" s="319"/>
      <c r="AB20" s="320"/>
      <c r="AC20" s="320"/>
      <c r="AD20" s="320"/>
      <c r="AE20" s="320"/>
      <c r="AF20" s="320"/>
      <c r="AG20" s="369"/>
      <c r="AH20" s="369"/>
      <c r="AI20" s="370"/>
      <c r="AJ20" s="386"/>
      <c r="AK20" s="386"/>
      <c r="AL20" s="386"/>
      <c r="AM20" s="319"/>
      <c r="AN20" s="321"/>
      <c r="AO20" s="319"/>
      <c r="AP20" s="321"/>
      <c r="AQ20" s="321"/>
      <c r="AR20" s="322"/>
      <c r="AS20" s="321"/>
      <c r="AT20" s="320"/>
      <c r="AU20" s="321"/>
      <c r="AV20" s="320"/>
      <c r="AW20" s="320"/>
      <c r="AX20" s="323"/>
      <c r="AY20" s="324"/>
      <c r="AZ20" s="46"/>
      <c r="BA20" s="46"/>
      <c r="BB20" s="47"/>
      <c r="BC20" s="46"/>
    </row>
    <row r="21" spans="1:55" ht="14.4" x14ac:dyDescent="0.3">
      <c r="A21" s="290" t="s">
        <v>117</v>
      </c>
      <c r="B21" s="250">
        <v>33</v>
      </c>
      <c r="C21" s="250">
        <v>1</v>
      </c>
      <c r="D21" s="250">
        <v>19</v>
      </c>
      <c r="E21" s="250">
        <v>223</v>
      </c>
      <c r="F21" s="257">
        <v>40271</v>
      </c>
      <c r="G21" s="250">
        <f t="shared" si="0"/>
        <v>6302</v>
      </c>
      <c r="H21" s="250">
        <f t="shared" si="5"/>
        <v>6311.5</v>
      </c>
      <c r="I21" s="257">
        <f t="shared" si="1"/>
        <v>40280.5</v>
      </c>
      <c r="J21" s="252">
        <f t="shared" si="6"/>
        <v>40280.5</v>
      </c>
      <c r="K21" s="250">
        <v>1060</v>
      </c>
      <c r="L21" s="250"/>
      <c r="M21" s="250">
        <v>1</v>
      </c>
      <c r="N21" s="250">
        <v>1</v>
      </c>
      <c r="O21" s="250">
        <v>1</v>
      </c>
      <c r="P21" s="262">
        <v>9.2575999999999965</v>
      </c>
      <c r="Q21" s="262">
        <v>1.3225142857142853</v>
      </c>
      <c r="R21" s="262">
        <v>8.173138285714282E-2</v>
      </c>
      <c r="S21" s="291">
        <f t="shared" si="7"/>
        <v>81731.382857142817</v>
      </c>
      <c r="T21" s="262">
        <v>8.4861333333333372E-2</v>
      </c>
      <c r="U21" s="291">
        <f t="shared" si="8"/>
        <v>84861.333333333372</v>
      </c>
      <c r="V21" s="262">
        <v>0.49283878547996635</v>
      </c>
      <c r="W21" s="291">
        <f t="shared" si="9"/>
        <v>492838.78547996632</v>
      </c>
      <c r="X21" s="291"/>
      <c r="Y21" s="262">
        <v>1.0333244952380949</v>
      </c>
      <c r="Z21" s="291">
        <f t="shared" si="10"/>
        <v>1033324.4952380949</v>
      </c>
      <c r="AA21" s="262">
        <v>1.1241371428571425E-2</v>
      </c>
      <c r="AB21" s="291">
        <f t="shared" si="11"/>
        <v>11241.371428571425</v>
      </c>
      <c r="AC21" s="291">
        <f t="shared" si="12"/>
        <v>6810.9485714285684</v>
      </c>
      <c r="AD21" s="291">
        <f t="shared" si="13"/>
        <v>847.87398721648094</v>
      </c>
      <c r="AE21" s="291">
        <f t="shared" si="14"/>
        <v>17547.801729716983</v>
      </c>
      <c r="AF21" s="291">
        <f t="shared" si="15"/>
        <v>802.95510204081609</v>
      </c>
      <c r="AG21" s="365">
        <v>53.231127041692091</v>
      </c>
      <c r="AH21" s="365">
        <v>34.175926491984917</v>
      </c>
      <c r="AI21" s="366">
        <f t="shared" si="16"/>
        <v>19.055200549707173</v>
      </c>
      <c r="AJ21" s="366">
        <f t="shared" ref="AJ21:AJ43" si="26">AG21*$Q21</f>
        <v>70.398925957309785</v>
      </c>
      <c r="AK21" s="366">
        <f t="shared" ref="AK21:AK36" si="27">AH21*$Q21</f>
        <v>45.198151013171355</v>
      </c>
      <c r="AL21" s="366">
        <f t="shared" ref="AL21:AL43" si="28">AJ21-AK21</f>
        <v>25.200774944138431</v>
      </c>
      <c r="AM21" s="293"/>
      <c r="AN21" s="325"/>
      <c r="AO21" s="293"/>
      <c r="AP21" s="325"/>
      <c r="AQ21" s="325"/>
      <c r="AR21" s="326"/>
      <c r="AS21" s="325"/>
      <c r="AT21" s="327"/>
      <c r="AU21" s="325"/>
      <c r="AV21" s="327"/>
      <c r="AW21" s="327"/>
      <c r="AX21" s="297"/>
      <c r="AY21" s="298"/>
      <c r="AZ21" s="46"/>
      <c r="BA21" s="46"/>
      <c r="BB21" s="47"/>
      <c r="BC21" s="46"/>
    </row>
    <row r="22" spans="1:55" ht="14.4" x14ac:dyDescent="0.3">
      <c r="A22" s="299" t="s">
        <v>118</v>
      </c>
      <c r="B22" s="247">
        <v>33</v>
      </c>
      <c r="C22" s="247">
        <v>2</v>
      </c>
      <c r="D22" s="247">
        <v>19</v>
      </c>
      <c r="E22" s="247">
        <v>204</v>
      </c>
      <c r="F22" s="865">
        <f>F21+14</f>
        <v>40285</v>
      </c>
      <c r="G22" s="247">
        <f t="shared" si="0"/>
        <v>6316</v>
      </c>
      <c r="H22" s="247">
        <f t="shared" si="5"/>
        <v>6325.5</v>
      </c>
      <c r="I22" s="256">
        <f t="shared" si="1"/>
        <v>40294.5</v>
      </c>
      <c r="J22" s="249">
        <f t="shared" si="6"/>
        <v>40294.5</v>
      </c>
      <c r="K22" s="247">
        <v>1060</v>
      </c>
      <c r="L22" s="247"/>
      <c r="M22" s="247">
        <v>1</v>
      </c>
      <c r="N22" s="247">
        <v>1</v>
      </c>
      <c r="O22" s="247">
        <v>1</v>
      </c>
      <c r="P22" s="261">
        <v>1.8596000000000004</v>
      </c>
      <c r="Q22" s="261">
        <v>0.26565714285714292</v>
      </c>
      <c r="R22" s="261">
        <v>2.3713092146547012E-2</v>
      </c>
      <c r="S22" s="300">
        <f t="shared" si="7"/>
        <v>23713.092146547013</v>
      </c>
      <c r="T22" s="261">
        <v>5.7550722258007891E-2</v>
      </c>
      <c r="U22" s="300">
        <f t="shared" si="8"/>
        <v>57550.722258007889</v>
      </c>
      <c r="V22" s="261">
        <v>6.4393279700557651E-2</v>
      </c>
      <c r="W22" s="300">
        <f t="shared" si="9"/>
        <v>64393.27970055765</v>
      </c>
      <c r="X22" s="300"/>
      <c r="Y22" s="261">
        <v>0.14882369023276751</v>
      </c>
      <c r="Z22" s="300">
        <f t="shared" si="10"/>
        <v>148823.69023276752</v>
      </c>
      <c r="AA22" s="261">
        <v>3.4096354633890392E-3</v>
      </c>
      <c r="AB22" s="300">
        <f t="shared" si="11"/>
        <v>3409.6354633890392</v>
      </c>
      <c r="AC22" s="300">
        <f t="shared" si="12"/>
        <v>1976.0910122122509</v>
      </c>
      <c r="AD22" s="300">
        <f t="shared" si="13"/>
        <v>575.00581750721256</v>
      </c>
      <c r="AE22" s="300">
        <f t="shared" si="14"/>
        <v>2292.7588862778889</v>
      </c>
      <c r="AF22" s="300">
        <f t="shared" si="15"/>
        <v>243.54539024207423</v>
      </c>
      <c r="AG22" s="367">
        <v>124.51359639784874</v>
      </c>
      <c r="AH22" s="367">
        <v>99.415694544113464</v>
      </c>
      <c r="AI22" s="368">
        <f t="shared" si="16"/>
        <v>25.09790185373528</v>
      </c>
      <c r="AJ22" s="368">
        <f t="shared" si="26"/>
        <v>33.077926265919942</v>
      </c>
      <c r="AK22" s="368">
        <f t="shared" si="27"/>
        <v>26.410489367747633</v>
      </c>
      <c r="AL22" s="368">
        <f t="shared" si="28"/>
        <v>6.6674368981723084</v>
      </c>
      <c r="AM22" s="313"/>
      <c r="AN22" s="314"/>
      <c r="AO22" s="261">
        <v>6.2629319119001006E-2</v>
      </c>
      <c r="AP22" s="301">
        <f>(AO22*K22)/1000</f>
        <v>6.6387078266141056E-2</v>
      </c>
      <c r="AQ22" s="301">
        <f t="shared" si="21"/>
        <v>6.6387078266141056E-2</v>
      </c>
      <c r="AR22" s="295"/>
      <c r="AS22" s="301">
        <f t="shared" ref="AS22:AS34" si="29">AQ22/P22</f>
        <v>3.569965490758284E-2</v>
      </c>
      <c r="AT22" s="300">
        <f t="shared" si="22"/>
        <v>35.69965490758284</v>
      </c>
      <c r="AU22" s="301">
        <f t="shared" ref="AU22:AU34" si="30">AS22*Q22</f>
        <v>9.483868323734438E-3</v>
      </c>
      <c r="AV22" s="300">
        <f t="shared" si="23"/>
        <v>9.4838683237344377</v>
      </c>
      <c r="AW22" s="317"/>
      <c r="AX22" s="304"/>
      <c r="AY22" s="305"/>
      <c r="AZ22" s="46"/>
      <c r="BA22" s="46"/>
      <c r="BB22" s="47"/>
      <c r="BC22" s="46"/>
    </row>
    <row r="23" spans="1:55" ht="14.4" x14ac:dyDescent="0.3">
      <c r="A23" s="299" t="s">
        <v>119</v>
      </c>
      <c r="B23" s="247">
        <v>33</v>
      </c>
      <c r="C23" s="247">
        <v>3</v>
      </c>
      <c r="D23" s="247">
        <v>19</v>
      </c>
      <c r="E23" s="247">
        <v>187</v>
      </c>
      <c r="F23" s="256">
        <f t="shared" ref="F23:F33" si="31">F22+14</f>
        <v>40299</v>
      </c>
      <c r="G23" s="247">
        <f t="shared" si="0"/>
        <v>6330</v>
      </c>
      <c r="H23" s="247">
        <f t="shared" si="5"/>
        <v>6339.5</v>
      </c>
      <c r="I23" s="256">
        <f t="shared" si="1"/>
        <v>40308.5</v>
      </c>
      <c r="J23" s="249">
        <f t="shared" si="6"/>
        <v>40308.5</v>
      </c>
      <c r="K23" s="247">
        <v>1060</v>
      </c>
      <c r="L23" s="247"/>
      <c r="M23" s="247">
        <v>1</v>
      </c>
      <c r="N23" s="247">
        <v>1</v>
      </c>
      <c r="O23" s="247">
        <v>1</v>
      </c>
      <c r="P23" s="261">
        <v>6.6248000000000005</v>
      </c>
      <c r="Q23" s="261">
        <v>0.94640000000000002</v>
      </c>
      <c r="R23" s="261">
        <v>4.8036439820793107E-2</v>
      </c>
      <c r="S23" s="300">
        <f t="shared" si="7"/>
        <v>48036.439820793108</v>
      </c>
      <c r="T23" s="261">
        <v>0.12151214090707445</v>
      </c>
      <c r="U23" s="300">
        <f t="shared" si="8"/>
        <v>121512.14090707444</v>
      </c>
      <c r="V23" s="261">
        <v>0.293658078299387</v>
      </c>
      <c r="W23" s="300">
        <f t="shared" si="9"/>
        <v>293658.07829938701</v>
      </c>
      <c r="X23" s="300"/>
      <c r="Y23" s="261">
        <v>0.7047967595409429</v>
      </c>
      <c r="Z23" s="300">
        <f t="shared" si="10"/>
        <v>704796.75954094285</v>
      </c>
      <c r="AA23" s="261">
        <v>6.6712516491977229E-3</v>
      </c>
      <c r="AB23" s="300">
        <f t="shared" si="11"/>
        <v>6671.2516491977231</v>
      </c>
      <c r="AC23" s="300">
        <f>R23/12*1000000</f>
        <v>4003.0366517327589</v>
      </c>
      <c r="AD23" s="300">
        <f t="shared" si="13"/>
        <v>1214.0627463559222</v>
      </c>
      <c r="AE23" s="300">
        <f t="shared" si="14"/>
        <v>10455.860792914031</v>
      </c>
      <c r="AF23" s="300">
        <f t="shared" si="15"/>
        <v>476.51797494269448</v>
      </c>
      <c r="AG23" s="367">
        <v>109.4703901649283</v>
      </c>
      <c r="AH23" s="367">
        <v>90.914642289627082</v>
      </c>
      <c r="AI23" s="368">
        <f t="shared" si="16"/>
        <v>18.555747875301222</v>
      </c>
      <c r="AJ23" s="368">
        <f>AG23*$Q23</f>
        <v>103.60277725208815</v>
      </c>
      <c r="AK23" s="368">
        <f t="shared" si="27"/>
        <v>86.041617462903076</v>
      </c>
      <c r="AL23" s="368">
        <f t="shared" si="28"/>
        <v>17.561159789185069</v>
      </c>
      <c r="AM23" s="313"/>
      <c r="AN23" s="314"/>
      <c r="AO23" s="261">
        <v>6.2641798619589295E-2</v>
      </c>
      <c r="AP23" s="301">
        <f t="shared" si="20"/>
        <v>6.6400306536764639E-2</v>
      </c>
      <c r="AQ23" s="301">
        <f t="shared" si="21"/>
        <v>6.6400306536764639E-2</v>
      </c>
      <c r="AR23" s="295"/>
      <c r="AS23" s="301">
        <f t="shared" si="29"/>
        <v>1.002299035997534E-2</v>
      </c>
      <c r="AT23" s="300">
        <f t="shared" si="22"/>
        <v>10.02299035997534</v>
      </c>
      <c r="AU23" s="301">
        <f t="shared" si="30"/>
        <v>9.4857580766806622E-3</v>
      </c>
      <c r="AV23" s="300">
        <f t="shared" si="23"/>
        <v>9.4857580766806624</v>
      </c>
      <c r="AW23" s="317"/>
      <c r="AX23" s="304"/>
      <c r="AY23" s="305"/>
      <c r="AZ23" s="46"/>
      <c r="BA23" s="46"/>
      <c r="BB23" s="47"/>
      <c r="BC23" s="46"/>
    </row>
    <row r="24" spans="1:55" ht="14.4" x14ac:dyDescent="0.3">
      <c r="A24" s="299" t="s">
        <v>120</v>
      </c>
      <c r="B24" s="247">
        <v>33</v>
      </c>
      <c r="C24" s="247">
        <v>4</v>
      </c>
      <c r="D24" s="247">
        <v>19</v>
      </c>
      <c r="E24" s="247">
        <v>170</v>
      </c>
      <c r="F24" s="256">
        <f>F23+14</f>
        <v>40313</v>
      </c>
      <c r="G24" s="247">
        <f t="shared" si="0"/>
        <v>6344</v>
      </c>
      <c r="H24" s="247">
        <f t="shared" si="5"/>
        <v>6353.5</v>
      </c>
      <c r="I24" s="256">
        <f t="shared" si="1"/>
        <v>40322.5</v>
      </c>
      <c r="J24" s="249">
        <f t="shared" si="6"/>
        <v>40322.5</v>
      </c>
      <c r="K24" s="247">
        <v>1060</v>
      </c>
      <c r="L24" s="247"/>
      <c r="M24" s="247">
        <v>1</v>
      </c>
      <c r="N24" s="247">
        <v>1</v>
      </c>
      <c r="O24" s="247">
        <v>1</v>
      </c>
      <c r="P24" s="261">
        <v>2.2807999999999993</v>
      </c>
      <c r="Q24" s="261">
        <v>0.3258285714285713</v>
      </c>
      <c r="R24" s="261">
        <v>2.3723118605678866E-2</v>
      </c>
      <c r="S24" s="300">
        <f t="shared" si="7"/>
        <v>23723.118605678865</v>
      </c>
      <c r="T24" s="261">
        <v>4.2239265924510619E-2</v>
      </c>
      <c r="U24" s="300">
        <f t="shared" si="8"/>
        <v>42239.265924510619</v>
      </c>
      <c r="V24" s="261">
        <v>0.17077447563744122</v>
      </c>
      <c r="W24" s="300">
        <f t="shared" si="9"/>
        <v>170774.47563744121</v>
      </c>
      <c r="X24" s="300"/>
      <c r="Y24" s="261">
        <v>0.22428150898986354</v>
      </c>
      <c r="Z24" s="300">
        <f t="shared" si="10"/>
        <v>224281.50898986353</v>
      </c>
      <c r="AA24" s="261">
        <v>3.5655603434214134E-3</v>
      </c>
      <c r="AB24" s="300">
        <f t="shared" si="11"/>
        <v>3565.5603434214136</v>
      </c>
      <c r="AC24" s="300">
        <f t="shared" si="12"/>
        <v>1976.9265504732389</v>
      </c>
      <c r="AD24" s="300">
        <f t="shared" si="13"/>
        <v>422.02465374703877</v>
      </c>
      <c r="AE24" s="300">
        <f t="shared" si="14"/>
        <v>6080.5211100903034</v>
      </c>
      <c r="AF24" s="300">
        <f t="shared" si="15"/>
        <v>254.6828816729581</v>
      </c>
      <c r="AG24" s="367">
        <v>152.72374556439584</v>
      </c>
      <c r="AH24" s="367">
        <v>130.79526174578308</v>
      </c>
      <c r="AI24" s="368">
        <f t="shared" si="16"/>
        <v>21.928483818612762</v>
      </c>
      <c r="AJ24" s="368">
        <f t="shared" si="26"/>
        <v>49.761759840467697</v>
      </c>
      <c r="AK24" s="368">
        <f t="shared" si="27"/>
        <v>42.616833284254561</v>
      </c>
      <c r="AL24" s="368">
        <f t="shared" si="28"/>
        <v>7.1449265562131359</v>
      </c>
      <c r="AM24" s="313"/>
      <c r="AN24" s="314"/>
      <c r="AO24" s="261">
        <v>0.31916691613671588</v>
      </c>
      <c r="AP24" s="301">
        <f t="shared" si="20"/>
        <v>0.33831693110491878</v>
      </c>
      <c r="AQ24" s="301">
        <f t="shared" si="21"/>
        <v>0.33831693110491878</v>
      </c>
      <c r="AR24" s="295"/>
      <c r="AS24" s="301">
        <f t="shared" si="29"/>
        <v>0.14833257238903844</v>
      </c>
      <c r="AT24" s="300">
        <f t="shared" si="22"/>
        <v>148.33257238903843</v>
      </c>
      <c r="AU24" s="301">
        <f t="shared" si="30"/>
        <v>4.8330990157845533E-2</v>
      </c>
      <c r="AV24" s="300">
        <f t="shared" si="23"/>
        <v>48.330990157845534</v>
      </c>
      <c r="AW24" s="317"/>
      <c r="AX24" s="304">
        <v>291337.01253945997</v>
      </c>
      <c r="AY24" s="305">
        <f>AX24*Q24</f>
        <v>94925.922600000005</v>
      </c>
      <c r="AZ24" s="46"/>
      <c r="BA24" s="46"/>
      <c r="BB24" s="47"/>
      <c r="BC24" s="46"/>
    </row>
    <row r="25" spans="1:55" ht="13.2" x14ac:dyDescent="0.25">
      <c r="A25" s="299" t="s">
        <v>121</v>
      </c>
      <c r="B25" s="247">
        <v>33</v>
      </c>
      <c r="C25" s="247">
        <v>5</v>
      </c>
      <c r="D25" s="247">
        <v>19</v>
      </c>
      <c r="E25" s="247">
        <v>153</v>
      </c>
      <c r="F25" s="256">
        <f t="shared" si="31"/>
        <v>40327</v>
      </c>
      <c r="G25" s="247">
        <f t="shared" si="0"/>
        <v>6358</v>
      </c>
      <c r="H25" s="247">
        <f t="shared" si="5"/>
        <v>6367.5</v>
      </c>
      <c r="I25" s="256">
        <f t="shared" si="1"/>
        <v>40336.5</v>
      </c>
      <c r="J25" s="249">
        <f t="shared" si="6"/>
        <v>40336.5</v>
      </c>
      <c r="K25" s="247">
        <v>1060</v>
      </c>
      <c r="L25" s="247"/>
      <c r="M25" s="247">
        <v>1</v>
      </c>
      <c r="N25" s="247">
        <v>1</v>
      </c>
      <c r="O25" s="247">
        <v>1</v>
      </c>
      <c r="P25" s="261">
        <v>3.5912000000000006</v>
      </c>
      <c r="Q25" s="261">
        <v>0.5130285714285715</v>
      </c>
      <c r="R25" s="261">
        <v>3.2188128688314548E-2</v>
      </c>
      <c r="S25" s="300">
        <f t="shared" si="7"/>
        <v>32188.128688314548</v>
      </c>
      <c r="T25" s="261">
        <v>4.9530028185282807E-2</v>
      </c>
      <c r="U25" s="300">
        <f t="shared" si="8"/>
        <v>49530.028185282805</v>
      </c>
      <c r="V25" s="261">
        <v>0.32577171102061314</v>
      </c>
      <c r="W25" s="300">
        <f t="shared" si="9"/>
        <v>325771.71102061315</v>
      </c>
      <c r="X25" s="300"/>
      <c r="Y25" s="261">
        <v>0.38302822152250232</v>
      </c>
      <c r="Z25" s="300">
        <f t="shared" si="10"/>
        <v>383028.22152250231</v>
      </c>
      <c r="AA25" s="261">
        <v>4.4366926322533711E-3</v>
      </c>
      <c r="AB25" s="300">
        <f t="shared" si="11"/>
        <v>4436.6926322533709</v>
      </c>
      <c r="AC25" s="300">
        <f t="shared" si="12"/>
        <v>2682.3440573595458</v>
      </c>
      <c r="AD25" s="300">
        <f t="shared" si="13"/>
        <v>494.8687562973368</v>
      </c>
      <c r="AE25" s="300">
        <f t="shared" si="14"/>
        <v>11599.284720607186</v>
      </c>
      <c r="AF25" s="300">
        <f t="shared" si="15"/>
        <v>316.90661658952649</v>
      </c>
      <c r="AG25" s="367">
        <v>46.654654365230734</v>
      </c>
      <c r="AH25" s="367">
        <v>25.600718880040844</v>
      </c>
      <c r="AI25" s="368">
        <f t="shared" si="16"/>
        <v>21.053935485189889</v>
      </c>
      <c r="AJ25" s="368">
        <f t="shared" si="26"/>
        <v>23.935170679488092</v>
      </c>
      <c r="AK25" s="368">
        <f t="shared" si="27"/>
        <v>13.133900234571813</v>
      </c>
      <c r="AL25" s="368">
        <f t="shared" si="28"/>
        <v>10.801270444916279</v>
      </c>
      <c r="AM25" s="261">
        <v>7.1531137777683745E-2</v>
      </c>
      <c r="AN25" s="301">
        <f t="shared" ref="AN25:AN42" si="32">AM25*P25</f>
        <v>0.2568826219872179</v>
      </c>
      <c r="AO25" s="261">
        <v>4.4236460883302549</v>
      </c>
      <c r="AP25" s="301">
        <f t="shared" si="20"/>
        <v>4.6890648536300708</v>
      </c>
      <c r="AQ25" s="301">
        <f t="shared" si="21"/>
        <v>4.945947475617289</v>
      </c>
      <c r="AR25" s="303">
        <f t="shared" ref="AR25:AR33" si="33">(AP25/AQ25)</f>
        <v>0.94806199959591009</v>
      </c>
      <c r="AS25" s="301">
        <f t="shared" si="29"/>
        <v>1.3772408876189819</v>
      </c>
      <c r="AT25" s="300">
        <f t="shared" si="22"/>
        <v>1377.2408876189818</v>
      </c>
      <c r="AU25" s="301">
        <f t="shared" si="30"/>
        <v>0.70656392508818411</v>
      </c>
      <c r="AV25" s="300">
        <f t="shared" si="23"/>
        <v>706.56392508818408</v>
      </c>
      <c r="AW25" s="300">
        <f t="shared" ref="AW25:AW33" si="34">AP25/AN25</f>
        <v>18.253725446104298</v>
      </c>
      <c r="AX25" s="304"/>
      <c r="AY25" s="305"/>
      <c r="AZ25" s="46"/>
      <c r="BA25" s="46"/>
      <c r="BB25" s="47"/>
      <c r="BC25" s="46"/>
    </row>
    <row r="26" spans="1:55" ht="13.2" x14ac:dyDescent="0.25">
      <c r="A26" s="299" t="s">
        <v>122</v>
      </c>
      <c r="B26" s="247">
        <v>33</v>
      </c>
      <c r="C26" s="247">
        <v>6</v>
      </c>
      <c r="D26" s="247">
        <v>19</v>
      </c>
      <c r="E26" s="247">
        <v>136</v>
      </c>
      <c r="F26" s="256">
        <f t="shared" si="31"/>
        <v>40341</v>
      </c>
      <c r="G26" s="247">
        <f t="shared" si="0"/>
        <v>6372</v>
      </c>
      <c r="H26" s="247">
        <f t="shared" si="5"/>
        <v>6381.5</v>
      </c>
      <c r="I26" s="256">
        <f t="shared" si="1"/>
        <v>40350.5</v>
      </c>
      <c r="J26" s="249">
        <f t="shared" si="6"/>
        <v>40350.5</v>
      </c>
      <c r="K26" s="247">
        <v>1060</v>
      </c>
      <c r="L26" s="247"/>
      <c r="M26" s="247">
        <v>1</v>
      </c>
      <c r="N26" s="247">
        <v>1</v>
      </c>
      <c r="O26" s="247">
        <v>1</v>
      </c>
      <c r="P26" s="261">
        <v>3.4339999999999975</v>
      </c>
      <c r="Q26" s="261">
        <v>0.49057142857142821</v>
      </c>
      <c r="R26" s="261">
        <v>2.6111132914912849E-2</v>
      </c>
      <c r="S26" s="300">
        <f t="shared" si="7"/>
        <v>26111.132914912851</v>
      </c>
      <c r="T26" s="261">
        <v>3.6136538420876885E-2</v>
      </c>
      <c r="U26" s="300">
        <f t="shared" si="8"/>
        <v>36136.538420876888</v>
      </c>
      <c r="V26" s="261">
        <v>0.22256993529092145</v>
      </c>
      <c r="W26" s="300">
        <f t="shared" si="9"/>
        <v>222569.93529092145</v>
      </c>
      <c r="X26" s="300"/>
      <c r="Y26" s="261">
        <v>0.38915705786326921</v>
      </c>
      <c r="Z26" s="300">
        <f t="shared" si="10"/>
        <v>389157.05786326923</v>
      </c>
      <c r="AA26" s="261">
        <v>3.6713530812326717E-3</v>
      </c>
      <c r="AB26" s="300">
        <f t="shared" si="11"/>
        <v>3671.3530812326717</v>
      </c>
      <c r="AC26" s="300">
        <f t="shared" si="12"/>
        <v>2175.9277429094041</v>
      </c>
      <c r="AD26" s="300">
        <f t="shared" si="13"/>
        <v>361.0505481307988</v>
      </c>
      <c r="AE26" s="300">
        <f t="shared" si="14"/>
        <v>7924.7275387983645</v>
      </c>
      <c r="AF26" s="300">
        <f t="shared" si="15"/>
        <v>262.23950580233372</v>
      </c>
      <c r="AG26" s="367">
        <v>39.74325622047332</v>
      </c>
      <c r="AH26" s="367">
        <v>23.536571530299653</v>
      </c>
      <c r="AI26" s="368">
        <f t="shared" si="16"/>
        <v>16.206684690173667</v>
      </c>
      <c r="AJ26" s="368">
        <f t="shared" si="26"/>
        <v>19.496905980157898</v>
      </c>
      <c r="AK26" s="368">
        <f t="shared" si="27"/>
        <v>11.546369519292707</v>
      </c>
      <c r="AL26" s="368">
        <f t="shared" si="28"/>
        <v>7.9505364608651909</v>
      </c>
      <c r="AM26" s="261">
        <v>3.0892623636634933E-2</v>
      </c>
      <c r="AN26" s="301">
        <f t="shared" si="32"/>
        <v>0.10608526956820429</v>
      </c>
      <c r="AO26" s="261">
        <v>0.56059222798523156</v>
      </c>
      <c r="AP26" s="301">
        <f t="shared" si="20"/>
        <v>0.59422776166434554</v>
      </c>
      <c r="AQ26" s="301">
        <f t="shared" si="21"/>
        <v>0.70031303123254984</v>
      </c>
      <c r="AR26" s="303">
        <f t="shared" si="33"/>
        <v>0.84851735604363321</v>
      </c>
      <c r="AS26" s="301">
        <f t="shared" si="29"/>
        <v>0.20393507024826743</v>
      </c>
      <c r="AT26" s="300">
        <f t="shared" si="22"/>
        <v>203.93507024826744</v>
      </c>
      <c r="AU26" s="301">
        <f t="shared" si="30"/>
        <v>0.10004471874750712</v>
      </c>
      <c r="AV26" s="300">
        <f t="shared" si="23"/>
        <v>100.04471874750712</v>
      </c>
      <c r="AW26" s="300">
        <f t="shared" si="34"/>
        <v>5.6014163331347806</v>
      </c>
      <c r="AX26" s="304"/>
      <c r="AY26" s="305"/>
      <c r="AZ26" s="46"/>
      <c r="BA26" s="46"/>
      <c r="BB26" s="47"/>
      <c r="BC26" s="46"/>
    </row>
    <row r="27" spans="1:55" ht="13.2" x14ac:dyDescent="0.25">
      <c r="A27" s="299" t="s">
        <v>123</v>
      </c>
      <c r="B27" s="247">
        <v>33</v>
      </c>
      <c r="C27" s="247">
        <v>7</v>
      </c>
      <c r="D27" s="247">
        <v>19</v>
      </c>
      <c r="E27" s="247">
        <v>119</v>
      </c>
      <c r="F27" s="256">
        <f t="shared" si="31"/>
        <v>40355</v>
      </c>
      <c r="G27" s="247">
        <f t="shared" si="0"/>
        <v>6386</v>
      </c>
      <c r="H27" s="247">
        <f t="shared" si="5"/>
        <v>6395.5</v>
      </c>
      <c r="I27" s="256">
        <f t="shared" si="1"/>
        <v>40364.5</v>
      </c>
      <c r="J27" s="249">
        <f t="shared" si="6"/>
        <v>40364.5</v>
      </c>
      <c r="K27" s="247">
        <v>1060</v>
      </c>
      <c r="L27" s="247"/>
      <c r="M27" s="247">
        <v>1</v>
      </c>
      <c r="N27" s="247">
        <v>1</v>
      </c>
      <c r="O27" s="247">
        <v>1</v>
      </c>
      <c r="P27" s="261">
        <v>2.4232000000000014</v>
      </c>
      <c r="Q27" s="261">
        <v>0.34617142857142874</v>
      </c>
      <c r="R27" s="261">
        <v>1.8162913356534027E-2</v>
      </c>
      <c r="S27" s="300">
        <f t="shared" si="7"/>
        <v>18162.913356534027</v>
      </c>
      <c r="T27" s="261">
        <v>3.6805932742502337E-2</v>
      </c>
      <c r="U27" s="300">
        <f t="shared" si="8"/>
        <v>36805.932742502337</v>
      </c>
      <c r="V27" s="261">
        <v>0.15290401139612908</v>
      </c>
      <c r="W27" s="300">
        <f t="shared" si="9"/>
        <v>152904.01139612909</v>
      </c>
      <c r="X27" s="300"/>
      <c r="Y27" s="261">
        <v>0.26395821243759132</v>
      </c>
      <c r="Z27" s="300">
        <f t="shared" si="10"/>
        <v>263958.21243759134</v>
      </c>
      <c r="AA27" s="261">
        <v>2.6111538943036239E-3</v>
      </c>
      <c r="AB27" s="300">
        <f t="shared" si="11"/>
        <v>2611.1538943036239</v>
      </c>
      <c r="AC27" s="300">
        <f t="shared" si="12"/>
        <v>1513.5761130445023</v>
      </c>
      <c r="AD27" s="300">
        <f t="shared" si="13"/>
        <v>367.73865931410148</v>
      </c>
      <c r="AE27" s="300">
        <f t="shared" si="14"/>
        <v>5444.2331949272429</v>
      </c>
      <c r="AF27" s="300">
        <f t="shared" si="15"/>
        <v>186.51099245025887</v>
      </c>
      <c r="AG27" s="367">
        <v>40.891784088227496</v>
      </c>
      <c r="AH27" s="367">
        <v>26.432989286803878</v>
      </c>
      <c r="AI27" s="368">
        <f t="shared" si="16"/>
        <v>14.458794801423618</v>
      </c>
      <c r="AJ27" s="368">
        <f t="shared" si="26"/>
        <v>14.15556731465613</v>
      </c>
      <c r="AK27" s="368">
        <f t="shared" si="27"/>
        <v>9.1503456628261688</v>
      </c>
      <c r="AL27" s="368">
        <f t="shared" si="28"/>
        <v>5.0052216518299613</v>
      </c>
      <c r="AM27" s="261">
        <v>2.3484045319426095E-2</v>
      </c>
      <c r="AN27" s="301">
        <f t="shared" si="32"/>
        <v>5.6906538618033346E-2</v>
      </c>
      <c r="AO27" s="261">
        <v>3.2565998039746171</v>
      </c>
      <c r="AP27" s="301">
        <f t="shared" si="20"/>
        <v>3.4519957922130944</v>
      </c>
      <c r="AQ27" s="301">
        <f t="shared" si="21"/>
        <v>3.5089023308311278</v>
      </c>
      <c r="AR27" s="303">
        <f t="shared" si="33"/>
        <v>0.98378223921537467</v>
      </c>
      <c r="AS27" s="301">
        <f t="shared" si="29"/>
        <v>1.4480448707622673</v>
      </c>
      <c r="AT27" s="300">
        <f t="shared" si="22"/>
        <v>1448.0448707622672</v>
      </c>
      <c r="AU27" s="301">
        <f t="shared" si="30"/>
        <v>0.50127176154730402</v>
      </c>
      <c r="AV27" s="300">
        <f t="shared" si="23"/>
        <v>501.27176154730404</v>
      </c>
      <c r="AW27" s="300">
        <f t="shared" si="34"/>
        <v>60.660793575646814</v>
      </c>
      <c r="AX27" s="304"/>
      <c r="AY27" s="305"/>
      <c r="AZ27" s="46"/>
      <c r="BA27" s="46"/>
      <c r="BB27" s="48"/>
      <c r="BC27" s="315"/>
    </row>
    <row r="28" spans="1:55" ht="13.2" x14ac:dyDescent="0.25">
      <c r="A28" s="299" t="s">
        <v>124</v>
      </c>
      <c r="B28" s="247">
        <v>33</v>
      </c>
      <c r="C28" s="247">
        <v>8</v>
      </c>
      <c r="D28" s="247">
        <v>19</v>
      </c>
      <c r="E28" s="247">
        <v>102</v>
      </c>
      <c r="F28" s="256">
        <f t="shared" si="31"/>
        <v>40369</v>
      </c>
      <c r="G28" s="247">
        <f t="shared" si="0"/>
        <v>6400</v>
      </c>
      <c r="H28" s="247">
        <f t="shared" si="5"/>
        <v>6409.5</v>
      </c>
      <c r="I28" s="256">
        <f t="shared" si="1"/>
        <v>40378.5</v>
      </c>
      <c r="J28" s="249">
        <f t="shared" si="6"/>
        <v>40378.5</v>
      </c>
      <c r="K28" s="247">
        <v>1060</v>
      </c>
      <c r="L28" s="247"/>
      <c r="M28" s="247">
        <v>1</v>
      </c>
      <c r="N28" s="247">
        <v>1</v>
      </c>
      <c r="O28" s="247">
        <v>1</v>
      </c>
      <c r="P28" s="261">
        <v>4.0964000000000027</v>
      </c>
      <c r="Q28" s="261">
        <v>0.58520000000000039</v>
      </c>
      <c r="R28" s="261">
        <v>3.4207624044038883E-2</v>
      </c>
      <c r="S28" s="300">
        <f t="shared" si="7"/>
        <v>34207.624044038879</v>
      </c>
      <c r="T28" s="261">
        <v>5.2818540311449259E-2</v>
      </c>
      <c r="U28" s="300">
        <f t="shared" si="8"/>
        <v>52818.540311449258</v>
      </c>
      <c r="V28" s="261">
        <v>0.24742566631521551</v>
      </c>
      <c r="W28" s="300">
        <f t="shared" si="9"/>
        <v>247425.66631521552</v>
      </c>
      <c r="X28" s="300"/>
      <c r="Y28" s="261">
        <v>0.44686239957845392</v>
      </c>
      <c r="Z28" s="300">
        <f t="shared" si="10"/>
        <v>446862.39957845391</v>
      </c>
      <c r="AA28" s="261">
        <v>4.3471660135383974E-3</v>
      </c>
      <c r="AB28" s="300">
        <f t="shared" si="11"/>
        <v>4347.1660135383972</v>
      </c>
      <c r="AC28" s="300">
        <f t="shared" si="12"/>
        <v>2850.6353370032402</v>
      </c>
      <c r="AD28" s="300">
        <f t="shared" si="13"/>
        <v>527.72522671679553</v>
      </c>
      <c r="AE28" s="300">
        <f t="shared" si="14"/>
        <v>8809.7298006165292</v>
      </c>
      <c r="AF28" s="300">
        <f t="shared" si="15"/>
        <v>310.51185810988551</v>
      </c>
      <c r="AG28" s="367">
        <v>51.06783586247677</v>
      </c>
      <c r="AH28" s="367">
        <v>23.273339338395537</v>
      </c>
      <c r="AI28" s="368">
        <f t="shared" si="16"/>
        <v>27.794496524081232</v>
      </c>
      <c r="AJ28" s="368">
        <f t="shared" si="26"/>
        <v>29.884897546721426</v>
      </c>
      <c r="AK28" s="368">
        <f t="shared" si="27"/>
        <v>13.619558180829078</v>
      </c>
      <c r="AL28" s="368">
        <f t="shared" si="28"/>
        <v>16.265339365892348</v>
      </c>
      <c r="AM28" s="261">
        <v>0.18427881553661499</v>
      </c>
      <c r="AN28" s="301">
        <f t="shared" si="32"/>
        <v>0.75487973996419011</v>
      </c>
      <c r="AO28" s="261">
        <v>69.880246808567463</v>
      </c>
      <c r="AP28" s="301">
        <f t="shared" si="20"/>
        <v>74.073061617081507</v>
      </c>
      <c r="AQ28" s="301">
        <f t="shared" si="21"/>
        <v>74.827941357045702</v>
      </c>
      <c r="AR28" s="303">
        <f t="shared" si="33"/>
        <v>0.98991179329172985</v>
      </c>
      <c r="AS28" s="301">
        <f t="shared" si="29"/>
        <v>18.266756507432294</v>
      </c>
      <c r="AT28" s="300">
        <f t="shared" si="22"/>
        <v>18266.756507432296</v>
      </c>
      <c r="AU28" s="301">
        <f t="shared" si="30"/>
        <v>10.689705908149385</v>
      </c>
      <c r="AV28" s="300">
        <f t="shared" si="23"/>
        <v>10689.705908149384</v>
      </c>
      <c r="AW28" s="300">
        <f t="shared" si="34"/>
        <v>98.125645312186251</v>
      </c>
      <c r="AX28" s="304">
        <v>102519010.59466842</v>
      </c>
      <c r="AY28" s="305">
        <f>AX28*Q28</f>
        <v>59994125</v>
      </c>
      <c r="AZ28" s="46"/>
      <c r="BA28" s="46"/>
      <c r="BB28" s="47"/>
      <c r="BC28" s="46"/>
    </row>
    <row r="29" spans="1:55" ht="13.2" x14ac:dyDescent="0.25">
      <c r="A29" s="299" t="s">
        <v>125</v>
      </c>
      <c r="B29" s="247">
        <v>33</v>
      </c>
      <c r="C29" s="247">
        <v>9</v>
      </c>
      <c r="D29" s="247">
        <v>19</v>
      </c>
      <c r="E29" s="247">
        <v>85</v>
      </c>
      <c r="F29" s="256">
        <f t="shared" si="31"/>
        <v>40383</v>
      </c>
      <c r="G29" s="247">
        <f t="shared" si="0"/>
        <v>6414</v>
      </c>
      <c r="H29" s="247">
        <f t="shared" si="5"/>
        <v>6423.5</v>
      </c>
      <c r="I29" s="256">
        <f t="shared" si="1"/>
        <v>40392.5</v>
      </c>
      <c r="J29" s="249">
        <f t="shared" si="6"/>
        <v>40392.5</v>
      </c>
      <c r="K29" s="247">
        <v>1060</v>
      </c>
      <c r="L29" s="247"/>
      <c r="M29" s="247">
        <v>1</v>
      </c>
      <c r="N29" s="247">
        <v>1</v>
      </c>
      <c r="O29" s="247">
        <v>1</v>
      </c>
      <c r="P29" s="261">
        <v>7.318400000000004</v>
      </c>
      <c r="Q29" s="261">
        <v>1.0454857142857148</v>
      </c>
      <c r="R29" s="261">
        <v>5.7378024065735611E-2</v>
      </c>
      <c r="S29" s="300">
        <f t="shared" si="7"/>
        <v>57378.024065735612</v>
      </c>
      <c r="T29" s="261">
        <v>0.11400145904450955</v>
      </c>
      <c r="U29" s="300">
        <f t="shared" si="8"/>
        <v>114001.45904450955</v>
      </c>
      <c r="V29" s="261">
        <v>0.37622828974243594</v>
      </c>
      <c r="W29" s="300">
        <f t="shared" si="9"/>
        <v>376228.28974243591</v>
      </c>
      <c r="X29" s="300"/>
      <c r="Y29" s="261">
        <v>0.78803919507686626</v>
      </c>
      <c r="Z29" s="300">
        <f t="shared" si="10"/>
        <v>788039.19507686631</v>
      </c>
      <c r="AA29" s="261">
        <v>7.8093837815066793E-3</v>
      </c>
      <c r="AB29" s="300">
        <f t="shared" si="11"/>
        <v>7809.383781506679</v>
      </c>
      <c r="AC29" s="300">
        <f t="shared" si="12"/>
        <v>4781.5020054779679</v>
      </c>
      <c r="AD29" s="300">
        <f t="shared" si="13"/>
        <v>1139.0213638158482</v>
      </c>
      <c r="AE29" s="300">
        <f t="shared" si="14"/>
        <v>13395.819541843155</v>
      </c>
      <c r="AF29" s="300">
        <f t="shared" si="15"/>
        <v>557.81312725047712</v>
      </c>
      <c r="AG29" s="367">
        <v>55.402574315896445</v>
      </c>
      <c r="AH29" s="367">
        <v>34.419819625923807</v>
      </c>
      <c r="AI29" s="368">
        <f t="shared" si="16"/>
        <v>20.982754689972637</v>
      </c>
      <c r="AJ29" s="368">
        <f t="shared" si="26"/>
        <v>57.922599981922389</v>
      </c>
      <c r="AK29" s="368">
        <f t="shared" si="27"/>
        <v>35.985429707194413</v>
      </c>
      <c r="AL29" s="368">
        <f t="shared" si="28"/>
        <v>21.937170274727976</v>
      </c>
      <c r="AM29" s="261">
        <v>0.41196977887937086</v>
      </c>
      <c r="AN29" s="301">
        <f t="shared" si="32"/>
        <v>3.0149596297507895</v>
      </c>
      <c r="AO29" s="261">
        <v>5.2827879561664952</v>
      </c>
      <c r="AP29" s="301">
        <f t="shared" si="20"/>
        <v>5.5997552335364853</v>
      </c>
      <c r="AQ29" s="301">
        <f t="shared" si="21"/>
        <v>8.6147148632872756</v>
      </c>
      <c r="AR29" s="303">
        <f>(AP29/AQ29)</f>
        <v>0.65002212173040896</v>
      </c>
      <c r="AS29" s="301">
        <f t="shared" si="29"/>
        <v>1.1771309115772943</v>
      </c>
      <c r="AT29" s="300">
        <f t="shared" si="22"/>
        <v>1177.1309115772942</v>
      </c>
      <c r="AU29" s="301">
        <f t="shared" si="30"/>
        <v>1.2306735518981822</v>
      </c>
      <c r="AV29" s="300">
        <f t="shared" si="23"/>
        <v>1230.6735518981823</v>
      </c>
      <c r="AW29" s="300">
        <f t="shared" si="34"/>
        <v>1.8573234541118382</v>
      </c>
      <c r="AX29" s="304"/>
      <c r="AY29" s="305"/>
      <c r="AZ29" s="46"/>
      <c r="BA29" s="46"/>
      <c r="BB29" s="48"/>
      <c r="BC29" s="315"/>
    </row>
    <row r="30" spans="1:55" ht="13.2" x14ac:dyDescent="0.25">
      <c r="A30" s="299" t="s">
        <v>126</v>
      </c>
      <c r="B30" s="247">
        <v>33</v>
      </c>
      <c r="C30" s="247">
        <v>10</v>
      </c>
      <c r="D30" s="247">
        <v>19</v>
      </c>
      <c r="E30" s="247">
        <v>68</v>
      </c>
      <c r="F30" s="256">
        <f t="shared" si="31"/>
        <v>40397</v>
      </c>
      <c r="G30" s="247">
        <f t="shared" si="0"/>
        <v>6428</v>
      </c>
      <c r="H30" s="247">
        <f t="shared" si="5"/>
        <v>6437.5</v>
      </c>
      <c r="I30" s="256">
        <f t="shared" si="1"/>
        <v>40406.5</v>
      </c>
      <c r="J30" s="249">
        <f t="shared" si="6"/>
        <v>40406.5</v>
      </c>
      <c r="K30" s="247">
        <v>1060</v>
      </c>
      <c r="L30" s="247"/>
      <c r="M30" s="247">
        <v>1</v>
      </c>
      <c r="N30" s="247">
        <v>1</v>
      </c>
      <c r="O30" s="247">
        <v>1</v>
      </c>
      <c r="P30" s="261">
        <v>4.6099999999999994</v>
      </c>
      <c r="Q30" s="261">
        <v>0.65857142857142847</v>
      </c>
      <c r="R30" s="261">
        <v>4.2648117944164232E-2</v>
      </c>
      <c r="S30" s="300">
        <f t="shared" si="7"/>
        <v>42648.117944164231</v>
      </c>
      <c r="T30" s="261">
        <v>4.2509059053368992E-2</v>
      </c>
      <c r="U30" s="300">
        <f t="shared" si="8"/>
        <v>42509.05905336899</v>
      </c>
      <c r="V30" s="261">
        <v>0.20072793242543457</v>
      </c>
      <c r="W30" s="300">
        <f t="shared" si="9"/>
        <v>200727.93242543458</v>
      </c>
      <c r="X30" s="300"/>
      <c r="Y30" s="261">
        <v>0.5094420746576489</v>
      </c>
      <c r="Z30" s="300">
        <f t="shared" si="10"/>
        <v>509442.07465764892</v>
      </c>
      <c r="AA30" s="261">
        <v>5.6983308440298345E-3</v>
      </c>
      <c r="AB30" s="300">
        <f t="shared" si="11"/>
        <v>5698.3308440298342</v>
      </c>
      <c r="AC30" s="300">
        <f t="shared" si="12"/>
        <v>3554.0098286803527</v>
      </c>
      <c r="AD30" s="300">
        <f t="shared" si="13"/>
        <v>424.72023448921533</v>
      </c>
      <c r="AE30" s="300">
        <f t="shared" si="14"/>
        <v>7147.0307605502694</v>
      </c>
      <c r="AF30" s="300">
        <f t="shared" si="15"/>
        <v>407.02363171641679</v>
      </c>
      <c r="AG30" s="367">
        <v>56.909782941570327</v>
      </c>
      <c r="AH30" s="367">
        <v>35.711375592814861</v>
      </c>
      <c r="AI30" s="368">
        <f t="shared" si="16"/>
        <v>21.198407348755467</v>
      </c>
      <c r="AJ30" s="368">
        <f t="shared" si="26"/>
        <v>37.479157051519884</v>
      </c>
      <c r="AK30" s="368">
        <f t="shared" si="27"/>
        <v>23.518491640410925</v>
      </c>
      <c r="AL30" s="368">
        <f t="shared" si="28"/>
        <v>13.960665411108959</v>
      </c>
      <c r="AM30" s="261">
        <v>0.22188495965718991</v>
      </c>
      <c r="AN30" s="301">
        <f t="shared" si="32"/>
        <v>1.0228896640196454</v>
      </c>
      <c r="AO30" s="261">
        <v>176.87909132002343</v>
      </c>
      <c r="AP30" s="301">
        <f t="shared" si="20"/>
        <v>187.49183679922484</v>
      </c>
      <c r="AQ30" s="301">
        <f t="shared" si="21"/>
        <v>188.5147264632445</v>
      </c>
      <c r="AR30" s="303">
        <f t="shared" si="33"/>
        <v>0.99457395354087053</v>
      </c>
      <c r="AS30" s="301">
        <f t="shared" si="29"/>
        <v>40.892565393328532</v>
      </c>
      <c r="AT30" s="300">
        <f t="shared" si="22"/>
        <v>40892.565393328528</v>
      </c>
      <c r="AU30" s="301">
        <f t="shared" si="30"/>
        <v>26.930675209034931</v>
      </c>
      <c r="AV30" s="300">
        <f t="shared" si="23"/>
        <v>26930.675209034929</v>
      </c>
      <c r="AW30" s="300">
        <f t="shared" si="34"/>
        <v>183.29624728285836</v>
      </c>
      <c r="AX30" s="304">
        <v>64229934.924078099</v>
      </c>
      <c r="AY30" s="305">
        <f>AX30*Q30</f>
        <v>42300000</v>
      </c>
      <c r="AZ30" s="46"/>
      <c r="BA30" s="46"/>
      <c r="BB30" s="48"/>
      <c r="BC30" s="315"/>
    </row>
    <row r="31" spans="1:55" ht="13.2" x14ac:dyDescent="0.25">
      <c r="A31" s="299" t="s">
        <v>127</v>
      </c>
      <c r="B31" s="247">
        <v>33</v>
      </c>
      <c r="C31" s="247">
        <v>11</v>
      </c>
      <c r="D31" s="247">
        <v>19</v>
      </c>
      <c r="E31" s="247">
        <v>51</v>
      </c>
      <c r="F31" s="256">
        <f t="shared" si="31"/>
        <v>40411</v>
      </c>
      <c r="G31" s="247">
        <f t="shared" si="0"/>
        <v>6442</v>
      </c>
      <c r="H31" s="247">
        <f t="shared" si="5"/>
        <v>6451.5</v>
      </c>
      <c r="I31" s="256">
        <f t="shared" si="1"/>
        <v>40420.5</v>
      </c>
      <c r="J31" s="249">
        <f t="shared" si="6"/>
        <v>40420.5</v>
      </c>
      <c r="K31" s="247">
        <v>1060</v>
      </c>
      <c r="L31" s="247"/>
      <c r="M31" s="247">
        <v>1</v>
      </c>
      <c r="N31" s="247">
        <v>1</v>
      </c>
      <c r="O31" s="247">
        <v>1</v>
      </c>
      <c r="P31" s="261">
        <v>3.5992000000000033</v>
      </c>
      <c r="Q31" s="261">
        <v>0.51417142857142906</v>
      </c>
      <c r="R31" s="261">
        <v>2.7761037646741201E-2</v>
      </c>
      <c r="S31" s="300">
        <f t="shared" si="7"/>
        <v>27761.037646741202</v>
      </c>
      <c r="T31" s="261">
        <v>9.0608689458726951E-2</v>
      </c>
      <c r="U31" s="300">
        <f t="shared" si="8"/>
        <v>90608.689458726949</v>
      </c>
      <c r="V31" s="261">
        <v>0.12795475382886271</v>
      </c>
      <c r="W31" s="300">
        <f t="shared" si="9"/>
        <v>127954.75382886271</v>
      </c>
      <c r="X31" s="300"/>
      <c r="Y31" s="261">
        <v>0.35416014499584908</v>
      </c>
      <c r="Z31" s="300">
        <f t="shared" si="10"/>
        <v>354160.14499584906</v>
      </c>
      <c r="AA31" s="261">
        <v>4.0979491101336592E-3</v>
      </c>
      <c r="AB31" s="300">
        <f t="shared" si="11"/>
        <v>4097.9491101336589</v>
      </c>
      <c r="AC31" s="300">
        <f t="shared" si="12"/>
        <v>2313.4198038950999</v>
      </c>
      <c r="AD31" s="300">
        <f t="shared" si="13"/>
        <v>905.29747518890485</v>
      </c>
      <c r="AE31" s="300">
        <f t="shared" si="14"/>
        <v>4555.9008680230982</v>
      </c>
      <c r="AF31" s="300">
        <f t="shared" si="15"/>
        <v>292.71065072383277</v>
      </c>
      <c r="AG31" s="367">
        <v>59.36445001788961</v>
      </c>
      <c r="AH31" s="367">
        <v>39.017650021777243</v>
      </c>
      <c r="AI31" s="368">
        <f t="shared" si="16"/>
        <v>20.346799996112367</v>
      </c>
      <c r="AJ31" s="368">
        <f t="shared" si="26"/>
        <v>30.523504072055498</v>
      </c>
      <c r="AK31" s="368">
        <f t="shared" si="27"/>
        <v>20.061760851197256</v>
      </c>
      <c r="AL31" s="368">
        <f t="shared" si="28"/>
        <v>10.461743220858242</v>
      </c>
      <c r="AM31" s="261">
        <v>0.13423244165998552</v>
      </c>
      <c r="AN31" s="301">
        <f t="shared" si="32"/>
        <v>0.48312940402262033</v>
      </c>
      <c r="AO31" s="261">
        <v>5.4600583677303094</v>
      </c>
      <c r="AP31" s="301">
        <f t="shared" si="20"/>
        <v>5.7876618697941273</v>
      </c>
      <c r="AQ31" s="301">
        <f t="shared" si="21"/>
        <v>6.2707912738167479</v>
      </c>
      <c r="AR31" s="303">
        <f t="shared" si="33"/>
        <v>0.92295559157902551</v>
      </c>
      <c r="AS31" s="301">
        <f t="shared" si="29"/>
        <v>1.7422736368683991</v>
      </c>
      <c r="AT31" s="300">
        <f t="shared" si="22"/>
        <v>1742.2736368683991</v>
      </c>
      <c r="AU31" s="301">
        <f t="shared" si="30"/>
        <v>0.89582732483096394</v>
      </c>
      <c r="AV31" s="300">
        <f t="shared" si="23"/>
        <v>895.8273248309639</v>
      </c>
      <c r="AW31" s="300">
        <f t="shared" si="34"/>
        <v>11.979527268688342</v>
      </c>
      <c r="AX31" s="304"/>
      <c r="AY31" s="305"/>
      <c r="AZ31" s="46"/>
      <c r="BA31" s="46"/>
      <c r="BB31" s="47"/>
      <c r="BC31" s="46"/>
    </row>
    <row r="32" spans="1:55" ht="13.2" x14ac:dyDescent="0.25">
      <c r="A32" s="299" t="s">
        <v>128</v>
      </c>
      <c r="B32" s="247">
        <v>33</v>
      </c>
      <c r="C32" s="247">
        <v>12</v>
      </c>
      <c r="D32" s="247">
        <v>19</v>
      </c>
      <c r="E32" s="247">
        <v>34</v>
      </c>
      <c r="F32" s="256">
        <f t="shared" si="31"/>
        <v>40425</v>
      </c>
      <c r="G32" s="247">
        <f t="shared" si="0"/>
        <v>6456</v>
      </c>
      <c r="H32" s="247">
        <f t="shared" si="5"/>
        <v>6465.5</v>
      </c>
      <c r="I32" s="256">
        <f t="shared" si="1"/>
        <v>40434.5</v>
      </c>
      <c r="J32" s="249">
        <f t="shared" si="6"/>
        <v>40434.5</v>
      </c>
      <c r="K32" s="247">
        <v>1060</v>
      </c>
      <c r="L32" s="247"/>
      <c r="M32" s="247">
        <v>1</v>
      </c>
      <c r="N32" s="247">
        <v>1</v>
      </c>
      <c r="O32" s="247">
        <v>1</v>
      </c>
      <c r="P32" s="261">
        <v>5.2463999999999942</v>
      </c>
      <c r="Q32" s="261">
        <v>0.74948571428571342</v>
      </c>
      <c r="R32" s="261">
        <v>4.0718846404280737E-2</v>
      </c>
      <c r="S32" s="300">
        <f t="shared" si="7"/>
        <v>40718.846404280739</v>
      </c>
      <c r="T32" s="261">
        <v>7.904606909324334E-2</v>
      </c>
      <c r="U32" s="300">
        <f t="shared" si="8"/>
        <v>79046.069093243335</v>
      </c>
      <c r="V32" s="261">
        <v>0.15207726109305184</v>
      </c>
      <c r="W32" s="300">
        <f t="shared" si="9"/>
        <v>152077.26109305184</v>
      </c>
      <c r="X32" s="300"/>
      <c r="Y32" s="261">
        <v>0.56864252918176827</v>
      </c>
      <c r="Z32" s="300">
        <f t="shared" si="10"/>
        <v>568642.5291817683</v>
      </c>
      <c r="AA32" s="261">
        <v>5.3427654310044407E-3</v>
      </c>
      <c r="AB32" s="300">
        <f t="shared" si="11"/>
        <v>5342.7654310044409</v>
      </c>
      <c r="AC32" s="300">
        <f t="shared" si="12"/>
        <v>3393.237200356728</v>
      </c>
      <c r="AD32" s="300">
        <f t="shared" si="13"/>
        <v>789.77200973994024</v>
      </c>
      <c r="AE32" s="300">
        <f t="shared" si="14"/>
        <v>5414.7962860925327</v>
      </c>
      <c r="AF32" s="300">
        <f t="shared" si="15"/>
        <v>381.62610221460289</v>
      </c>
      <c r="AG32" s="367">
        <v>57.669386770133229</v>
      </c>
      <c r="AH32" s="367">
        <v>40.447065128886557</v>
      </c>
      <c r="AI32" s="368">
        <f t="shared" si="16"/>
        <v>17.222321641246673</v>
      </c>
      <c r="AJ32" s="368">
        <f t="shared" si="26"/>
        <v>43.222381535832376</v>
      </c>
      <c r="AK32" s="368">
        <f t="shared" si="27"/>
        <v>30.314497498884311</v>
      </c>
      <c r="AL32" s="368">
        <f t="shared" si="28"/>
        <v>12.907884036948065</v>
      </c>
      <c r="AM32" s="261">
        <v>0.11353663281269422</v>
      </c>
      <c r="AN32" s="301">
        <f t="shared" si="32"/>
        <v>0.59565859038851832</v>
      </c>
      <c r="AO32" s="261">
        <v>4.4287336282700727</v>
      </c>
      <c r="AP32" s="301">
        <f t="shared" si="20"/>
        <v>4.6944576459662768</v>
      </c>
      <c r="AQ32" s="301">
        <f t="shared" si="21"/>
        <v>5.2901162363547947</v>
      </c>
      <c r="AR32" s="303">
        <f t="shared" si="33"/>
        <v>0.88740160635884968</v>
      </c>
      <c r="AS32" s="301">
        <f t="shared" si="29"/>
        <v>1.0083326159566179</v>
      </c>
      <c r="AT32" s="300">
        <f t="shared" si="22"/>
        <v>1008.3326159566179</v>
      </c>
      <c r="AU32" s="301">
        <f t="shared" si="30"/>
        <v>0.75573089090782775</v>
      </c>
      <c r="AV32" s="300">
        <f t="shared" si="23"/>
        <v>755.73089090782776</v>
      </c>
      <c r="AW32" s="300">
        <f t="shared" si="34"/>
        <v>7.8811213700524601</v>
      </c>
      <c r="AX32" s="304"/>
      <c r="AY32" s="305"/>
      <c r="AZ32" s="46"/>
      <c r="BA32" s="46"/>
      <c r="BB32" s="47"/>
      <c r="BC32" s="46"/>
    </row>
    <row r="33" spans="1:55" ht="13.8" thickBot="1" x14ac:dyDescent="0.3">
      <c r="A33" s="318" t="s">
        <v>129</v>
      </c>
      <c r="B33" s="254">
        <v>33</v>
      </c>
      <c r="C33" s="254">
        <v>13</v>
      </c>
      <c r="D33" s="254">
        <v>19</v>
      </c>
      <c r="E33" s="254">
        <v>17</v>
      </c>
      <c r="F33" s="258">
        <f t="shared" si="31"/>
        <v>40439</v>
      </c>
      <c r="G33" s="254">
        <f t="shared" si="0"/>
        <v>6470</v>
      </c>
      <c r="H33" s="254">
        <f t="shared" si="5"/>
        <v>6479.5</v>
      </c>
      <c r="I33" s="258">
        <f t="shared" si="1"/>
        <v>40448.5</v>
      </c>
      <c r="J33" s="255">
        <f t="shared" si="6"/>
        <v>40448.5</v>
      </c>
      <c r="K33" s="254">
        <v>1060</v>
      </c>
      <c r="L33" s="254"/>
      <c r="M33" s="254">
        <v>1</v>
      </c>
      <c r="N33" s="254">
        <v>1</v>
      </c>
      <c r="O33" s="254">
        <v>1</v>
      </c>
      <c r="P33" s="263">
        <v>6.2224000000000004</v>
      </c>
      <c r="Q33" s="263">
        <v>0.65498947368421057</v>
      </c>
      <c r="R33" s="263">
        <v>3.7147688819322185E-2</v>
      </c>
      <c r="S33" s="328">
        <f t="shared" si="7"/>
        <v>37147.688819322182</v>
      </c>
      <c r="T33" s="263">
        <v>9.7535846742213939E-2</v>
      </c>
      <c r="U33" s="328">
        <f t="shared" si="8"/>
        <v>97535.846742213937</v>
      </c>
      <c r="V33" s="263">
        <v>0.12295327314895604</v>
      </c>
      <c r="W33" s="328">
        <f t="shared" si="9"/>
        <v>122953.27314895604</v>
      </c>
      <c r="X33" s="328"/>
      <c r="Y33" s="263">
        <v>0.46458440489369113</v>
      </c>
      <c r="Z33" s="328">
        <f t="shared" si="10"/>
        <v>464584.40489369113</v>
      </c>
      <c r="AA33" s="427">
        <v>5.1442402576114378E-3</v>
      </c>
      <c r="AB33" s="328">
        <f t="shared" si="11"/>
        <v>5144.2402576114382</v>
      </c>
      <c r="AC33" s="328">
        <f t="shared" si="12"/>
        <v>3095.6407349435153</v>
      </c>
      <c r="AD33" s="328">
        <f t="shared" si="13"/>
        <v>974.50869583936753</v>
      </c>
      <c r="AE33" s="328">
        <f t="shared" si="14"/>
        <v>4377.8203396398867</v>
      </c>
      <c r="AF33" s="356">
        <f t="shared" si="15"/>
        <v>367.4457326865313</v>
      </c>
      <c r="AG33" s="371">
        <v>68.003818748166694</v>
      </c>
      <c r="AH33" s="371">
        <v>48.940805412536974</v>
      </c>
      <c r="AI33" s="372">
        <f t="shared" si="16"/>
        <v>19.063013335629719</v>
      </c>
      <c r="AJ33" s="372">
        <f t="shared" si="26"/>
        <v>44.541785450378157</v>
      </c>
      <c r="AK33" s="372">
        <f t="shared" si="27"/>
        <v>32.055712378838955</v>
      </c>
      <c r="AL33" s="372">
        <f t="shared" si="28"/>
        <v>12.486073071539202</v>
      </c>
      <c r="AM33" s="263">
        <v>0.93963006627343459</v>
      </c>
      <c r="AN33" s="329">
        <f t="shared" si="32"/>
        <v>5.84675412437982</v>
      </c>
      <c r="AO33" s="263">
        <v>121.57593691883649</v>
      </c>
      <c r="AP33" s="329">
        <f>(AO33*K33)/1000</f>
        <v>128.87049313396668</v>
      </c>
      <c r="AQ33" s="329">
        <f t="shared" si="21"/>
        <v>134.7172472583465</v>
      </c>
      <c r="AR33" s="330">
        <f t="shared" si="33"/>
        <v>0.95659981002159622</v>
      </c>
      <c r="AS33" s="329">
        <f t="shared" si="29"/>
        <v>21.650367584588984</v>
      </c>
      <c r="AT33" s="328">
        <f t="shared" si="22"/>
        <v>21650.367584588985</v>
      </c>
      <c r="AU33" s="329">
        <f t="shared" si="30"/>
        <v>14.180762869299633</v>
      </c>
      <c r="AV33" s="328">
        <f t="shared" si="23"/>
        <v>14180.762869299633</v>
      </c>
      <c r="AW33" s="328">
        <f t="shared" si="34"/>
        <v>22.041373793469774</v>
      </c>
      <c r="AX33" s="331"/>
      <c r="AY33" s="332"/>
      <c r="AZ33" s="46"/>
      <c r="BA33" s="46"/>
      <c r="BB33" s="47"/>
      <c r="BC33" s="46"/>
    </row>
    <row r="34" spans="1:55" ht="14.4" x14ac:dyDescent="0.3">
      <c r="A34" s="290" t="s">
        <v>130</v>
      </c>
      <c r="B34" s="250">
        <v>34</v>
      </c>
      <c r="C34" s="250">
        <v>1</v>
      </c>
      <c r="D34" s="250">
        <v>15</v>
      </c>
      <c r="E34" s="250">
        <v>195</v>
      </c>
      <c r="F34" s="257">
        <v>40459</v>
      </c>
      <c r="G34" s="250">
        <f t="shared" si="0"/>
        <v>6490</v>
      </c>
      <c r="H34" s="250">
        <f t="shared" si="5"/>
        <v>6497.5</v>
      </c>
      <c r="I34" s="257">
        <f t="shared" si="1"/>
        <v>40466.5</v>
      </c>
      <c r="J34" s="252">
        <f t="shared" si="6"/>
        <v>40466.5</v>
      </c>
      <c r="K34" s="250">
        <v>1060</v>
      </c>
      <c r="L34" s="250"/>
      <c r="M34" s="250">
        <v>1</v>
      </c>
      <c r="N34" s="250">
        <v>1</v>
      </c>
      <c r="O34" s="250">
        <v>1</v>
      </c>
      <c r="P34" s="262">
        <v>4.4509999999999934</v>
      </c>
      <c r="Q34" s="262">
        <v>0.39786666666666692</v>
      </c>
      <c r="R34" s="262">
        <v>2.7492586666666683E-2</v>
      </c>
      <c r="S34" s="291">
        <f t="shared" si="7"/>
        <v>27492.586666666684</v>
      </c>
      <c r="T34" s="262">
        <v>5.3580808687947817E-2</v>
      </c>
      <c r="U34" s="291">
        <f t="shared" si="8"/>
        <v>53580.808687947814</v>
      </c>
      <c r="V34" s="262">
        <v>2.8662151809458122E-2</v>
      </c>
      <c r="W34" s="291">
        <f t="shared" si="9"/>
        <v>28662.151809458122</v>
      </c>
      <c r="X34" s="291"/>
      <c r="Y34" s="262">
        <v>0.247</v>
      </c>
      <c r="Z34" s="291">
        <f t="shared" si="10"/>
        <v>247000</v>
      </c>
      <c r="AA34" s="920">
        <v>3.6603733333333398E-3</v>
      </c>
      <c r="AB34" s="291">
        <f t="shared" si="11"/>
        <v>3660.3733333333398</v>
      </c>
      <c r="AC34" s="291">
        <f t="shared" si="12"/>
        <v>2291.0488888888904</v>
      </c>
      <c r="AD34" s="291">
        <f t="shared" si="13"/>
        <v>535.34126929265494</v>
      </c>
      <c r="AE34" s="291">
        <f t="shared" si="14"/>
        <v>1020.532011516908</v>
      </c>
      <c r="AF34" s="328">
        <f t="shared" si="15"/>
        <v>261.4552380952386</v>
      </c>
      <c r="AG34" s="365">
        <v>115.85310762067311</v>
      </c>
      <c r="AH34" s="365">
        <v>111.91965683720484</v>
      </c>
      <c r="AI34" s="366">
        <f t="shared" si="16"/>
        <v>3.9334507834682739</v>
      </c>
      <c r="AJ34" s="366">
        <f t="shared" si="26"/>
        <v>46.09408975201184</v>
      </c>
      <c r="AK34" s="366">
        <f t="shared" si="27"/>
        <v>44.529100800295929</v>
      </c>
      <c r="AL34" s="366">
        <f t="shared" si="28"/>
        <v>1.564988951715911</v>
      </c>
      <c r="AM34" s="293"/>
      <c r="AN34" s="325"/>
      <c r="AO34" s="262">
        <v>17.896615156330181</v>
      </c>
      <c r="AP34" s="292">
        <f>(AO34*K34)/1000</f>
        <v>18.970412065709993</v>
      </c>
      <c r="AQ34" s="292">
        <f t="shared" si="21"/>
        <v>18.970412065709993</v>
      </c>
      <c r="AR34" s="326"/>
      <c r="AS34" s="292">
        <f t="shared" si="29"/>
        <v>4.262056181916428</v>
      </c>
      <c r="AT34" s="291">
        <f t="shared" si="22"/>
        <v>4262.0561819164277</v>
      </c>
      <c r="AU34" s="292">
        <f t="shared" si="30"/>
        <v>1.6957300862451505</v>
      </c>
      <c r="AV34" s="291">
        <f t="shared" si="23"/>
        <v>1695.7300862451505</v>
      </c>
      <c r="AW34" s="327"/>
      <c r="AX34" s="297">
        <v>16491710.606652133</v>
      </c>
      <c r="AY34" s="298">
        <f>AX34*Q34</f>
        <v>6561501.9266999997</v>
      </c>
      <c r="AZ34" s="46"/>
      <c r="BA34" s="46"/>
      <c r="BB34" s="49"/>
      <c r="BC34" s="315"/>
    </row>
    <row r="35" spans="1:55" ht="13.2" x14ac:dyDescent="0.25">
      <c r="A35" s="299" t="s">
        <v>131</v>
      </c>
      <c r="B35" s="247">
        <v>34</v>
      </c>
      <c r="C35" s="247">
        <v>2</v>
      </c>
      <c r="D35" s="247">
        <v>15</v>
      </c>
      <c r="E35" s="247">
        <v>180</v>
      </c>
      <c r="F35" s="256">
        <v>40474</v>
      </c>
      <c r="G35" s="247">
        <f t="shared" si="0"/>
        <v>6505</v>
      </c>
      <c r="H35" s="247">
        <f t="shared" si="5"/>
        <v>6512.5</v>
      </c>
      <c r="I35" s="256">
        <f t="shared" si="1"/>
        <v>40481.5</v>
      </c>
      <c r="J35" s="249">
        <f t="shared" si="6"/>
        <v>40481.5</v>
      </c>
      <c r="K35" s="247">
        <v>1060</v>
      </c>
      <c r="L35" s="247"/>
      <c r="M35" s="247">
        <v>1</v>
      </c>
      <c r="N35" s="247">
        <v>1</v>
      </c>
      <c r="O35" s="247">
        <v>1</v>
      </c>
      <c r="P35" s="261">
        <v>2.1320000000000014</v>
      </c>
      <c r="Q35" s="261">
        <v>5.760000000000029E-2</v>
      </c>
      <c r="R35" s="261">
        <v>1.0929829233466639E-2</v>
      </c>
      <c r="S35" s="300">
        <f t="shared" si="7"/>
        <v>10929.829233466638</v>
      </c>
      <c r="T35" s="261">
        <v>7.9242783549512349E-3</v>
      </c>
      <c r="U35" s="300">
        <f t="shared" si="8"/>
        <v>7924.2783549512351</v>
      </c>
      <c r="V35" s="261">
        <v>8.6874900708685306E-3</v>
      </c>
      <c r="W35" s="300">
        <f t="shared" si="9"/>
        <v>8687.4900708685309</v>
      </c>
      <c r="X35" s="300"/>
      <c r="Y35" s="261">
        <v>1.4E-2</v>
      </c>
      <c r="Z35" s="300">
        <f t="shared" si="10"/>
        <v>14000</v>
      </c>
      <c r="AA35" s="918">
        <v>1.43716254607257E-3</v>
      </c>
      <c r="AB35" s="300">
        <f t="shared" si="11"/>
        <v>1437.16254607257</v>
      </c>
      <c r="AC35" s="300">
        <f t="shared" si="12"/>
        <v>910.81910278888654</v>
      </c>
      <c r="AD35" s="300">
        <f t="shared" si="13"/>
        <v>79.173744044705373</v>
      </c>
      <c r="AE35" s="300">
        <f t="shared" si="14"/>
        <v>309.3229627697043</v>
      </c>
      <c r="AF35" s="328">
        <f t="shared" si="15"/>
        <v>102.65446757661215</v>
      </c>
      <c r="AG35" s="367">
        <v>161.62334598567719</v>
      </c>
      <c r="AH35" s="367">
        <v>113.71210031560744</v>
      </c>
      <c r="AI35" s="368">
        <f t="shared" si="16"/>
        <v>47.911245670069746</v>
      </c>
      <c r="AJ35" s="368">
        <f t="shared" si="26"/>
        <v>9.3095047287750532</v>
      </c>
      <c r="AK35" s="368">
        <f t="shared" si="27"/>
        <v>6.5498169781790221</v>
      </c>
      <c r="AL35" s="368">
        <f t="shared" si="28"/>
        <v>2.7596877505960311</v>
      </c>
      <c r="AM35" s="316"/>
      <c r="AN35" s="333"/>
      <c r="AO35" s="261">
        <v>10.77274113942933</v>
      </c>
      <c r="AP35" s="301">
        <f t="shared" ref="AP35:AP46" si="35">(AO35*K35)/1000</f>
        <v>11.419105607795091</v>
      </c>
      <c r="AQ35" s="314"/>
      <c r="AR35" s="295"/>
      <c r="AS35" s="314"/>
      <c r="AT35" s="317"/>
      <c r="AU35" s="314"/>
      <c r="AV35" s="317"/>
      <c r="AW35" s="317"/>
      <c r="AX35" s="304">
        <v>174357.63541666578</v>
      </c>
      <c r="AY35" s="305">
        <f>AX35*Q35</f>
        <v>10042.9998</v>
      </c>
      <c r="AZ35" s="46"/>
      <c r="BA35" s="46"/>
      <c r="BB35" s="48"/>
      <c r="BC35" s="315"/>
    </row>
    <row r="36" spans="1:55" ht="14.4" x14ac:dyDescent="0.3">
      <c r="A36" s="299" t="s">
        <v>132</v>
      </c>
      <c r="B36" s="247">
        <v>34</v>
      </c>
      <c r="C36" s="247">
        <v>3</v>
      </c>
      <c r="D36" s="247">
        <v>15</v>
      </c>
      <c r="E36" s="247">
        <v>165</v>
      </c>
      <c r="F36" s="256">
        <v>40489</v>
      </c>
      <c r="G36" s="247">
        <f t="shared" si="0"/>
        <v>6520</v>
      </c>
      <c r="H36" s="247">
        <f t="shared" si="5"/>
        <v>6527.5</v>
      </c>
      <c r="I36" s="256">
        <f t="shared" si="1"/>
        <v>40496.5</v>
      </c>
      <c r="J36" s="249">
        <f t="shared" si="6"/>
        <v>40496.5</v>
      </c>
      <c r="K36" s="247">
        <v>1060</v>
      </c>
      <c r="L36" s="247"/>
      <c r="M36" s="247">
        <v>1</v>
      </c>
      <c r="N36" s="247">
        <v>1</v>
      </c>
      <c r="O36" s="247">
        <v>1</v>
      </c>
      <c r="P36" s="261">
        <v>3.455999999999996</v>
      </c>
      <c r="Q36" s="261">
        <v>0.25546666666666623</v>
      </c>
      <c r="R36" s="261">
        <v>2.3676890430399312E-2</v>
      </c>
      <c r="S36" s="300">
        <f t="shared" si="7"/>
        <v>23676.890430399311</v>
      </c>
      <c r="T36" s="261">
        <v>4.5571036580770399E-2</v>
      </c>
      <c r="U36" s="300">
        <f t="shared" si="8"/>
        <v>45571.0365807704</v>
      </c>
      <c r="V36" s="261">
        <v>3.6666337910147832E-2</v>
      </c>
      <c r="W36" s="300">
        <f t="shared" si="9"/>
        <v>36666.337910147835</v>
      </c>
      <c r="X36" s="300"/>
      <c r="Y36" s="261">
        <v>0.114</v>
      </c>
      <c r="Z36" s="300">
        <f t="shared" si="10"/>
        <v>114000</v>
      </c>
      <c r="AA36" s="919">
        <v>3.4628008981845201E-3</v>
      </c>
      <c r="AB36" s="300">
        <f t="shared" si="11"/>
        <v>3462.8008981845201</v>
      </c>
      <c r="AC36" s="300">
        <f t="shared" si="12"/>
        <v>1973.0742025332761</v>
      </c>
      <c r="AD36" s="300">
        <f t="shared" si="13"/>
        <v>455.31333258169275</v>
      </c>
      <c r="AE36" s="300">
        <f t="shared" si="14"/>
        <v>1305.5255526925935</v>
      </c>
      <c r="AF36" s="328">
        <f t="shared" si="15"/>
        <v>247.34292129889428</v>
      </c>
      <c r="AG36" s="367">
        <v>73.105877204817759</v>
      </c>
      <c r="AH36" s="367">
        <v>50.309306535509208</v>
      </c>
      <c r="AI36" s="368">
        <f t="shared" si="16"/>
        <v>22.796570669308551</v>
      </c>
      <c r="AJ36" s="368">
        <f t="shared" si="26"/>
        <v>18.676114763257413</v>
      </c>
      <c r="AK36" s="368">
        <f t="shared" si="27"/>
        <v>12.852350842938064</v>
      </c>
      <c r="AL36" s="368">
        <f t="shared" si="28"/>
        <v>5.8237639203193492</v>
      </c>
      <c r="AM36" s="313"/>
      <c r="AN36" s="314"/>
      <c r="AO36" s="261">
        <v>3.46564131835735</v>
      </c>
      <c r="AP36" s="301">
        <f t="shared" si="35"/>
        <v>3.6735797974587907</v>
      </c>
      <c r="AQ36" s="301">
        <f t="shared" si="21"/>
        <v>3.6735797974587907</v>
      </c>
      <c r="AR36" s="295"/>
      <c r="AS36" s="301">
        <f>AQ36/P36</f>
        <v>1.0629571173202532</v>
      </c>
      <c r="AT36" s="300">
        <f t="shared" si="22"/>
        <v>1062.9571173202532</v>
      </c>
      <c r="AU36" s="301">
        <f>AS36*Q36</f>
        <v>0.27155011157141357</v>
      </c>
      <c r="AV36" s="300">
        <f>AU36*1000</f>
        <v>271.55011157141354</v>
      </c>
      <c r="AW36" s="317"/>
      <c r="AX36" s="304"/>
      <c r="AY36" s="305"/>
      <c r="AZ36" s="46"/>
      <c r="BA36" s="46"/>
      <c r="BB36" s="47"/>
      <c r="BC36" s="46"/>
    </row>
    <row r="37" spans="1:55" ht="13.2" x14ac:dyDescent="0.25">
      <c r="A37" s="299" t="s">
        <v>133</v>
      </c>
      <c r="B37" s="247">
        <v>34</v>
      </c>
      <c r="C37" s="247">
        <v>4</v>
      </c>
      <c r="D37" s="247">
        <v>15</v>
      </c>
      <c r="E37" s="247">
        <v>150</v>
      </c>
      <c r="F37" s="256">
        <v>40504</v>
      </c>
      <c r="G37" s="247">
        <f t="shared" si="0"/>
        <v>6535</v>
      </c>
      <c r="H37" s="247">
        <f t="shared" si="5"/>
        <v>6542.5</v>
      </c>
      <c r="I37" s="256">
        <f t="shared" si="1"/>
        <v>40511.5</v>
      </c>
      <c r="J37" s="249">
        <f t="shared" si="6"/>
        <v>40511.5</v>
      </c>
      <c r="K37" s="247">
        <v>1060</v>
      </c>
      <c r="L37" s="247"/>
      <c r="M37" s="247">
        <v>1</v>
      </c>
      <c r="N37" s="247">
        <v>1</v>
      </c>
      <c r="O37" s="247">
        <v>1</v>
      </c>
      <c r="P37" s="261">
        <v>2.8699999999999974</v>
      </c>
      <c r="Q37" s="261">
        <v>7.786666666666614E-2</v>
      </c>
      <c r="R37" s="261">
        <v>9.9167006095328813E-3</v>
      </c>
      <c r="S37" s="300">
        <f t="shared" si="7"/>
        <v>9916.7006095328816</v>
      </c>
      <c r="T37" s="261">
        <v>1.8762504965124206E-2</v>
      </c>
      <c r="U37" s="300">
        <f t="shared" si="8"/>
        <v>18762.504965124204</v>
      </c>
      <c r="V37" s="261">
        <v>1.1997414316575795E-2</v>
      </c>
      <c r="W37" s="300">
        <f t="shared" si="9"/>
        <v>11997.414316575794</v>
      </c>
      <c r="X37" s="300"/>
      <c r="Y37" s="261">
        <v>2.1999999999999999E-2</v>
      </c>
      <c r="Z37" s="300">
        <f t="shared" si="10"/>
        <v>22000</v>
      </c>
      <c r="AA37" s="919">
        <v>1.31552383474885E-3</v>
      </c>
      <c r="AB37" s="300">
        <f t="shared" si="11"/>
        <v>1315.52383474885</v>
      </c>
      <c r="AC37" s="300">
        <f t="shared" si="12"/>
        <v>826.39171746107343</v>
      </c>
      <c r="AD37" s="300">
        <f t="shared" si="13"/>
        <v>187.46158315073461</v>
      </c>
      <c r="AE37" s="300">
        <f t="shared" si="14"/>
        <v>427.17467435423242</v>
      </c>
      <c r="AF37" s="328">
        <f t="shared" si="15"/>
        <v>93.96598819634643</v>
      </c>
      <c r="AG37" s="367">
        <v>116.81023420578671</v>
      </c>
      <c r="AH37" s="367">
        <v>86.919017264401361</v>
      </c>
      <c r="AI37" s="368">
        <f t="shared" si="16"/>
        <v>29.891216941385352</v>
      </c>
      <c r="AJ37" s="368">
        <f t="shared" si="26"/>
        <v>9.0956235701571977</v>
      </c>
      <c r="AK37" s="368">
        <f t="shared" ref="AK37:AK43" si="36">AH37*$Q37</f>
        <v>6.7680941443213403</v>
      </c>
      <c r="AL37" s="368">
        <f t="shared" si="28"/>
        <v>2.3275294258358574</v>
      </c>
      <c r="AM37" s="316"/>
      <c r="AN37" s="333"/>
      <c r="AO37" s="261">
        <v>4.0150303779548526</v>
      </c>
      <c r="AP37" s="301">
        <f t="shared" si="35"/>
        <v>4.2559322006321434</v>
      </c>
      <c r="AQ37" s="314"/>
      <c r="AR37" s="295"/>
      <c r="AS37" s="314"/>
      <c r="AT37" s="317"/>
      <c r="AU37" s="314"/>
      <c r="AV37" s="317"/>
      <c r="AW37" s="317"/>
      <c r="AX37" s="304"/>
      <c r="AY37" s="305"/>
      <c r="AZ37" s="46"/>
      <c r="BA37" s="46"/>
      <c r="BB37" s="48"/>
      <c r="BC37" s="315"/>
    </row>
    <row r="38" spans="1:55" ht="13.2" x14ac:dyDescent="0.25">
      <c r="A38" s="299" t="s">
        <v>134</v>
      </c>
      <c r="B38" s="247">
        <v>34</v>
      </c>
      <c r="C38" s="247">
        <v>5</v>
      </c>
      <c r="D38" s="247">
        <v>15</v>
      </c>
      <c r="E38" s="247">
        <v>135</v>
      </c>
      <c r="F38" s="256">
        <v>40519</v>
      </c>
      <c r="G38" s="247">
        <f t="shared" si="0"/>
        <v>6550</v>
      </c>
      <c r="H38" s="247">
        <f t="shared" si="5"/>
        <v>6557.5</v>
      </c>
      <c r="I38" s="256">
        <f t="shared" si="1"/>
        <v>40526.5</v>
      </c>
      <c r="J38" s="249">
        <f t="shared" si="6"/>
        <v>40526.5</v>
      </c>
      <c r="K38" s="247">
        <v>1060</v>
      </c>
      <c r="L38" s="247"/>
      <c r="M38" s="247">
        <v>1</v>
      </c>
      <c r="N38" s="247">
        <v>1</v>
      </c>
      <c r="O38" s="247">
        <v>1</v>
      </c>
      <c r="P38" s="261">
        <v>4.737000000000009</v>
      </c>
      <c r="Q38" s="261">
        <v>0.10879999999999938</v>
      </c>
      <c r="R38" s="261">
        <v>1.2405442079268436E-2</v>
      </c>
      <c r="S38" s="300">
        <f t="shared" si="7"/>
        <v>12405.442079268436</v>
      </c>
      <c r="T38" s="261">
        <v>3.5145758131890414E-2</v>
      </c>
      <c r="U38" s="300">
        <f t="shared" si="8"/>
        <v>35145.758131890412</v>
      </c>
      <c r="V38" s="261">
        <v>3.9542791046438409E-2</v>
      </c>
      <c r="W38" s="300">
        <f t="shared" si="9"/>
        <v>39542.791046438411</v>
      </c>
      <c r="X38" s="300"/>
      <c r="Y38" s="261">
        <v>3.0000000000000001E-3</v>
      </c>
      <c r="Z38" s="300">
        <f t="shared" si="10"/>
        <v>3000</v>
      </c>
      <c r="AA38" s="919">
        <v>1.6179923550880401E-3</v>
      </c>
      <c r="AB38" s="300">
        <f t="shared" si="11"/>
        <v>1617.9923550880401</v>
      </c>
      <c r="AC38" s="300">
        <f t="shared" si="12"/>
        <v>1033.7868399390363</v>
      </c>
      <c r="AD38" s="300">
        <f t="shared" si="13"/>
        <v>351.15137731788298</v>
      </c>
      <c r="AE38" s="300">
        <f t="shared" si="14"/>
        <v>1407.9432819938547</v>
      </c>
      <c r="AF38" s="328">
        <f t="shared" si="15"/>
        <v>115.57088250628858</v>
      </c>
      <c r="AG38" s="367">
        <v>92.210733842320707</v>
      </c>
      <c r="AH38" s="367">
        <v>50.392248697868339</v>
      </c>
      <c r="AI38" s="368">
        <f t="shared" si="16"/>
        <v>41.818485144452367</v>
      </c>
      <c r="AJ38" s="368">
        <f t="shared" si="26"/>
        <v>10.032527842044436</v>
      </c>
      <c r="AK38" s="368">
        <f t="shared" si="36"/>
        <v>5.4826766583280442</v>
      </c>
      <c r="AL38" s="368">
        <f t="shared" si="28"/>
        <v>4.5498511837163917</v>
      </c>
      <c r="AM38" s="261">
        <v>2.417082625650734E-3</v>
      </c>
      <c r="AN38" s="301">
        <f t="shared" si="32"/>
        <v>1.1449720397707549E-2</v>
      </c>
      <c r="AO38" s="261">
        <v>83.569153464561055</v>
      </c>
      <c r="AP38" s="301">
        <f t="shared" si="35"/>
        <v>88.583302672434712</v>
      </c>
      <c r="AQ38" s="301">
        <f t="shared" si="21"/>
        <v>88.594752392832419</v>
      </c>
      <c r="AR38" s="295"/>
      <c r="AS38" s="301">
        <f>AQ38/P38</f>
        <v>18.702713192491505</v>
      </c>
      <c r="AT38" s="300">
        <f t="shared" si="22"/>
        <v>18702.713192491505</v>
      </c>
      <c r="AU38" s="301">
        <f>AS38*Q38</f>
        <v>2.0348551953430642</v>
      </c>
      <c r="AV38" s="300">
        <f t="shared" si="23"/>
        <v>2034.8551953430642</v>
      </c>
      <c r="AW38" s="300">
        <f>AP38/AN38</f>
        <v>7736.7219107089086</v>
      </c>
      <c r="AX38" s="304"/>
      <c r="AY38" s="305"/>
      <c r="AZ38" s="46"/>
      <c r="BA38" s="46"/>
      <c r="BB38" s="47"/>
      <c r="BC38" s="46"/>
    </row>
    <row r="39" spans="1:55" ht="13.2" x14ac:dyDescent="0.25">
      <c r="A39" s="299" t="s">
        <v>135</v>
      </c>
      <c r="B39" s="247">
        <v>34</v>
      </c>
      <c r="C39" s="247">
        <v>6</v>
      </c>
      <c r="D39" s="247">
        <v>15</v>
      </c>
      <c r="E39" s="247">
        <v>120</v>
      </c>
      <c r="F39" s="256">
        <v>40534</v>
      </c>
      <c r="G39" s="247">
        <f t="shared" si="0"/>
        <v>6565</v>
      </c>
      <c r="H39" s="247">
        <f t="shared" si="5"/>
        <v>6572.5</v>
      </c>
      <c r="I39" s="256">
        <f t="shared" si="1"/>
        <v>40541.5</v>
      </c>
      <c r="J39" s="249">
        <f t="shared" si="6"/>
        <v>40541.5</v>
      </c>
      <c r="K39" s="247">
        <v>1060</v>
      </c>
      <c r="L39" s="247"/>
      <c r="M39" s="247">
        <v>1</v>
      </c>
      <c r="N39" s="247">
        <v>1</v>
      </c>
      <c r="O39" s="247">
        <v>1</v>
      </c>
      <c r="P39" s="261">
        <v>2.5850000000000009</v>
      </c>
      <c r="Q39" s="261">
        <v>7.786666666666614E-2</v>
      </c>
      <c r="R39" s="261">
        <v>9.2652851228045077E-3</v>
      </c>
      <c r="S39" s="300">
        <f t="shared" si="7"/>
        <v>9265.2851228045074</v>
      </c>
      <c r="T39" s="261">
        <v>1.6972267819515365E-2</v>
      </c>
      <c r="U39" s="300">
        <f t="shared" si="8"/>
        <v>16972.267819515364</v>
      </c>
      <c r="V39" s="261">
        <v>6.8003495625654454E-3</v>
      </c>
      <c r="W39" s="300">
        <f t="shared" si="9"/>
        <v>6800.349562565445</v>
      </c>
      <c r="X39" s="300"/>
      <c r="Y39" s="261">
        <v>3.1E-2</v>
      </c>
      <c r="Z39" s="300">
        <f t="shared" si="10"/>
        <v>31000</v>
      </c>
      <c r="AA39" s="919">
        <v>1.18149163017784E-3</v>
      </c>
      <c r="AB39" s="300">
        <f t="shared" si="11"/>
        <v>1181.4916301778401</v>
      </c>
      <c r="AC39" s="300">
        <f>R39/12*1000000</f>
        <v>772.10709356704228</v>
      </c>
      <c r="AD39" s="300">
        <f t="shared" si="13"/>
        <v>169.57480896173902</v>
      </c>
      <c r="AE39" s="300">
        <f t="shared" si="14"/>
        <v>242.13026517475015</v>
      </c>
      <c r="AF39" s="328">
        <f t="shared" si="15"/>
        <v>84.392259298417144</v>
      </c>
      <c r="AG39" s="367">
        <v>161.13</v>
      </c>
      <c r="AH39" s="367">
        <v>145.18</v>
      </c>
      <c r="AI39" s="368">
        <f t="shared" si="16"/>
        <v>15.949999999999989</v>
      </c>
      <c r="AJ39" s="368">
        <f t="shared" si="26"/>
        <v>12.546655999999915</v>
      </c>
      <c r="AK39" s="368">
        <f t="shared" si="36"/>
        <v>11.30468266666659</v>
      </c>
      <c r="AL39" s="368">
        <f t="shared" si="28"/>
        <v>1.2419733333333252</v>
      </c>
      <c r="AM39" s="316"/>
      <c r="AN39" s="333"/>
      <c r="AO39" s="261">
        <v>0.70782050316028777</v>
      </c>
      <c r="AP39" s="301">
        <f t="shared" si="35"/>
        <v>0.75028973334990512</v>
      </c>
      <c r="AQ39" s="314"/>
      <c r="AR39" s="295"/>
      <c r="AS39" s="314"/>
      <c r="AT39" s="317"/>
      <c r="AU39" s="314"/>
      <c r="AV39" s="317"/>
      <c r="AW39" s="317"/>
      <c r="AX39" s="304"/>
      <c r="AY39" s="305"/>
      <c r="AZ39" s="46"/>
      <c r="BA39" s="46"/>
      <c r="BB39" s="47"/>
      <c r="BC39" s="46"/>
    </row>
    <row r="40" spans="1:55" ht="14.4" x14ac:dyDescent="0.3">
      <c r="A40" s="299" t="s">
        <v>136</v>
      </c>
      <c r="B40" s="247">
        <v>34</v>
      </c>
      <c r="C40" s="247">
        <v>7</v>
      </c>
      <c r="D40" s="247">
        <v>15</v>
      </c>
      <c r="E40" s="247">
        <v>105</v>
      </c>
      <c r="F40" s="256">
        <v>40549</v>
      </c>
      <c r="G40" s="247">
        <f t="shared" si="0"/>
        <v>6580</v>
      </c>
      <c r="H40" s="247">
        <f t="shared" si="5"/>
        <v>6587.5</v>
      </c>
      <c r="I40" s="256">
        <f t="shared" si="1"/>
        <v>40556.5</v>
      </c>
      <c r="J40" s="249">
        <f t="shared" si="6"/>
        <v>40556.5</v>
      </c>
      <c r="K40" s="247">
        <v>1060</v>
      </c>
      <c r="L40" s="247"/>
      <c r="M40" s="247">
        <v>1</v>
      </c>
      <c r="N40" s="247">
        <v>1</v>
      </c>
      <c r="O40" s="247">
        <v>1</v>
      </c>
      <c r="P40" s="261">
        <v>2.6349999999999998</v>
      </c>
      <c r="Q40" s="261">
        <v>0.28053333333333325</v>
      </c>
      <c r="R40" s="261">
        <v>1.8929508068386062E-2</v>
      </c>
      <c r="S40" s="300">
        <f t="shared" si="7"/>
        <v>18929.508068386061</v>
      </c>
      <c r="T40" s="261">
        <v>5.0278635273040252E-2</v>
      </c>
      <c r="U40" s="300">
        <f t="shared" si="8"/>
        <v>50278.63527304025</v>
      </c>
      <c r="V40" s="261">
        <v>3.3779073262514621E-2</v>
      </c>
      <c r="W40" s="300">
        <f t="shared" si="9"/>
        <v>33779.073262514619</v>
      </c>
      <c r="X40" s="300"/>
      <c r="Y40" s="261">
        <v>0.14899999999999999</v>
      </c>
      <c r="Z40" s="300">
        <f t="shared" si="10"/>
        <v>149000</v>
      </c>
      <c r="AA40" s="919">
        <v>2.59330312724757E-3</v>
      </c>
      <c r="AB40" s="300">
        <f t="shared" si="11"/>
        <v>2593.30312724757</v>
      </c>
      <c r="AC40" s="300">
        <f t="shared" si="12"/>
        <v>1577.4590056988386</v>
      </c>
      <c r="AD40" s="300">
        <f t="shared" si="13"/>
        <v>502.3483050084352</v>
      </c>
      <c r="AE40" s="300">
        <f t="shared" si="14"/>
        <v>1202.7228734583548</v>
      </c>
      <c r="AF40" s="328">
        <f t="shared" si="15"/>
        <v>185.23593766054071</v>
      </c>
      <c r="AG40" s="367">
        <v>67.619593265166728</v>
      </c>
      <c r="AH40" s="367">
        <v>49.349962978398047</v>
      </c>
      <c r="AI40" s="368">
        <f t="shared" si="16"/>
        <v>18.269630286768681</v>
      </c>
      <c r="AJ40" s="368">
        <f t="shared" si="26"/>
        <v>18.969549897321432</v>
      </c>
      <c r="AK40" s="368">
        <f t="shared" si="36"/>
        <v>13.844309614206594</v>
      </c>
      <c r="AL40" s="368">
        <f t="shared" si="28"/>
        <v>5.125240283114838</v>
      </c>
      <c r="AM40" s="313"/>
      <c r="AN40" s="314"/>
      <c r="AO40" s="313"/>
      <c r="AP40" s="314"/>
      <c r="AQ40" s="314"/>
      <c r="AR40" s="334"/>
      <c r="AS40" s="314"/>
      <c r="AT40" s="317"/>
      <c r="AU40" s="314"/>
      <c r="AV40" s="317"/>
      <c r="AW40" s="317"/>
      <c r="AX40" s="304">
        <v>327633.80204372638</v>
      </c>
      <c r="AY40" s="305">
        <f>AX40*Q40</f>
        <v>91912.202600000004</v>
      </c>
      <c r="AZ40" s="46"/>
      <c r="BA40" s="46"/>
      <c r="BB40" s="47"/>
      <c r="BC40" s="46"/>
    </row>
    <row r="41" spans="1:55" ht="14.4" x14ac:dyDescent="0.3">
      <c r="A41" s="299" t="s">
        <v>137</v>
      </c>
      <c r="B41" s="247">
        <v>34</v>
      </c>
      <c r="C41" s="247">
        <v>8</v>
      </c>
      <c r="D41" s="247">
        <v>15</v>
      </c>
      <c r="E41" s="247">
        <v>90</v>
      </c>
      <c r="F41" s="256">
        <v>40564</v>
      </c>
      <c r="G41" s="247">
        <f t="shared" si="0"/>
        <v>6595</v>
      </c>
      <c r="H41" s="247">
        <f t="shared" si="5"/>
        <v>6602.5</v>
      </c>
      <c r="I41" s="256">
        <f t="shared" si="1"/>
        <v>40571.5</v>
      </c>
      <c r="J41" s="249">
        <f t="shared" si="6"/>
        <v>40571.5</v>
      </c>
      <c r="K41" s="247">
        <v>1060</v>
      </c>
      <c r="L41" s="247"/>
      <c r="M41" s="247">
        <v>1</v>
      </c>
      <c r="N41" s="247">
        <v>1</v>
      </c>
      <c r="O41" s="247">
        <v>1</v>
      </c>
      <c r="P41" s="261">
        <v>4.1809999999999974</v>
      </c>
      <c r="Q41" s="261">
        <v>0.11946666666666678</v>
      </c>
      <c r="R41" s="261">
        <v>1.1463737794398967E-2</v>
      </c>
      <c r="S41" s="300">
        <f t="shared" si="7"/>
        <v>11463.737794398967</v>
      </c>
      <c r="T41" s="261">
        <v>2.8509733934264515E-2</v>
      </c>
      <c r="U41" s="300">
        <f t="shared" si="8"/>
        <v>28509.733934264514</v>
      </c>
      <c r="V41" s="261">
        <v>1.9451050777476789E-2</v>
      </c>
      <c r="W41" s="300">
        <f t="shared" si="9"/>
        <v>19451.05077747679</v>
      </c>
      <c r="X41" s="300"/>
      <c r="Y41" s="261">
        <v>4.2999999999999997E-2</v>
      </c>
      <c r="Z41" s="300">
        <f t="shared" si="10"/>
        <v>43000</v>
      </c>
      <c r="AA41" s="919">
        <v>1.41531344667175E-3</v>
      </c>
      <c r="AB41" s="300">
        <f t="shared" si="11"/>
        <v>1415.3134466717499</v>
      </c>
      <c r="AC41" s="300">
        <f t="shared" si="12"/>
        <v>955.31148286658049</v>
      </c>
      <c r="AD41" s="300">
        <f t="shared" si="13"/>
        <v>284.84895105732318</v>
      </c>
      <c r="AE41" s="300">
        <f t="shared" si="14"/>
        <v>692.56558642277287</v>
      </c>
      <c r="AF41" s="328">
        <f t="shared" si="15"/>
        <v>101.09381761941071</v>
      </c>
      <c r="AG41" s="367">
        <v>77.808446116083218</v>
      </c>
      <c r="AH41" s="367">
        <v>45.740261646750426</v>
      </c>
      <c r="AI41" s="368">
        <f t="shared" si="16"/>
        <v>32.068184469332792</v>
      </c>
      <c r="AJ41" s="368">
        <f t="shared" si="26"/>
        <v>9.2955156960014165</v>
      </c>
      <c r="AK41" s="368">
        <f t="shared" si="36"/>
        <v>5.4644365913984556</v>
      </c>
      <c r="AL41" s="368">
        <f t="shared" si="28"/>
        <v>3.8310791046029609</v>
      </c>
      <c r="AM41" s="313"/>
      <c r="AN41" s="314"/>
      <c r="AO41" s="313"/>
      <c r="AP41" s="314"/>
      <c r="AQ41" s="314"/>
      <c r="AR41" s="334"/>
      <c r="AS41" s="314"/>
      <c r="AT41" s="317"/>
      <c r="AU41" s="314"/>
      <c r="AV41" s="317"/>
      <c r="AW41" s="317"/>
      <c r="AX41" s="304">
        <v>6973421.9891182976</v>
      </c>
      <c r="AY41" s="305">
        <f>AX41*Q41</f>
        <v>833091.48030000005</v>
      </c>
      <c r="AZ41" s="46"/>
      <c r="BA41" s="46"/>
      <c r="BB41" s="47"/>
      <c r="BC41" s="46"/>
    </row>
    <row r="42" spans="1:55" ht="13.2" x14ac:dyDescent="0.25">
      <c r="A42" s="299" t="s">
        <v>138</v>
      </c>
      <c r="B42" s="247">
        <v>34</v>
      </c>
      <c r="C42" s="247">
        <v>9</v>
      </c>
      <c r="D42" s="247">
        <v>15</v>
      </c>
      <c r="E42" s="247">
        <v>75</v>
      </c>
      <c r="F42" s="256">
        <v>40579</v>
      </c>
      <c r="G42" s="247">
        <f t="shared" si="0"/>
        <v>6610</v>
      </c>
      <c r="H42" s="247">
        <f t="shared" si="5"/>
        <v>6617.5</v>
      </c>
      <c r="I42" s="256">
        <f t="shared" si="1"/>
        <v>40586.5</v>
      </c>
      <c r="J42" s="249">
        <f t="shared" si="6"/>
        <v>40586.5</v>
      </c>
      <c r="K42" s="247">
        <v>1060</v>
      </c>
      <c r="L42" s="247"/>
      <c r="M42" s="247">
        <v>1</v>
      </c>
      <c r="N42" s="247">
        <v>1</v>
      </c>
      <c r="O42" s="247">
        <v>1</v>
      </c>
      <c r="P42" s="261">
        <v>2.7830000000000013</v>
      </c>
      <c r="Q42" s="261">
        <v>0.19093333333333268</v>
      </c>
      <c r="R42" s="261">
        <v>1.4616747830143011E-2</v>
      </c>
      <c r="S42" s="300">
        <f t="shared" si="7"/>
        <v>14616.747830143011</v>
      </c>
      <c r="T42" s="261">
        <v>3.1563164175571881E-2</v>
      </c>
      <c r="U42" s="300">
        <f t="shared" si="8"/>
        <v>31563.164175571881</v>
      </c>
      <c r="V42" s="261">
        <v>3.6318468979028101E-2</v>
      </c>
      <c r="W42" s="300">
        <f t="shared" si="9"/>
        <v>36318.468979028105</v>
      </c>
      <c r="X42" s="300"/>
      <c r="Y42" s="261">
        <v>8.6999999999999994E-2</v>
      </c>
      <c r="Z42" s="300">
        <f t="shared" si="10"/>
        <v>87000</v>
      </c>
      <c r="AA42" s="919">
        <v>2.0113667566144101E-3</v>
      </c>
      <c r="AB42" s="300">
        <f t="shared" si="11"/>
        <v>2011.3667566144102</v>
      </c>
      <c r="AC42" s="300">
        <f t="shared" si="12"/>
        <v>1218.0623191785842</v>
      </c>
      <c r="AD42" s="300">
        <f t="shared" si="13"/>
        <v>315.35665075625934</v>
      </c>
      <c r="AE42" s="300">
        <f t="shared" si="14"/>
        <v>1293.1394840408077</v>
      </c>
      <c r="AF42" s="328">
        <f t="shared" si="15"/>
        <v>143.66905404388643</v>
      </c>
      <c r="AG42" s="367">
        <v>71.620910210213268</v>
      </c>
      <c r="AH42" s="367">
        <v>47.569409872996481</v>
      </c>
      <c r="AI42" s="368">
        <f t="shared" si="16"/>
        <v>24.051500337216787</v>
      </c>
      <c r="AJ42" s="368">
        <f t="shared" si="26"/>
        <v>13.67481912280334</v>
      </c>
      <c r="AK42" s="368">
        <f t="shared" si="36"/>
        <v>9.0825859917507632</v>
      </c>
      <c r="AL42" s="368">
        <f t="shared" si="28"/>
        <v>4.592233131052577</v>
      </c>
      <c r="AM42" s="261">
        <v>1.3854236199256869E-3</v>
      </c>
      <c r="AN42" s="301">
        <f t="shared" si="32"/>
        <v>3.8556339342531885E-3</v>
      </c>
      <c r="AO42" s="261">
        <v>45.732627279976249</v>
      </c>
      <c r="AP42" s="301">
        <f t="shared" si="35"/>
        <v>48.476584916774826</v>
      </c>
      <c r="AQ42" s="301">
        <f>SUM(AP42,AN42)</f>
        <v>48.480440550709076</v>
      </c>
      <c r="AR42" s="303">
        <f>(AP42/AQ42)</f>
        <v>0.99992047031977327</v>
      </c>
      <c r="AS42" s="301">
        <f>AQ42/P42</f>
        <v>17.420208606075835</v>
      </c>
      <c r="AT42" s="300">
        <f t="shared" si="22"/>
        <v>17420.208606075834</v>
      </c>
      <c r="AU42" s="301">
        <f>AS42*Q42</f>
        <v>3.3260984965200682</v>
      </c>
      <c r="AV42" s="300">
        <f t="shared" si="23"/>
        <v>3326.0984965200682</v>
      </c>
      <c r="AW42" s="300">
        <f>AP42/AN42</f>
        <v>12572.922052094251</v>
      </c>
      <c r="AX42" s="304">
        <v>2491458.115223472</v>
      </c>
      <c r="AY42" s="305">
        <f>AX42*Q42</f>
        <v>475702.40279999998</v>
      </c>
      <c r="AZ42" s="46"/>
      <c r="BA42" s="46"/>
      <c r="BB42" s="47"/>
      <c r="BC42" s="46"/>
    </row>
    <row r="43" spans="1:55" ht="14.4" x14ac:dyDescent="0.3">
      <c r="A43" s="299" t="s">
        <v>139</v>
      </c>
      <c r="B43" s="247">
        <v>34</v>
      </c>
      <c r="C43" s="247">
        <v>10</v>
      </c>
      <c r="D43" s="247">
        <v>15</v>
      </c>
      <c r="E43" s="247">
        <v>60</v>
      </c>
      <c r="F43" s="256">
        <v>40594</v>
      </c>
      <c r="G43" s="247">
        <f t="shared" si="0"/>
        <v>6625</v>
      </c>
      <c r="H43" s="247">
        <f t="shared" si="5"/>
        <v>6632.5</v>
      </c>
      <c r="I43" s="256">
        <f t="shared" si="1"/>
        <v>40601.5</v>
      </c>
      <c r="J43" s="249">
        <f t="shared" si="6"/>
        <v>40601.5</v>
      </c>
      <c r="K43" s="247">
        <v>1060</v>
      </c>
      <c r="L43" s="247"/>
      <c r="M43" s="247">
        <v>1</v>
      </c>
      <c r="N43" s="247">
        <v>1</v>
      </c>
      <c r="O43" s="247">
        <v>1</v>
      </c>
      <c r="P43" s="261">
        <v>1.7309999999999999</v>
      </c>
      <c r="Q43" s="261">
        <v>0.17493333333333397</v>
      </c>
      <c r="R43" s="261">
        <v>1.3147826691662977E-2</v>
      </c>
      <c r="S43" s="300">
        <f t="shared" si="7"/>
        <v>13147.826691662976</v>
      </c>
      <c r="T43" s="261">
        <v>4.2899646278380207E-2</v>
      </c>
      <c r="U43" s="300">
        <f t="shared" si="8"/>
        <v>42899.646278380205</v>
      </c>
      <c r="V43" s="261">
        <v>3.3081104121002701E-2</v>
      </c>
      <c r="W43" s="300">
        <f t="shared" si="9"/>
        <v>33081.104121002703</v>
      </c>
      <c r="X43" s="300"/>
      <c r="Y43" s="261">
        <v>6.6000000000000003E-2</v>
      </c>
      <c r="Z43" s="300">
        <f t="shared" si="10"/>
        <v>66000</v>
      </c>
      <c r="AA43" s="919">
        <v>1.75863103148071E-3</v>
      </c>
      <c r="AB43" s="300">
        <f t="shared" si="11"/>
        <v>1758.6310314807101</v>
      </c>
      <c r="AC43" s="300">
        <f t="shared" si="12"/>
        <v>1095.6522243052482</v>
      </c>
      <c r="AD43" s="300">
        <f t="shared" si="13"/>
        <v>428.6227037861006</v>
      </c>
      <c r="AE43" s="300">
        <f t="shared" si="14"/>
        <v>1177.871290203226</v>
      </c>
      <c r="AF43" s="328">
        <f t="shared" si="15"/>
        <v>125.61650224862214</v>
      </c>
      <c r="AG43" s="367">
        <v>82.944945003941996</v>
      </c>
      <c r="AH43" s="367">
        <v>53.063820546067717</v>
      </c>
      <c r="AI43" s="368">
        <f t="shared" si="16"/>
        <v>29.881124457874279</v>
      </c>
      <c r="AJ43" s="368">
        <f t="shared" si="26"/>
        <v>14.50983571268964</v>
      </c>
      <c r="AK43" s="368">
        <f t="shared" si="36"/>
        <v>9.2826310075254792</v>
      </c>
      <c r="AL43" s="368">
        <f t="shared" si="28"/>
        <v>5.2272047051641604</v>
      </c>
      <c r="AM43" s="313"/>
      <c r="AN43" s="314"/>
      <c r="AO43" s="261">
        <v>130.54216727458072</v>
      </c>
      <c r="AP43" s="301">
        <f t="shared" si="35"/>
        <v>138.37469731105554</v>
      </c>
      <c r="AQ43" s="301">
        <f t="shared" si="21"/>
        <v>138.37469731105554</v>
      </c>
      <c r="AR43" s="295"/>
      <c r="AS43" s="301">
        <f>AQ43/P43</f>
        <v>79.939166557513317</v>
      </c>
      <c r="AT43" s="300">
        <f t="shared" si="22"/>
        <v>79939.166557513323</v>
      </c>
      <c r="AU43" s="301">
        <f>AS43*Q43</f>
        <v>13.98402486979438</v>
      </c>
      <c r="AV43" s="300">
        <f t="shared" si="23"/>
        <v>13984.024869794381</v>
      </c>
      <c r="AW43" s="317"/>
      <c r="AX43" s="304">
        <v>48624309.086318418</v>
      </c>
      <c r="AY43" s="305">
        <f>AX43*Q43</f>
        <v>8506012.4694999997</v>
      </c>
      <c r="AZ43" s="46"/>
      <c r="BA43" s="50"/>
      <c r="BC43" s="50"/>
    </row>
    <row r="44" spans="1:55" ht="13.8" thickBot="1" x14ac:dyDescent="0.3">
      <c r="A44" s="299" t="s">
        <v>140</v>
      </c>
      <c r="B44" s="247">
        <v>34</v>
      </c>
      <c r="C44" s="247">
        <v>11</v>
      </c>
      <c r="D44" s="247">
        <v>15</v>
      </c>
      <c r="E44" s="247">
        <v>45</v>
      </c>
      <c r="F44" s="256">
        <v>40609</v>
      </c>
      <c r="G44" s="247">
        <f t="shared" si="0"/>
        <v>6640</v>
      </c>
      <c r="H44" s="247">
        <f t="shared" si="5"/>
        <v>6647.5</v>
      </c>
      <c r="I44" s="256">
        <f t="shared" si="1"/>
        <v>40616.5</v>
      </c>
      <c r="J44" s="249">
        <f t="shared" si="6"/>
        <v>40616.5</v>
      </c>
      <c r="K44" s="247">
        <v>1060</v>
      </c>
      <c r="L44" s="247"/>
      <c r="M44" s="247">
        <v>1</v>
      </c>
      <c r="N44" s="247">
        <v>1</v>
      </c>
      <c r="O44" s="247">
        <v>1</v>
      </c>
      <c r="P44" s="261">
        <v>0.44899999999999984</v>
      </c>
      <c r="Q44" s="261">
        <v>0.39573333333333288</v>
      </c>
      <c r="R44" s="261">
        <v>3.053492661708597E-2</v>
      </c>
      <c r="S44" s="300">
        <f t="shared" si="7"/>
        <v>30534.92661708597</v>
      </c>
      <c r="T44" s="261">
        <v>6.7882463112242775E-2</v>
      </c>
      <c r="U44" s="300">
        <f t="shared" si="8"/>
        <v>67882.463112242782</v>
      </c>
      <c r="V44" s="261">
        <v>7.8450137710324275E-2</v>
      </c>
      <c r="W44" s="300">
        <f t="shared" si="9"/>
        <v>78450.13771032427</v>
      </c>
      <c r="X44" s="300"/>
      <c r="Y44" s="261">
        <v>0.17299999999999999</v>
      </c>
      <c r="Z44" s="300">
        <f t="shared" si="10"/>
        <v>173000</v>
      </c>
      <c r="AA44" s="919">
        <v>4.2463771339907499E-3</v>
      </c>
      <c r="AB44" s="300">
        <f t="shared" si="11"/>
        <v>4246.3771339907498</v>
      </c>
      <c r="AC44" s="300">
        <f t="shared" si="12"/>
        <v>2544.5772180904978</v>
      </c>
      <c r="AD44" s="300">
        <f t="shared" si="13"/>
        <v>678.23321176177149</v>
      </c>
      <c r="AE44" s="300">
        <f t="shared" si="14"/>
        <v>2793.2612098885288</v>
      </c>
      <c r="AF44" s="328">
        <f t="shared" si="15"/>
        <v>303.31265242791073</v>
      </c>
      <c r="AG44" s="373"/>
      <c r="AH44" s="373"/>
      <c r="AI44" s="374"/>
      <c r="AJ44" s="387"/>
      <c r="AK44" s="387"/>
      <c r="AL44" s="387"/>
      <c r="AM44" s="316"/>
      <c r="AN44" s="314"/>
      <c r="AO44" s="261">
        <v>43.146439848026368</v>
      </c>
      <c r="AP44" s="301">
        <f t="shared" si="35"/>
        <v>45.735226238907948</v>
      </c>
      <c r="AQ44" s="314"/>
      <c r="AR44" s="295"/>
      <c r="AS44" s="314"/>
      <c r="AT44" s="317"/>
      <c r="AU44" s="314"/>
      <c r="AV44" s="317"/>
      <c r="AW44" s="317"/>
      <c r="AX44" s="316"/>
      <c r="AY44" s="335"/>
      <c r="AZ44" s="50"/>
      <c r="BA44" s="50"/>
      <c r="BC44" s="50"/>
    </row>
    <row r="45" spans="1:55" ht="15.6" thickTop="1" thickBot="1" x14ac:dyDescent="0.35">
      <c r="A45" s="299" t="s">
        <v>141</v>
      </c>
      <c r="B45" s="247">
        <v>34</v>
      </c>
      <c r="C45" s="247">
        <v>12</v>
      </c>
      <c r="D45" s="247">
        <v>15</v>
      </c>
      <c r="E45" s="247">
        <v>30</v>
      </c>
      <c r="F45" s="256">
        <v>40624</v>
      </c>
      <c r="G45" s="247">
        <f t="shared" si="0"/>
        <v>6655</v>
      </c>
      <c r="H45" s="247">
        <f t="shared" si="5"/>
        <v>6662.5</v>
      </c>
      <c r="I45" s="256">
        <f t="shared" si="1"/>
        <v>40631.5</v>
      </c>
      <c r="J45" s="249">
        <f t="shared" si="6"/>
        <v>40631.5</v>
      </c>
      <c r="K45" s="247">
        <v>1060</v>
      </c>
      <c r="L45" s="247"/>
      <c r="M45" s="247">
        <v>1</v>
      </c>
      <c r="N45" s="247">
        <v>1</v>
      </c>
      <c r="O45" s="247">
        <v>1</v>
      </c>
      <c r="P45" s="384">
        <v>0</v>
      </c>
      <c r="Q45" s="261">
        <v>0.44266666666666671</v>
      </c>
      <c r="R45" s="261">
        <v>2.4836747225529941E-2</v>
      </c>
      <c r="S45" s="300">
        <f t="shared" si="7"/>
        <v>24836.74722552994</v>
      </c>
      <c r="T45" s="261">
        <v>9.1393348325997631E-2</v>
      </c>
      <c r="U45" s="300">
        <f t="shared" si="8"/>
        <v>91393.348325997635</v>
      </c>
      <c r="V45" s="261">
        <v>9.0023408765716934E-2</v>
      </c>
      <c r="W45" s="300">
        <f t="shared" si="9"/>
        <v>90023.408765716929</v>
      </c>
      <c r="X45" s="300"/>
      <c r="Y45" s="261">
        <v>0.19900000000000001</v>
      </c>
      <c r="Z45" s="300">
        <f t="shared" si="10"/>
        <v>199000</v>
      </c>
      <c r="AA45" s="919">
        <v>3.4840332300745602E-3</v>
      </c>
      <c r="AB45" s="300">
        <f t="shared" si="11"/>
        <v>3484.0332300745604</v>
      </c>
      <c r="AC45" s="300">
        <f t="shared" si="12"/>
        <v>2069.7289354608283</v>
      </c>
      <c r="AD45" s="300">
        <f t="shared" si="13"/>
        <v>913.13722759751136</v>
      </c>
      <c r="AE45" s="300">
        <f t="shared" si="14"/>
        <v>3205.3340252342646</v>
      </c>
      <c r="AF45" s="328">
        <f t="shared" si="15"/>
        <v>248.85951643389714</v>
      </c>
      <c r="AG45" s="373"/>
      <c r="AH45" s="373"/>
      <c r="AI45" s="374"/>
      <c r="AJ45" s="387"/>
      <c r="AK45" s="387"/>
      <c r="AL45" s="387"/>
      <c r="AM45" s="316"/>
      <c r="AN45" s="314"/>
      <c r="AO45" s="261">
        <v>87.378296091317381</v>
      </c>
      <c r="AP45" s="301">
        <f t="shared" si="35"/>
        <v>92.620993856796431</v>
      </c>
      <c r="AQ45" s="314"/>
      <c r="AR45" s="295"/>
      <c r="AS45" s="314"/>
      <c r="AT45" s="317"/>
      <c r="AU45" s="314"/>
      <c r="AV45" s="317"/>
      <c r="AW45" s="317"/>
      <c r="AX45" s="316"/>
      <c r="AY45" s="335"/>
      <c r="AZ45" s="50"/>
      <c r="BA45" s="46"/>
      <c r="BB45" s="49"/>
      <c r="BC45" s="315"/>
    </row>
    <row r="46" spans="1:55" ht="14.4" thickTop="1" thickBot="1" x14ac:dyDescent="0.3">
      <c r="A46" s="318" t="s">
        <v>142</v>
      </c>
      <c r="B46" s="254">
        <v>34</v>
      </c>
      <c r="C46" s="254">
        <v>13</v>
      </c>
      <c r="D46" s="254">
        <v>15</v>
      </c>
      <c r="E46" s="254">
        <v>15</v>
      </c>
      <c r="F46" s="258">
        <v>40639</v>
      </c>
      <c r="G46" s="254">
        <f t="shared" si="0"/>
        <v>6670</v>
      </c>
      <c r="H46" s="247">
        <f t="shared" si="5"/>
        <v>6677.5</v>
      </c>
      <c r="I46" s="258">
        <f t="shared" si="1"/>
        <v>40646.5</v>
      </c>
      <c r="J46" s="255">
        <f t="shared" si="6"/>
        <v>40646.5</v>
      </c>
      <c r="K46" s="254">
        <v>1060</v>
      </c>
      <c r="L46" s="254"/>
      <c r="M46" s="254">
        <v>1</v>
      </c>
      <c r="N46" s="254">
        <v>1</v>
      </c>
      <c r="O46" s="254">
        <v>1</v>
      </c>
      <c r="P46" s="263">
        <v>0.49399999999999977</v>
      </c>
      <c r="Q46" s="263">
        <v>0.63040000000000018</v>
      </c>
      <c r="R46" s="263">
        <v>3.8275012008156223E-2</v>
      </c>
      <c r="S46" s="328">
        <f t="shared" si="7"/>
        <v>38275.01200815622</v>
      </c>
      <c r="T46" s="263">
        <v>0.11623654001394834</v>
      </c>
      <c r="U46" s="356">
        <f t="shared" si="8"/>
        <v>116236.54001394834</v>
      </c>
      <c r="V46" s="263">
        <v>0.15196626468609356</v>
      </c>
      <c r="W46" s="328">
        <f t="shared" si="9"/>
        <v>151966.26468609355</v>
      </c>
      <c r="X46" s="328"/>
      <c r="Y46" s="427">
        <v>0.26700000000000002</v>
      </c>
      <c r="Z46" s="328">
        <f t="shared" si="10"/>
        <v>267000</v>
      </c>
      <c r="AA46" s="921">
        <v>5.2711324964159799E-3</v>
      </c>
      <c r="AB46" s="328">
        <f t="shared" si="11"/>
        <v>5271.1324964159803</v>
      </c>
      <c r="AC46" s="328">
        <f t="shared" si="12"/>
        <v>3189.5843340130186</v>
      </c>
      <c r="AD46" s="356">
        <f t="shared" si="13"/>
        <v>1161.3527005845738</v>
      </c>
      <c r="AE46" s="328">
        <f t="shared" si="14"/>
        <v>5410.8441966884538</v>
      </c>
      <c r="AF46" s="328">
        <f t="shared" si="15"/>
        <v>376.50946402971283</v>
      </c>
      <c r="AG46" s="375"/>
      <c r="AH46" s="375"/>
      <c r="AI46" s="376"/>
      <c r="AJ46" s="388"/>
      <c r="AK46" s="388"/>
      <c r="AL46" s="388"/>
      <c r="AM46" s="336"/>
      <c r="AN46" s="337"/>
      <c r="AO46" s="263">
        <v>28.982362546228387</v>
      </c>
      <c r="AP46" s="329">
        <f t="shared" si="35"/>
        <v>30.721304299002092</v>
      </c>
      <c r="AQ46" s="337"/>
      <c r="AR46" s="338"/>
      <c r="AS46" s="337"/>
      <c r="AT46" s="339"/>
      <c r="AU46" s="337"/>
      <c r="AV46" s="339"/>
      <c r="AW46" s="339"/>
      <c r="AX46" s="336"/>
      <c r="AY46" s="340"/>
      <c r="AZ46" s="46"/>
      <c r="BA46" s="46"/>
      <c r="BB46" s="48"/>
      <c r="BC46" s="315"/>
    </row>
    <row r="47" spans="1:55" ht="13.8" x14ac:dyDescent="0.25">
      <c r="A47" s="290" t="s">
        <v>143</v>
      </c>
      <c r="B47" s="250">
        <v>35</v>
      </c>
      <c r="C47" s="250">
        <v>1</v>
      </c>
      <c r="D47" s="250">
        <v>12</v>
      </c>
      <c r="E47" s="260">
        <v>158</v>
      </c>
      <c r="F47" s="257">
        <v>40669</v>
      </c>
      <c r="G47" s="260">
        <v>6699</v>
      </c>
      <c r="H47" s="247">
        <f t="shared" si="5"/>
        <v>6705</v>
      </c>
      <c r="I47" s="257">
        <f>F47+(D47/2)</f>
        <v>40675</v>
      </c>
      <c r="J47" s="252">
        <f>I47</f>
        <v>40675</v>
      </c>
      <c r="K47" s="250">
        <v>1060</v>
      </c>
      <c r="L47" s="250"/>
      <c r="M47" s="250">
        <v>1</v>
      </c>
      <c r="N47" s="250">
        <v>1</v>
      </c>
      <c r="O47" s="250">
        <v>1</v>
      </c>
      <c r="P47" s="262">
        <v>9.9599999999999937</v>
      </c>
      <c r="Q47" s="262">
        <v>1.659999999999999</v>
      </c>
      <c r="R47" s="262">
        <v>7.3319423745975151E-2</v>
      </c>
      <c r="S47" s="291">
        <f t="shared" si="7"/>
        <v>73319.423745975146</v>
      </c>
      <c r="T47" s="262">
        <v>9.9378666666666615E-2</v>
      </c>
      <c r="U47" s="291">
        <f>T47*1000000</f>
        <v>99378.666666666613</v>
      </c>
      <c r="V47" s="262">
        <v>0.25481515335545563</v>
      </c>
      <c r="W47" s="291">
        <f t="shared" si="9"/>
        <v>254815.15335545564</v>
      </c>
      <c r="X47" s="291"/>
      <c r="Y47" s="924">
        <v>1.1225076206129401</v>
      </c>
      <c r="Z47" s="291">
        <f t="shared" si="10"/>
        <v>1122507.6206129401</v>
      </c>
      <c r="AA47" s="505">
        <v>7.973475645022406E-3</v>
      </c>
      <c r="AB47" s="291">
        <f t="shared" si="11"/>
        <v>7973.4756450224058</v>
      </c>
      <c r="AC47" s="291">
        <f t="shared" si="12"/>
        <v>6109.9519788312627</v>
      </c>
      <c r="AD47" s="357"/>
      <c r="AE47" s="291">
        <f t="shared" ref="AE47:AE111" si="37">V47/28.0855*1000000</f>
        <v>9072.8366365368474</v>
      </c>
      <c r="AF47" s="291">
        <f t="shared" ref="AF47:AF111" si="38">AA47/14*1000000</f>
        <v>569.53397464445754</v>
      </c>
      <c r="AG47" s="365">
        <v>45.317962590301931</v>
      </c>
      <c r="AH47" s="365">
        <v>32.46452622272281</v>
      </c>
      <c r="AI47" s="366">
        <f t="shared" ref="AI47:AI111" si="39">AG47-AH47</f>
        <v>12.853436367579121</v>
      </c>
      <c r="AJ47" s="366">
        <f>AG47*$Q47</f>
        <v>75.227817899901169</v>
      </c>
      <c r="AK47" s="366">
        <f t="shared" ref="AK47:AK111" si="40">AH47*$Q47</f>
        <v>53.891113529719831</v>
      </c>
      <c r="AL47" s="366">
        <f t="shared" ref="AL47:AL113" si="41">AJ47-AK47</f>
        <v>21.336704370181337</v>
      </c>
      <c r="AM47" s="341">
        <v>7.2950238281294265E-3</v>
      </c>
      <c r="AN47" s="292">
        <f t="shared" ref="AN47:AN59" si="42">AM47*P47</f>
        <v>7.265843732816904E-2</v>
      </c>
      <c r="AO47" s="262">
        <v>1.2763</v>
      </c>
      <c r="AP47" s="292">
        <f t="shared" ref="AP47:AP59" si="43">(AO47*K47)/1000</f>
        <v>1.352878</v>
      </c>
      <c r="AQ47" s="292">
        <f t="shared" ref="AQ47:AQ59" si="44">SUM(AP47,AN47)</f>
        <v>1.4255364373281691</v>
      </c>
      <c r="AR47" s="342">
        <f t="shared" ref="AR47:AR59" si="45">(AP47/AQ47)</f>
        <v>0.94903081013884838</v>
      </c>
      <c r="AS47" s="292">
        <f t="shared" ref="AS47:AS59" si="46">AQ47/P47</f>
        <v>0.1431261483261215</v>
      </c>
      <c r="AT47" s="291">
        <f t="shared" ref="AT47:AT59" si="47">AS47*1000</f>
        <v>143.12614832612149</v>
      </c>
      <c r="AU47" s="292">
        <f t="shared" ref="AU47:AU59" si="48">AS47*Q47</f>
        <v>0.23758940622136154</v>
      </c>
      <c r="AV47" s="291">
        <f t="shared" ref="AV47:AV59" si="49">AU47*1000</f>
        <v>237.58940622136154</v>
      </c>
      <c r="AW47" s="291">
        <f t="shared" ref="AW47:AW59" si="50">AP47/AN47</f>
        <v>18.619695795129648</v>
      </c>
      <c r="AX47" s="343">
        <v>30633.878993293427</v>
      </c>
      <c r="AY47" s="298">
        <f t="shared" ref="AY47:AY59" si="51">AX47*Q47</f>
        <v>50852.239128867062</v>
      </c>
      <c r="AZ47" s="46"/>
      <c r="BA47" s="46"/>
      <c r="BB47" s="47"/>
      <c r="BC47" s="46"/>
    </row>
    <row r="48" spans="1:55" ht="13.8" x14ac:dyDescent="0.25">
      <c r="A48" s="299" t="s">
        <v>144</v>
      </c>
      <c r="B48" s="247">
        <v>35</v>
      </c>
      <c r="C48" s="247">
        <v>2</v>
      </c>
      <c r="D48" s="259">
        <v>12</v>
      </c>
      <c r="E48" s="259">
        <v>146</v>
      </c>
      <c r="F48" s="256">
        <v>40681</v>
      </c>
      <c r="G48" s="259">
        <v>6711</v>
      </c>
      <c r="H48" s="247">
        <f t="shared" si="5"/>
        <v>6717</v>
      </c>
      <c r="I48" s="256">
        <f t="shared" si="1"/>
        <v>40687</v>
      </c>
      <c r="J48" s="249">
        <f t="shared" si="6"/>
        <v>40687</v>
      </c>
      <c r="K48" s="247">
        <v>1060</v>
      </c>
      <c r="L48" s="247"/>
      <c r="M48" s="247">
        <v>1</v>
      </c>
      <c r="N48" s="247">
        <v>1</v>
      </c>
      <c r="O48" s="247">
        <v>1</v>
      </c>
      <c r="P48" s="261">
        <v>8.6280000000000001</v>
      </c>
      <c r="Q48" s="261">
        <v>1.4379999999999999</v>
      </c>
      <c r="R48" s="261">
        <v>8.2889004121360424E-2</v>
      </c>
      <c r="S48" s="300">
        <f t="shared" si="7"/>
        <v>82889.004121360427</v>
      </c>
      <c r="T48" s="261">
        <v>0.14141531666666665</v>
      </c>
      <c r="U48" s="300">
        <f t="shared" si="8"/>
        <v>141415.31666666665</v>
      </c>
      <c r="V48" s="261">
        <v>0.22249447844622786</v>
      </c>
      <c r="W48" s="300">
        <f t="shared" si="9"/>
        <v>222494.47844622785</v>
      </c>
      <c r="X48" s="300"/>
      <c r="Y48" s="922">
        <v>0.86686769458370405</v>
      </c>
      <c r="Z48" s="300">
        <f t="shared" si="10"/>
        <v>866867.694583704</v>
      </c>
      <c r="AA48" s="261">
        <v>1.0141018605324272E-2</v>
      </c>
      <c r="AB48" s="300">
        <f t="shared" si="11"/>
        <v>10141.018605324272</v>
      </c>
      <c r="AC48" s="300">
        <f t="shared" si="12"/>
        <v>6907.4170101133686</v>
      </c>
      <c r="AD48" s="317"/>
      <c r="AE48" s="300">
        <f t="shared" si="37"/>
        <v>7922.0408554673359</v>
      </c>
      <c r="AF48" s="300">
        <f t="shared" si="38"/>
        <v>724.35847180887652</v>
      </c>
      <c r="AG48" s="367">
        <v>47.427214040046607</v>
      </c>
      <c r="AH48" s="367">
        <v>32.024194117371486</v>
      </c>
      <c r="AI48" s="368">
        <f t="shared" si="39"/>
        <v>15.403019922675121</v>
      </c>
      <c r="AJ48" s="368">
        <f t="shared" ref="AJ48:AK112" si="52">AG48*$Q48</f>
        <v>68.20033378958702</v>
      </c>
      <c r="AK48" s="368">
        <f t="shared" si="40"/>
        <v>46.050791140780198</v>
      </c>
      <c r="AL48" s="368">
        <f t="shared" si="41"/>
        <v>22.149542648806822</v>
      </c>
      <c r="AM48" s="344">
        <v>1.1106089446043157E-2</v>
      </c>
      <c r="AN48" s="301">
        <f t="shared" si="42"/>
        <v>9.5823339740460353E-2</v>
      </c>
      <c r="AO48" s="261">
        <v>0.93440000000000001</v>
      </c>
      <c r="AP48" s="301">
        <f t="shared" si="43"/>
        <v>0.99046400000000001</v>
      </c>
      <c r="AQ48" s="301">
        <f t="shared" si="44"/>
        <v>1.0862873397404604</v>
      </c>
      <c r="AR48" s="303">
        <f t="shared" si="45"/>
        <v>0.91178822008240024</v>
      </c>
      <c r="AS48" s="301">
        <f t="shared" si="46"/>
        <v>0.12590256603389666</v>
      </c>
      <c r="AT48" s="300">
        <f t="shared" si="47"/>
        <v>125.90256603389666</v>
      </c>
      <c r="AU48" s="301">
        <f t="shared" si="48"/>
        <v>0.1810478899567434</v>
      </c>
      <c r="AV48" s="300">
        <f t="shared" si="49"/>
        <v>181.0478899567434</v>
      </c>
      <c r="AW48" s="300">
        <f t="shared" si="50"/>
        <v>10.336354406793729</v>
      </c>
      <c r="AX48" s="345">
        <v>28743.703480941283</v>
      </c>
      <c r="AY48" s="305">
        <f t="shared" si="51"/>
        <v>41333.445605593566</v>
      </c>
      <c r="AZ48" s="46"/>
      <c r="BA48" s="46"/>
      <c r="BB48" s="47"/>
      <c r="BC48" s="46"/>
    </row>
    <row r="49" spans="1:55" ht="13.8" x14ac:dyDescent="0.25">
      <c r="A49" s="299" t="s">
        <v>145</v>
      </c>
      <c r="B49" s="247">
        <v>35</v>
      </c>
      <c r="C49" s="247">
        <v>3</v>
      </c>
      <c r="D49" s="259">
        <v>12</v>
      </c>
      <c r="E49" s="259">
        <v>134</v>
      </c>
      <c r="F49" s="256">
        <v>40693</v>
      </c>
      <c r="G49" s="259">
        <v>6723</v>
      </c>
      <c r="H49" s="247">
        <f t="shared" si="5"/>
        <v>6729</v>
      </c>
      <c r="I49" s="256">
        <f t="shared" si="1"/>
        <v>40699</v>
      </c>
      <c r="J49" s="249">
        <f t="shared" si="6"/>
        <v>40699</v>
      </c>
      <c r="K49" s="247">
        <v>1060</v>
      </c>
      <c r="L49" s="247"/>
      <c r="M49" s="247">
        <v>1</v>
      </c>
      <c r="N49" s="247">
        <v>1</v>
      </c>
      <c r="O49" s="247">
        <v>1</v>
      </c>
      <c r="P49" s="261">
        <v>18.323999999999998</v>
      </c>
      <c r="Q49" s="261">
        <v>3.0539999999999998</v>
      </c>
      <c r="R49" s="261">
        <v>0.14534370693804477</v>
      </c>
      <c r="S49" s="300">
        <f t="shared" si="7"/>
        <v>145343.70693804478</v>
      </c>
      <c r="T49" s="261">
        <v>0.19756834999999998</v>
      </c>
      <c r="U49" s="300">
        <f t="shared" si="8"/>
        <v>197568.34999999998</v>
      </c>
      <c r="V49" s="261">
        <v>0.22914041394198473</v>
      </c>
      <c r="W49" s="300">
        <f t="shared" si="9"/>
        <v>229140.41394198473</v>
      </c>
      <c r="X49" s="300"/>
      <c r="Y49" s="922">
        <v>2.2639319687129</v>
      </c>
      <c r="Z49" s="300">
        <f t="shared" si="10"/>
        <v>2263931.9687128998</v>
      </c>
      <c r="AA49" s="261">
        <v>1.6923723081116906E-2</v>
      </c>
      <c r="AB49" s="300">
        <f t="shared" si="11"/>
        <v>16923.723081116907</v>
      </c>
      <c r="AC49" s="300">
        <f t="shared" si="12"/>
        <v>12111.975578170397</v>
      </c>
      <c r="AD49" s="317"/>
      <c r="AE49" s="300">
        <f t="shared" si="37"/>
        <v>8158.6731210761682</v>
      </c>
      <c r="AF49" s="300">
        <f t="shared" si="38"/>
        <v>1208.8373629369221</v>
      </c>
      <c r="AG49" s="367">
        <v>61.116894206077973</v>
      </c>
      <c r="AH49" s="367">
        <v>52.723535414607753</v>
      </c>
      <c r="AI49" s="368">
        <f t="shared" si="39"/>
        <v>8.3933587914702201</v>
      </c>
      <c r="AJ49" s="368">
        <f t="shared" si="52"/>
        <v>186.65099490536213</v>
      </c>
      <c r="AK49" s="368">
        <f t="shared" si="40"/>
        <v>161.01767715621207</v>
      </c>
      <c r="AL49" s="368">
        <f t="shared" si="41"/>
        <v>25.633317749150052</v>
      </c>
      <c r="AM49" s="261">
        <v>2.3871211573383727E-3</v>
      </c>
      <c r="AN49" s="301">
        <f t="shared" si="42"/>
        <v>4.3741608087068333E-2</v>
      </c>
      <c r="AO49" s="261">
        <v>16.822700000000001</v>
      </c>
      <c r="AP49" s="301">
        <f t="shared" si="43"/>
        <v>17.832062000000001</v>
      </c>
      <c r="AQ49" s="301">
        <f t="shared" si="44"/>
        <v>17.875803608087068</v>
      </c>
      <c r="AR49" s="303">
        <f t="shared" si="45"/>
        <v>0.99755302703889193</v>
      </c>
      <c r="AS49" s="301">
        <f t="shared" si="46"/>
        <v>0.97554047195410776</v>
      </c>
      <c r="AT49" s="300">
        <f t="shared" si="47"/>
        <v>975.54047195410772</v>
      </c>
      <c r="AU49" s="301">
        <f t="shared" si="48"/>
        <v>2.9793006013478451</v>
      </c>
      <c r="AV49" s="300">
        <f t="shared" si="49"/>
        <v>2979.3006013478453</v>
      </c>
      <c r="AW49" s="300">
        <f t="shared" si="50"/>
        <v>407.66818550669217</v>
      </c>
      <c r="AX49" s="345">
        <v>5003.5335689045933</v>
      </c>
      <c r="AY49" s="305">
        <f t="shared" si="51"/>
        <v>15280.791519434628</v>
      </c>
      <c r="AZ49" s="46"/>
      <c r="BA49" s="46"/>
      <c r="BB49" s="48"/>
      <c r="BC49" s="315"/>
    </row>
    <row r="50" spans="1:55" ht="13.8" x14ac:dyDescent="0.25">
      <c r="A50" s="299" t="s">
        <v>146</v>
      </c>
      <c r="B50" s="247">
        <v>35</v>
      </c>
      <c r="C50" s="247">
        <v>4</v>
      </c>
      <c r="D50" s="259">
        <v>12</v>
      </c>
      <c r="E50" s="259">
        <v>122</v>
      </c>
      <c r="F50" s="256">
        <v>40705</v>
      </c>
      <c r="G50" s="259">
        <v>6735</v>
      </c>
      <c r="H50" s="247">
        <f t="shared" si="5"/>
        <v>6741</v>
      </c>
      <c r="I50" s="256">
        <f t="shared" si="1"/>
        <v>40711</v>
      </c>
      <c r="J50" s="249">
        <f t="shared" si="6"/>
        <v>40711</v>
      </c>
      <c r="K50" s="247">
        <v>1060</v>
      </c>
      <c r="L50" s="247"/>
      <c r="M50" s="247">
        <v>1</v>
      </c>
      <c r="N50" s="247">
        <v>1</v>
      </c>
      <c r="O50" s="247">
        <v>1</v>
      </c>
      <c r="P50" s="261">
        <v>16.711999999999996</v>
      </c>
      <c r="Q50" s="261">
        <v>2.7853333333333326</v>
      </c>
      <c r="R50" s="261">
        <v>0.15117803342778546</v>
      </c>
      <c r="S50" s="300">
        <f t="shared" si="7"/>
        <v>151178.03342778547</v>
      </c>
      <c r="T50" s="261">
        <v>0.1995923444444444</v>
      </c>
      <c r="U50" s="300">
        <f t="shared" si="8"/>
        <v>199592.3444444444</v>
      </c>
      <c r="V50" s="261">
        <v>0.44400781422803176</v>
      </c>
      <c r="W50" s="300">
        <f t="shared" si="9"/>
        <v>444007.81422803178</v>
      </c>
      <c r="X50" s="300"/>
      <c r="Y50" s="922">
        <v>1.7637880910913899</v>
      </c>
      <c r="Z50" s="300">
        <f t="shared" si="10"/>
        <v>1763788.09109139</v>
      </c>
      <c r="AA50" s="261">
        <v>1.7951199744488756E-2</v>
      </c>
      <c r="AB50" s="300">
        <f t="shared" si="11"/>
        <v>17951.199744488757</v>
      </c>
      <c r="AC50" s="300">
        <f t="shared" si="12"/>
        <v>12598.169452315455</v>
      </c>
      <c r="AD50" s="317"/>
      <c r="AE50" s="300">
        <f t="shared" si="37"/>
        <v>15809.147575369203</v>
      </c>
      <c r="AF50" s="300">
        <f t="shared" si="38"/>
        <v>1282.2285531777684</v>
      </c>
      <c r="AG50" s="367">
        <v>54.967965827855643</v>
      </c>
      <c r="AH50" s="367">
        <v>37.344573003479248</v>
      </c>
      <c r="AI50" s="368">
        <f t="shared" si="39"/>
        <v>17.623392824376396</v>
      </c>
      <c r="AJ50" s="368">
        <f t="shared" si="52"/>
        <v>153.10410748585389</v>
      </c>
      <c r="AK50" s="368">
        <f t="shared" si="40"/>
        <v>104.01708400569083</v>
      </c>
      <c r="AL50" s="368">
        <f t="shared" si="41"/>
        <v>49.087023480163055</v>
      </c>
      <c r="AM50" s="344">
        <v>0.18365477887354245</v>
      </c>
      <c r="AN50" s="301">
        <f t="shared" si="42"/>
        <v>3.0692386645346406</v>
      </c>
      <c r="AO50" s="261">
        <v>20.5991</v>
      </c>
      <c r="AP50" s="301">
        <f t="shared" si="43"/>
        <v>21.835045999999998</v>
      </c>
      <c r="AQ50" s="301">
        <f t="shared" si="44"/>
        <v>24.904284664534639</v>
      </c>
      <c r="AR50" s="303">
        <f t="shared" si="45"/>
        <v>0.87675860977828279</v>
      </c>
      <c r="AS50" s="301">
        <f t="shared" si="46"/>
        <v>1.4902037257380711</v>
      </c>
      <c r="AT50" s="300">
        <f t="shared" si="47"/>
        <v>1490.2037257380712</v>
      </c>
      <c r="AU50" s="301">
        <f t="shared" si="48"/>
        <v>4.1507141107557732</v>
      </c>
      <c r="AV50" s="300">
        <f t="shared" si="49"/>
        <v>4150.7141107557736</v>
      </c>
      <c r="AW50" s="300">
        <f t="shared" si="50"/>
        <v>7.1141570879795486</v>
      </c>
      <c r="AX50" s="345">
        <v>65045.936395759716</v>
      </c>
      <c r="AY50" s="305">
        <f t="shared" si="51"/>
        <v>181174.61484098935</v>
      </c>
      <c r="AZ50" s="46"/>
      <c r="BA50" s="46"/>
      <c r="BB50" s="47"/>
      <c r="BC50" s="46"/>
    </row>
    <row r="51" spans="1:55" ht="13.8" x14ac:dyDescent="0.25">
      <c r="A51" s="299" t="s">
        <v>147</v>
      </c>
      <c r="B51" s="247">
        <v>35</v>
      </c>
      <c r="C51" s="247">
        <v>5</v>
      </c>
      <c r="D51" s="259">
        <v>12</v>
      </c>
      <c r="E51" s="259">
        <v>110</v>
      </c>
      <c r="F51" s="256">
        <v>40717</v>
      </c>
      <c r="G51" s="259">
        <v>6747</v>
      </c>
      <c r="H51" s="247">
        <f t="shared" si="5"/>
        <v>6753</v>
      </c>
      <c r="I51" s="256">
        <f t="shared" si="1"/>
        <v>40723</v>
      </c>
      <c r="J51" s="249">
        <f t="shared" si="6"/>
        <v>40723</v>
      </c>
      <c r="K51" s="247">
        <v>1060</v>
      </c>
      <c r="L51" s="247"/>
      <c r="M51" s="247">
        <v>1</v>
      </c>
      <c r="N51" s="247">
        <v>1</v>
      </c>
      <c r="O51" s="247">
        <v>1</v>
      </c>
      <c r="P51" s="261">
        <v>4.652000000000001</v>
      </c>
      <c r="Q51" s="261">
        <v>0.77533333333333354</v>
      </c>
      <c r="R51" s="261">
        <v>6.342788353990389E-2</v>
      </c>
      <c r="S51" s="300">
        <f t="shared" si="7"/>
        <v>63427.883539903887</v>
      </c>
      <c r="T51" s="261">
        <v>7.2228761111111123E-2</v>
      </c>
      <c r="U51" s="300">
        <f t="shared" si="8"/>
        <v>72228.761111111118</v>
      </c>
      <c r="V51" s="261">
        <v>9.2846302729514163E-2</v>
      </c>
      <c r="W51" s="300">
        <f t="shared" si="9"/>
        <v>92846.302729514166</v>
      </c>
      <c r="X51" s="300"/>
      <c r="Y51" s="922">
        <v>0.45168856064294899</v>
      </c>
      <c r="Z51" s="300">
        <f t="shared" si="10"/>
        <v>451688.56064294901</v>
      </c>
      <c r="AA51" s="261">
        <v>9.1407134212941367E-3</v>
      </c>
      <c r="AB51" s="300">
        <f t="shared" si="11"/>
        <v>9140.7134212941364</v>
      </c>
      <c r="AC51" s="300">
        <f t="shared" si="12"/>
        <v>5285.6569616586576</v>
      </c>
      <c r="AD51" s="317"/>
      <c r="AE51" s="300">
        <f t="shared" si="37"/>
        <v>3305.8447501206733</v>
      </c>
      <c r="AF51" s="300">
        <f t="shared" si="38"/>
        <v>652.90810152100983</v>
      </c>
      <c r="AG51" s="367">
        <v>167.5</v>
      </c>
      <c r="AH51" s="367">
        <v>167.44</v>
      </c>
      <c r="AI51" s="368">
        <f t="shared" si="39"/>
        <v>6.0000000000002274E-2</v>
      </c>
      <c r="AJ51" s="368">
        <f t="shared" si="52"/>
        <v>129.86833333333337</v>
      </c>
      <c r="AK51" s="368">
        <f t="shared" si="40"/>
        <v>129.82181333333335</v>
      </c>
      <c r="AL51" s="368">
        <f t="shared" si="41"/>
        <v>4.6520000000015216E-2</v>
      </c>
      <c r="AM51" s="344">
        <v>4.6954850540809508E-2</v>
      </c>
      <c r="AN51" s="301">
        <f t="shared" si="42"/>
        <v>0.21843396471584589</v>
      </c>
      <c r="AO51" s="261">
        <v>2.6067</v>
      </c>
      <c r="AP51" s="301">
        <f t="shared" si="43"/>
        <v>2.7631019999999999</v>
      </c>
      <c r="AQ51" s="301">
        <f t="shared" si="44"/>
        <v>2.9815359647158459</v>
      </c>
      <c r="AR51" s="303">
        <f t="shared" si="45"/>
        <v>0.92673777297981919</v>
      </c>
      <c r="AS51" s="301">
        <f t="shared" si="46"/>
        <v>0.64091486773771389</v>
      </c>
      <c r="AT51" s="300">
        <f t="shared" si="47"/>
        <v>640.91486773771385</v>
      </c>
      <c r="AU51" s="301">
        <f t="shared" si="48"/>
        <v>0.4969226607859743</v>
      </c>
      <c r="AV51" s="300">
        <f t="shared" si="49"/>
        <v>496.9226607859743</v>
      </c>
      <c r="AW51" s="300">
        <f t="shared" si="50"/>
        <v>12.649598717829598</v>
      </c>
      <c r="AX51" s="345">
        <v>40653.710247349823</v>
      </c>
      <c r="AY51" s="305">
        <f t="shared" si="51"/>
        <v>31520.176678445237</v>
      </c>
      <c r="AZ51" s="46"/>
      <c r="BA51" s="46"/>
      <c r="BB51" s="47"/>
      <c r="BC51" s="46"/>
    </row>
    <row r="52" spans="1:55" ht="13.8" x14ac:dyDescent="0.25">
      <c r="A52" s="299" t="s">
        <v>148</v>
      </c>
      <c r="B52" s="247">
        <v>35</v>
      </c>
      <c r="C52" s="247">
        <v>6</v>
      </c>
      <c r="D52" s="259">
        <v>12</v>
      </c>
      <c r="E52" s="259">
        <v>98</v>
      </c>
      <c r="F52" s="256">
        <v>40729</v>
      </c>
      <c r="G52" s="259">
        <v>6759</v>
      </c>
      <c r="H52" s="247">
        <f t="shared" si="5"/>
        <v>6765</v>
      </c>
      <c r="I52" s="256">
        <f t="shared" si="1"/>
        <v>40735</v>
      </c>
      <c r="J52" s="249">
        <f t="shared" si="6"/>
        <v>40735</v>
      </c>
      <c r="K52" s="247">
        <v>1060</v>
      </c>
      <c r="L52" s="247"/>
      <c r="M52" s="247">
        <v>1</v>
      </c>
      <c r="N52" s="247">
        <v>1</v>
      </c>
      <c r="O52" s="247">
        <v>1</v>
      </c>
      <c r="P52" s="261">
        <v>7.0840000000000032</v>
      </c>
      <c r="Q52" s="261">
        <v>1.1806666666666672</v>
      </c>
      <c r="R52" s="261">
        <v>6.8257688122365365E-2</v>
      </c>
      <c r="S52" s="300">
        <f t="shared" si="7"/>
        <v>68257.688122365362</v>
      </c>
      <c r="T52" s="261">
        <v>0.12002460555555562</v>
      </c>
      <c r="U52" s="300">
        <f t="shared" si="8"/>
        <v>120024.60555555562</v>
      </c>
      <c r="V52" s="261">
        <v>0.12053696384755408</v>
      </c>
      <c r="W52" s="300">
        <f t="shared" si="9"/>
        <v>120536.96384755409</v>
      </c>
      <c r="X52" s="300"/>
      <c r="Y52" s="922">
        <v>0.76946087695764398</v>
      </c>
      <c r="Z52" s="300">
        <f t="shared" si="10"/>
        <v>769460.87695764401</v>
      </c>
      <c r="AA52" s="261">
        <v>8.4765878933667251E-3</v>
      </c>
      <c r="AB52" s="300">
        <f t="shared" si="11"/>
        <v>8476.5878933667245</v>
      </c>
      <c r="AC52" s="300">
        <f t="shared" si="12"/>
        <v>5688.1406768637808</v>
      </c>
      <c r="AD52" s="317"/>
      <c r="AE52" s="300">
        <f t="shared" si="37"/>
        <v>4291.7862899914217</v>
      </c>
      <c r="AF52" s="300">
        <f t="shared" si="38"/>
        <v>605.47056381190896</v>
      </c>
      <c r="AG52" s="367">
        <v>64.236765640847537</v>
      </c>
      <c r="AH52" s="367">
        <v>46.627372004719867</v>
      </c>
      <c r="AI52" s="368">
        <f t="shared" si="39"/>
        <v>17.60939363612767</v>
      </c>
      <c r="AJ52" s="368">
        <f t="shared" si="52"/>
        <v>75.842207966627356</v>
      </c>
      <c r="AK52" s="368">
        <f t="shared" si="40"/>
        <v>55.051383880239278</v>
      </c>
      <c r="AL52" s="368">
        <f t="shared" si="41"/>
        <v>20.790824086388078</v>
      </c>
      <c r="AM52" s="344">
        <v>9.1738903191556753E-2</v>
      </c>
      <c r="AN52" s="301">
        <f t="shared" si="42"/>
        <v>0.6498783902089883</v>
      </c>
      <c r="AO52" s="261">
        <v>150.5187</v>
      </c>
      <c r="AP52" s="301">
        <f t="shared" si="43"/>
        <v>159.54982199999998</v>
      </c>
      <c r="AQ52" s="301">
        <f t="shared" si="44"/>
        <v>160.19970039020896</v>
      </c>
      <c r="AR52" s="303">
        <f t="shared" si="45"/>
        <v>0.99594332331068014</v>
      </c>
      <c r="AS52" s="301">
        <f t="shared" si="46"/>
        <v>22.614299885687309</v>
      </c>
      <c r="AT52" s="300">
        <f t="shared" si="47"/>
        <v>22614.299885687309</v>
      </c>
      <c r="AU52" s="301">
        <f t="shared" si="48"/>
        <v>26.699950065034827</v>
      </c>
      <c r="AV52" s="300">
        <f t="shared" si="49"/>
        <v>26699.950065034827</v>
      </c>
      <c r="AW52" s="300">
        <f t="shared" si="50"/>
        <v>245.50719704449912</v>
      </c>
      <c r="AX52" s="345">
        <v>124587.98586572437</v>
      </c>
      <c r="AY52" s="305">
        <f t="shared" si="51"/>
        <v>147096.88197879866</v>
      </c>
      <c r="AZ52" s="46"/>
      <c r="BA52" s="46"/>
      <c r="BB52" s="48"/>
      <c r="BC52" s="315"/>
    </row>
    <row r="53" spans="1:55" ht="13.8" x14ac:dyDescent="0.25">
      <c r="A53" s="299" t="s">
        <v>149</v>
      </c>
      <c r="B53" s="247">
        <v>35</v>
      </c>
      <c r="C53" s="247">
        <v>7</v>
      </c>
      <c r="D53" s="259">
        <v>12</v>
      </c>
      <c r="E53" s="259">
        <v>86</v>
      </c>
      <c r="F53" s="256">
        <v>40741</v>
      </c>
      <c r="G53" s="259">
        <v>6771</v>
      </c>
      <c r="H53" s="247">
        <f t="shared" si="5"/>
        <v>6777</v>
      </c>
      <c r="I53" s="256">
        <f t="shared" si="1"/>
        <v>40747</v>
      </c>
      <c r="J53" s="249">
        <f t="shared" si="6"/>
        <v>40747</v>
      </c>
      <c r="K53" s="247">
        <v>1060</v>
      </c>
      <c r="L53" s="247"/>
      <c r="M53" s="247">
        <v>1</v>
      </c>
      <c r="N53" s="247">
        <v>1</v>
      </c>
      <c r="O53" s="247">
        <v>1</v>
      </c>
      <c r="P53" s="261">
        <v>7.1400000000000006</v>
      </c>
      <c r="Q53" s="261">
        <v>1.1900000000000002</v>
      </c>
      <c r="R53" s="261">
        <v>7.7685615454966203E-2</v>
      </c>
      <c r="S53" s="300">
        <f t="shared" si="7"/>
        <v>77685.615454966202</v>
      </c>
      <c r="T53" s="261">
        <v>0.11117575</v>
      </c>
      <c r="U53" s="300">
        <f t="shared" si="8"/>
        <v>111175.75</v>
      </c>
      <c r="V53" s="261">
        <v>0.12131447298831385</v>
      </c>
      <c r="W53" s="300">
        <f t="shared" si="9"/>
        <v>121314.47298831385</v>
      </c>
      <c r="X53" s="300"/>
      <c r="Y53" s="922">
        <v>0.763295738374271</v>
      </c>
      <c r="Z53" s="300">
        <f t="shared" si="10"/>
        <v>763295.73837427096</v>
      </c>
      <c r="AA53" s="261">
        <v>1.0057021657451128E-2</v>
      </c>
      <c r="AB53" s="300">
        <f t="shared" si="11"/>
        <v>10057.021657451127</v>
      </c>
      <c r="AC53" s="300">
        <f t="shared" si="12"/>
        <v>6473.8012879138505</v>
      </c>
      <c r="AD53" s="317"/>
      <c r="AE53" s="300">
        <f t="shared" si="37"/>
        <v>4319.4699395885364</v>
      </c>
      <c r="AF53" s="300">
        <f t="shared" si="38"/>
        <v>718.35868981793772</v>
      </c>
      <c r="AG53" s="367">
        <v>61.71682993487012</v>
      </c>
      <c r="AH53" s="367">
        <v>43.598179123538593</v>
      </c>
      <c r="AI53" s="368">
        <f t="shared" si="39"/>
        <v>18.118650811331527</v>
      </c>
      <c r="AJ53" s="368">
        <f t="shared" si="52"/>
        <v>73.44302762249545</v>
      </c>
      <c r="AK53" s="368">
        <f t="shared" si="40"/>
        <v>51.881833157010931</v>
      </c>
      <c r="AL53" s="368">
        <f t="shared" si="41"/>
        <v>21.561194465484519</v>
      </c>
      <c r="AM53" s="344">
        <v>0.26490933987970833</v>
      </c>
      <c r="AN53" s="301">
        <f t="shared" si="42"/>
        <v>1.8914526867411177</v>
      </c>
      <c r="AO53" s="261">
        <v>398.92790000000002</v>
      </c>
      <c r="AP53" s="301">
        <f t="shared" si="43"/>
        <v>422.86357400000003</v>
      </c>
      <c r="AQ53" s="301">
        <f t="shared" si="44"/>
        <v>424.75502668674113</v>
      </c>
      <c r="AR53" s="303">
        <f t="shared" si="45"/>
        <v>0.99554695632092882</v>
      </c>
      <c r="AS53" s="301">
        <f t="shared" si="46"/>
        <v>59.489499535958139</v>
      </c>
      <c r="AT53" s="300">
        <f t="shared" si="47"/>
        <v>59489.499535958137</v>
      </c>
      <c r="AU53" s="301">
        <f t="shared" si="48"/>
        <v>70.792504447790193</v>
      </c>
      <c r="AV53" s="300">
        <f t="shared" si="49"/>
        <v>70792.504447790197</v>
      </c>
      <c r="AW53" s="300">
        <f t="shared" si="50"/>
        <v>223.56550442114082</v>
      </c>
      <c r="AX53" s="345">
        <v>4690.8127208480564</v>
      </c>
      <c r="AY53" s="305">
        <f t="shared" si="51"/>
        <v>5582.0671378091884</v>
      </c>
      <c r="AZ53" s="46"/>
      <c r="BA53" s="46"/>
      <c r="BB53" s="47"/>
      <c r="BC53" s="46"/>
    </row>
    <row r="54" spans="1:55" ht="13.8" x14ac:dyDescent="0.25">
      <c r="A54" s="299" t="s">
        <v>150</v>
      </c>
      <c r="B54" s="247">
        <v>35</v>
      </c>
      <c r="C54" s="247">
        <v>8</v>
      </c>
      <c r="D54" s="259">
        <v>12</v>
      </c>
      <c r="E54" s="259">
        <v>74</v>
      </c>
      <c r="F54" s="256">
        <v>40753</v>
      </c>
      <c r="G54" s="259">
        <v>6783</v>
      </c>
      <c r="H54" s="247">
        <f t="shared" si="5"/>
        <v>6789</v>
      </c>
      <c r="I54" s="256">
        <f t="shared" si="1"/>
        <v>40759</v>
      </c>
      <c r="J54" s="249">
        <f t="shared" si="6"/>
        <v>40759</v>
      </c>
      <c r="K54" s="247">
        <v>1060</v>
      </c>
      <c r="L54" s="247"/>
      <c r="M54" s="247">
        <v>1</v>
      </c>
      <c r="N54" s="247">
        <v>1</v>
      </c>
      <c r="O54" s="247">
        <v>1</v>
      </c>
      <c r="P54" s="261">
        <v>5.6519999999999939</v>
      </c>
      <c r="Q54" s="261">
        <v>0.94199999999999895</v>
      </c>
      <c r="R54" s="261">
        <v>5.2667980252005642E-2</v>
      </c>
      <c r="S54" s="300">
        <f t="shared" si="7"/>
        <v>52667.98025200564</v>
      </c>
      <c r="T54" s="261">
        <v>0.11866059999999987</v>
      </c>
      <c r="U54" s="300">
        <f t="shared" si="8"/>
        <v>118660.59999999986</v>
      </c>
      <c r="V54" s="261">
        <v>8.6439944992278667E-2</v>
      </c>
      <c r="W54" s="300">
        <f t="shared" si="9"/>
        <v>86439.944992278673</v>
      </c>
      <c r="X54" s="300"/>
      <c r="Y54" s="922">
        <v>0.60522950437770595</v>
      </c>
      <c r="Z54" s="300">
        <f t="shared" si="10"/>
        <v>605229.50437770598</v>
      </c>
      <c r="AA54" s="261">
        <v>6.2416568035891015E-3</v>
      </c>
      <c r="AB54" s="300">
        <f t="shared" si="11"/>
        <v>6241.6568035891014</v>
      </c>
      <c r="AC54" s="300">
        <f t="shared" si="12"/>
        <v>4388.998354333803</v>
      </c>
      <c r="AD54" s="317"/>
      <c r="AE54" s="300">
        <f t="shared" si="37"/>
        <v>3077.7427851481607</v>
      </c>
      <c r="AF54" s="300">
        <f t="shared" si="38"/>
        <v>445.83262882779297</v>
      </c>
      <c r="AG54" s="367">
        <v>57.039485862359953</v>
      </c>
      <c r="AH54" s="367">
        <v>38.368463796979768</v>
      </c>
      <c r="AI54" s="368">
        <f t="shared" si="39"/>
        <v>18.671022065380185</v>
      </c>
      <c r="AJ54" s="368">
        <f t="shared" si="52"/>
        <v>53.731195682343014</v>
      </c>
      <c r="AK54" s="368">
        <f t="shared" si="40"/>
        <v>36.143092896754901</v>
      </c>
      <c r="AL54" s="368">
        <f t="shared" si="41"/>
        <v>17.588102785588113</v>
      </c>
      <c r="AM54" s="344">
        <v>5.2977991918172547E-2</v>
      </c>
      <c r="AN54" s="301">
        <f t="shared" si="42"/>
        <v>0.29943161032151089</v>
      </c>
      <c r="AO54" s="261">
        <v>24.107900000000001</v>
      </c>
      <c r="AP54" s="301">
        <f t="shared" si="43"/>
        <v>25.554373999999999</v>
      </c>
      <c r="AQ54" s="301">
        <f t="shared" si="44"/>
        <v>25.853805610321508</v>
      </c>
      <c r="AR54" s="303">
        <f t="shared" si="45"/>
        <v>0.98841827718384456</v>
      </c>
      <c r="AS54" s="301">
        <f t="shared" si="46"/>
        <v>4.5742755856902928</v>
      </c>
      <c r="AT54" s="300">
        <f t="shared" si="47"/>
        <v>4574.2755856902932</v>
      </c>
      <c r="AU54" s="301">
        <f t="shared" si="48"/>
        <v>4.3089676017202514</v>
      </c>
      <c r="AV54" s="300">
        <f t="shared" si="49"/>
        <v>4308.967601720251</v>
      </c>
      <c r="AW54" s="300">
        <f t="shared" si="50"/>
        <v>85.342940154385559</v>
      </c>
      <c r="AX54" s="345">
        <v>10721.8576476527</v>
      </c>
      <c r="AY54" s="305">
        <f t="shared" si="51"/>
        <v>10099.989904088832</v>
      </c>
      <c r="AZ54" s="46"/>
      <c r="BA54" s="46"/>
      <c r="BB54" s="47"/>
      <c r="BC54" s="46"/>
    </row>
    <row r="55" spans="1:55" ht="13.8" x14ac:dyDescent="0.25">
      <c r="A55" s="299" t="s">
        <v>151</v>
      </c>
      <c r="B55" s="247">
        <v>35</v>
      </c>
      <c r="C55" s="247">
        <v>9</v>
      </c>
      <c r="D55" s="259">
        <v>12</v>
      </c>
      <c r="E55" s="259">
        <v>62</v>
      </c>
      <c r="F55" s="256">
        <v>40765</v>
      </c>
      <c r="G55" s="259">
        <v>6795</v>
      </c>
      <c r="H55" s="247">
        <f t="shared" si="5"/>
        <v>6801</v>
      </c>
      <c r="I55" s="256">
        <f t="shared" ref="I55:I60" si="53">F55+(D55/2)</f>
        <v>40771</v>
      </c>
      <c r="J55" s="249">
        <f t="shared" ref="J55:J60" si="54">I55</f>
        <v>40771</v>
      </c>
      <c r="K55" s="247">
        <v>1060</v>
      </c>
      <c r="L55" s="247"/>
      <c r="M55" s="247">
        <v>1</v>
      </c>
      <c r="N55" s="247">
        <v>1</v>
      </c>
      <c r="O55" s="247">
        <v>1</v>
      </c>
      <c r="P55" s="261">
        <v>7.1920000000000002</v>
      </c>
      <c r="Q55" s="261">
        <v>1.1986666666666668</v>
      </c>
      <c r="R55" s="261">
        <v>6.5090905836959076E-2</v>
      </c>
      <c r="S55" s="300">
        <f t="shared" si="7"/>
        <v>65090.905836959078</v>
      </c>
      <c r="T55" s="261">
        <v>0.11843825555555557</v>
      </c>
      <c r="U55" s="300">
        <f t="shared" si="8"/>
        <v>118438.25555555556</v>
      </c>
      <c r="V55" s="261">
        <v>9.1076188622415122E-2</v>
      </c>
      <c r="W55" s="300">
        <f t="shared" si="9"/>
        <v>91076.188622415124</v>
      </c>
      <c r="X55" s="300"/>
      <c r="Y55" s="922">
        <v>0.826424957896299</v>
      </c>
      <c r="Z55" s="300">
        <f t="shared" si="10"/>
        <v>826424.95789629896</v>
      </c>
      <c r="AA55" s="261">
        <v>7.7934263741888509E-3</v>
      </c>
      <c r="AB55" s="300">
        <f t="shared" si="11"/>
        <v>7793.4263741888508</v>
      </c>
      <c r="AC55" s="300">
        <f t="shared" si="12"/>
        <v>5424.2421530799229</v>
      </c>
      <c r="AD55" s="317"/>
      <c r="AE55" s="300">
        <f t="shared" si="37"/>
        <v>3242.8188432612956</v>
      </c>
      <c r="AF55" s="300">
        <f t="shared" si="38"/>
        <v>556.67331244206082</v>
      </c>
      <c r="AG55" s="367">
        <v>55.726357472397773</v>
      </c>
      <c r="AH55" s="367">
        <v>36.440147936758372</v>
      </c>
      <c r="AI55" s="368">
        <f t="shared" si="39"/>
        <v>19.286209535639401</v>
      </c>
      <c r="AJ55" s="368">
        <f t="shared" si="52"/>
        <v>66.797327156914136</v>
      </c>
      <c r="AK55" s="368">
        <f t="shared" si="40"/>
        <v>43.679590660194371</v>
      </c>
      <c r="AL55" s="368">
        <f t="shared" si="41"/>
        <v>23.117736496719765</v>
      </c>
      <c r="AM55" s="344">
        <v>4.1413254677784304E-2</v>
      </c>
      <c r="AN55" s="301">
        <f t="shared" si="42"/>
        <v>0.29784412764262475</v>
      </c>
      <c r="AO55" s="261">
        <v>15.0695</v>
      </c>
      <c r="AP55" s="301">
        <f t="shared" si="43"/>
        <v>15.97367</v>
      </c>
      <c r="AQ55" s="301">
        <f t="shared" si="44"/>
        <v>16.271514127642625</v>
      </c>
      <c r="AR55" s="303">
        <f t="shared" si="45"/>
        <v>0.98169536496074228</v>
      </c>
      <c r="AS55" s="301">
        <f t="shared" si="46"/>
        <v>2.2624463470025895</v>
      </c>
      <c r="AT55" s="300">
        <f t="shared" si="47"/>
        <v>2262.4463470025894</v>
      </c>
      <c r="AU55" s="301">
        <f t="shared" si="48"/>
        <v>2.7119190212737707</v>
      </c>
      <c r="AV55" s="300">
        <f t="shared" si="49"/>
        <v>2711.9190212737708</v>
      </c>
      <c r="AW55" s="300">
        <f t="shared" si="50"/>
        <v>53.630971765091779</v>
      </c>
      <c r="AX55" s="345">
        <v>4690.8127208480564</v>
      </c>
      <c r="AY55" s="305">
        <f t="shared" si="51"/>
        <v>5622.7208480565378</v>
      </c>
      <c r="AZ55" s="46"/>
      <c r="BA55" s="46"/>
      <c r="BB55" s="47"/>
      <c r="BC55" s="46"/>
    </row>
    <row r="56" spans="1:55" ht="13.8" x14ac:dyDescent="0.25">
      <c r="A56" s="299" t="s">
        <v>152</v>
      </c>
      <c r="B56" s="247">
        <v>35</v>
      </c>
      <c r="C56" s="247">
        <v>10</v>
      </c>
      <c r="D56" s="259">
        <v>12</v>
      </c>
      <c r="E56" s="259">
        <v>50</v>
      </c>
      <c r="F56" s="256">
        <v>40777</v>
      </c>
      <c r="G56" s="259">
        <v>6807</v>
      </c>
      <c r="H56" s="247">
        <f t="shared" si="5"/>
        <v>6813</v>
      </c>
      <c r="I56" s="256">
        <f t="shared" si="53"/>
        <v>40783</v>
      </c>
      <c r="J56" s="249">
        <f t="shared" si="54"/>
        <v>40783</v>
      </c>
      <c r="K56" s="247">
        <v>1060</v>
      </c>
      <c r="L56" s="247"/>
      <c r="M56" s="247">
        <v>1</v>
      </c>
      <c r="N56" s="247">
        <v>1</v>
      </c>
      <c r="O56" s="247">
        <v>1</v>
      </c>
      <c r="P56" s="261">
        <v>7.5919999999999987</v>
      </c>
      <c r="Q56" s="261">
        <v>1.2653333333333332</v>
      </c>
      <c r="R56" s="261">
        <v>6.5713482484382982E-2</v>
      </c>
      <c r="S56" s="300">
        <f t="shared" si="7"/>
        <v>65713.482484382985</v>
      </c>
      <c r="T56" s="261">
        <v>0.13021334444444446</v>
      </c>
      <c r="U56" s="300">
        <f t="shared" si="8"/>
        <v>130213.34444444446</v>
      </c>
      <c r="V56" s="261">
        <v>7.6698288543891199E-2</v>
      </c>
      <c r="W56" s="300">
        <f t="shared" si="9"/>
        <v>76698.288543891205</v>
      </c>
      <c r="X56" s="300"/>
      <c r="Y56" s="922">
        <v>0.89413799413404005</v>
      </c>
      <c r="Z56" s="300">
        <f t="shared" si="10"/>
        <v>894137.99413404008</v>
      </c>
      <c r="AA56" s="261">
        <v>7.5888482210082651E-3</v>
      </c>
      <c r="AB56" s="300">
        <f t="shared" si="11"/>
        <v>7588.8482210082648</v>
      </c>
      <c r="AC56" s="300">
        <f t="shared" si="12"/>
        <v>5476.1235403652481</v>
      </c>
      <c r="AD56" s="317"/>
      <c r="AE56" s="300">
        <f t="shared" si="37"/>
        <v>2730.8856364989479</v>
      </c>
      <c r="AF56" s="300">
        <f t="shared" si="38"/>
        <v>542.06058721487602</v>
      </c>
      <c r="AG56" s="367">
        <v>60.827361013172094</v>
      </c>
      <c r="AH56" s="367">
        <v>41.94953101259118</v>
      </c>
      <c r="AI56" s="368">
        <f t="shared" si="39"/>
        <v>18.877830000580914</v>
      </c>
      <c r="AJ56" s="368">
        <f t="shared" si="52"/>
        <v>76.966887468667082</v>
      </c>
      <c r="AK56" s="368">
        <f t="shared" si="40"/>
        <v>53.080139907932036</v>
      </c>
      <c r="AL56" s="368">
        <f t="shared" si="41"/>
        <v>23.886747560735046</v>
      </c>
      <c r="AM56" s="344">
        <v>5.0630984030751142E-2</v>
      </c>
      <c r="AN56" s="301">
        <f t="shared" si="42"/>
        <v>0.38439043076146262</v>
      </c>
      <c r="AO56" s="261">
        <v>42.098700000000001</v>
      </c>
      <c r="AP56" s="301">
        <f t="shared" si="43"/>
        <v>44.624622000000002</v>
      </c>
      <c r="AQ56" s="301">
        <f t="shared" si="44"/>
        <v>45.009012430761466</v>
      </c>
      <c r="AR56" s="303">
        <f t="shared" si="45"/>
        <v>0.99145970084651869</v>
      </c>
      <c r="AS56" s="301">
        <f t="shared" si="46"/>
        <v>5.9284789819232708</v>
      </c>
      <c r="AT56" s="300">
        <f t="shared" si="47"/>
        <v>5928.478981923271</v>
      </c>
      <c r="AU56" s="301">
        <f t="shared" si="48"/>
        <v>7.5015020717935776</v>
      </c>
      <c r="AV56" s="300">
        <f t="shared" si="49"/>
        <v>7501.5020717935777</v>
      </c>
      <c r="AW56" s="300">
        <f t="shared" si="50"/>
        <v>116.09191704278471</v>
      </c>
      <c r="AX56" s="345">
        <v>15636.042402826857</v>
      </c>
      <c r="AY56" s="305">
        <f t="shared" si="51"/>
        <v>19784.805653710249</v>
      </c>
      <c r="AZ56" s="46"/>
      <c r="BA56" s="46"/>
      <c r="BB56" s="48"/>
      <c r="BC56" s="315"/>
    </row>
    <row r="57" spans="1:55" ht="13.8" x14ac:dyDescent="0.25">
      <c r="A57" s="299" t="s">
        <v>153</v>
      </c>
      <c r="B57" s="247">
        <v>35</v>
      </c>
      <c r="C57" s="247">
        <v>11</v>
      </c>
      <c r="D57" s="259">
        <v>12</v>
      </c>
      <c r="E57" s="259">
        <v>38</v>
      </c>
      <c r="F57" s="256">
        <v>40789</v>
      </c>
      <c r="G57" s="259">
        <v>6819</v>
      </c>
      <c r="H57" s="247">
        <f t="shared" si="5"/>
        <v>6825</v>
      </c>
      <c r="I57" s="256">
        <f t="shared" si="53"/>
        <v>40795</v>
      </c>
      <c r="J57" s="249">
        <f t="shared" si="54"/>
        <v>40795</v>
      </c>
      <c r="K57" s="247">
        <v>1060</v>
      </c>
      <c r="L57" s="247"/>
      <c r="M57" s="247">
        <v>1</v>
      </c>
      <c r="N57" s="247">
        <v>1</v>
      </c>
      <c r="O57" s="247">
        <v>1</v>
      </c>
      <c r="P57" s="261">
        <v>6.2319999999999993</v>
      </c>
      <c r="Q57" s="261">
        <v>1.0386666666666666</v>
      </c>
      <c r="R57" s="261">
        <v>6.0414555774140143E-2</v>
      </c>
      <c r="S57" s="300">
        <f t="shared" si="7"/>
        <v>60414.555774140143</v>
      </c>
      <c r="T57" s="261">
        <v>0.12216451111111111</v>
      </c>
      <c r="U57" s="300">
        <f t="shared" si="8"/>
        <v>122164.5111111111</v>
      </c>
      <c r="V57" s="261">
        <v>6.938974615506506E-2</v>
      </c>
      <c r="W57" s="300">
        <f t="shared" si="9"/>
        <v>69389.746155065062</v>
      </c>
      <c r="X57" s="300"/>
      <c r="Y57" s="922">
        <v>0.69607601996514001</v>
      </c>
      <c r="Z57" s="300">
        <f t="shared" si="10"/>
        <v>696076.01996514003</v>
      </c>
      <c r="AA57" s="261">
        <v>7.7162981288509576E-3</v>
      </c>
      <c r="AB57" s="300">
        <f t="shared" si="11"/>
        <v>7716.2981288509573</v>
      </c>
      <c r="AC57" s="300">
        <f t="shared" si="12"/>
        <v>5034.5463145116792</v>
      </c>
      <c r="AD57" s="317"/>
      <c r="AE57" s="300">
        <f t="shared" si="37"/>
        <v>2470.660880349827</v>
      </c>
      <c r="AF57" s="300">
        <f t="shared" si="38"/>
        <v>551.16415206078273</v>
      </c>
      <c r="AG57" s="367">
        <v>84.20275508673528</v>
      </c>
      <c r="AH57" s="367">
        <v>42.349345667798673</v>
      </c>
      <c r="AI57" s="368">
        <f t="shared" si="39"/>
        <v>41.853409418936607</v>
      </c>
      <c r="AJ57" s="368">
        <f t="shared" si="52"/>
        <v>87.458594950089037</v>
      </c>
      <c r="AK57" s="368">
        <f t="shared" si="40"/>
        <v>43.986853700286886</v>
      </c>
      <c r="AL57" s="368">
        <f t="shared" si="41"/>
        <v>43.47174124980215</v>
      </c>
      <c r="AM57" s="344">
        <v>4.9044187851965723E-2</v>
      </c>
      <c r="AN57" s="301">
        <f t="shared" si="42"/>
        <v>0.30564337869345037</v>
      </c>
      <c r="AO57" s="261">
        <v>9.5305</v>
      </c>
      <c r="AP57" s="301">
        <f t="shared" si="43"/>
        <v>10.10233</v>
      </c>
      <c r="AQ57" s="301">
        <f t="shared" si="44"/>
        <v>10.40797337869345</v>
      </c>
      <c r="AR57" s="303">
        <f t="shared" si="45"/>
        <v>0.9706337278572269</v>
      </c>
      <c r="AS57" s="301">
        <f t="shared" si="46"/>
        <v>1.6700855870817477</v>
      </c>
      <c r="AT57" s="300">
        <f t="shared" si="47"/>
        <v>1670.0855870817477</v>
      </c>
      <c r="AU57" s="301">
        <f t="shared" si="48"/>
        <v>1.7346622297822418</v>
      </c>
      <c r="AV57" s="300">
        <f t="shared" si="49"/>
        <v>1734.6622297822419</v>
      </c>
      <c r="AW57" s="300">
        <f t="shared" si="50"/>
        <v>33.052670871474312</v>
      </c>
      <c r="AX57" s="345">
        <v>23349.82332155477</v>
      </c>
      <c r="AY57" s="305">
        <f t="shared" si="51"/>
        <v>24252.683156654886</v>
      </c>
      <c r="AZ57" s="46"/>
      <c r="BA57" s="46"/>
      <c r="BB57" s="47"/>
      <c r="BC57" s="46"/>
    </row>
    <row r="58" spans="1:55" ht="13.8" x14ac:dyDescent="0.25">
      <c r="A58" s="299" t="s">
        <v>154</v>
      </c>
      <c r="B58" s="247">
        <v>35</v>
      </c>
      <c r="C58" s="247">
        <v>12</v>
      </c>
      <c r="D58" s="259">
        <v>12</v>
      </c>
      <c r="E58" s="259">
        <v>26</v>
      </c>
      <c r="F58" s="256">
        <v>40801</v>
      </c>
      <c r="G58" s="259">
        <v>6831</v>
      </c>
      <c r="H58" s="247">
        <f t="shared" si="5"/>
        <v>6837</v>
      </c>
      <c r="I58" s="256">
        <f t="shared" si="53"/>
        <v>40807</v>
      </c>
      <c r="J58" s="249">
        <f t="shared" si="54"/>
        <v>40807</v>
      </c>
      <c r="K58" s="247">
        <v>1060</v>
      </c>
      <c r="L58" s="247"/>
      <c r="M58" s="247">
        <v>1</v>
      </c>
      <c r="N58" s="247">
        <v>1</v>
      </c>
      <c r="O58" s="247">
        <v>1</v>
      </c>
      <c r="P58" s="261">
        <v>8.347999999999999</v>
      </c>
      <c r="Q58" s="261">
        <v>1.3913333333333331</v>
      </c>
      <c r="R58" s="261">
        <v>7.9310537578170873E-2</v>
      </c>
      <c r="S58" s="300">
        <f t="shared" si="7"/>
        <v>79310.537578170872</v>
      </c>
      <c r="T58" s="261">
        <v>0.15560903888888888</v>
      </c>
      <c r="U58" s="300">
        <f t="shared" si="8"/>
        <v>155609.03888888887</v>
      </c>
      <c r="V58" s="261">
        <v>8.7183407589049203E-2</v>
      </c>
      <c r="W58" s="300">
        <f t="shared" si="9"/>
        <v>87183.407589049209</v>
      </c>
      <c r="X58" s="300"/>
      <c r="Y58" s="922">
        <v>0.95026454290996798</v>
      </c>
      <c r="Z58" s="300">
        <f t="shared" si="10"/>
        <v>950264.54290996795</v>
      </c>
      <c r="AA58" s="261">
        <v>9.3659820572721611E-3</v>
      </c>
      <c r="AB58" s="300">
        <f t="shared" si="11"/>
        <v>9365.9820572721619</v>
      </c>
      <c r="AC58" s="300">
        <f t="shared" si="12"/>
        <v>6609.2114648475726</v>
      </c>
      <c r="AD58" s="317"/>
      <c r="AE58" s="300">
        <f t="shared" si="37"/>
        <v>3104.2141884263838</v>
      </c>
      <c r="AF58" s="300">
        <f t="shared" si="38"/>
        <v>668.99871837658293</v>
      </c>
      <c r="AG58" s="367">
        <v>58.890355266622585</v>
      </c>
      <c r="AH58" s="367">
        <v>41.650228233328463</v>
      </c>
      <c r="AI58" s="368">
        <f t="shared" si="39"/>
        <v>17.240127033294122</v>
      </c>
      <c r="AJ58" s="368">
        <f t="shared" si="52"/>
        <v>81.936114294294214</v>
      </c>
      <c r="AK58" s="368">
        <f t="shared" si="40"/>
        <v>57.949350881970993</v>
      </c>
      <c r="AL58" s="368">
        <f t="shared" si="41"/>
        <v>23.986763412323221</v>
      </c>
      <c r="AM58" s="344">
        <v>4.5246889460670354E-2</v>
      </c>
      <c r="AN58" s="301">
        <f t="shared" si="42"/>
        <v>0.37772103321767608</v>
      </c>
      <c r="AO58" s="261">
        <v>8.6187000000000005</v>
      </c>
      <c r="AP58" s="301">
        <f t="shared" si="43"/>
        <v>9.135822000000001</v>
      </c>
      <c r="AQ58" s="301">
        <f t="shared" si="44"/>
        <v>9.5135430332176778</v>
      </c>
      <c r="AR58" s="303">
        <f t="shared" si="45"/>
        <v>0.96029649186440647</v>
      </c>
      <c r="AS58" s="301">
        <f t="shared" si="46"/>
        <v>1.1396194337826639</v>
      </c>
      <c r="AT58" s="300">
        <f t="shared" si="47"/>
        <v>1139.6194337826639</v>
      </c>
      <c r="AU58" s="301">
        <f t="shared" si="48"/>
        <v>1.5855905055362796</v>
      </c>
      <c r="AV58" s="300">
        <f t="shared" si="49"/>
        <v>1585.5905055362796</v>
      </c>
      <c r="AW58" s="300">
        <f t="shared" si="50"/>
        <v>24.186691225995713</v>
      </c>
      <c r="AX58" s="345">
        <v>13342.756183745583</v>
      </c>
      <c r="AY58" s="305">
        <f t="shared" si="51"/>
        <v>18564.221436984684</v>
      </c>
      <c r="AZ58" s="46"/>
      <c r="BA58" s="46"/>
      <c r="BB58" s="47"/>
      <c r="BC58" s="46"/>
    </row>
    <row r="59" spans="1:55" ht="14.4" thickBot="1" x14ac:dyDescent="0.3">
      <c r="A59" s="470" t="s">
        <v>155</v>
      </c>
      <c r="B59" s="253">
        <v>35</v>
      </c>
      <c r="C59" s="253">
        <v>13</v>
      </c>
      <c r="D59" s="471">
        <v>14</v>
      </c>
      <c r="E59" s="471">
        <v>12</v>
      </c>
      <c r="F59" s="472">
        <v>40813</v>
      </c>
      <c r="G59" s="471">
        <v>6843</v>
      </c>
      <c r="H59" s="253">
        <f t="shared" si="5"/>
        <v>6850</v>
      </c>
      <c r="I59" s="472">
        <f t="shared" si="53"/>
        <v>40820</v>
      </c>
      <c r="J59" s="473">
        <f t="shared" si="54"/>
        <v>40820</v>
      </c>
      <c r="K59" s="253">
        <v>1060</v>
      </c>
      <c r="L59" s="253"/>
      <c r="M59" s="253">
        <v>1</v>
      </c>
      <c r="N59" s="253">
        <v>1</v>
      </c>
      <c r="O59" s="253">
        <v>1</v>
      </c>
      <c r="P59" s="427">
        <v>12.856000000000002</v>
      </c>
      <c r="Q59" s="427">
        <v>1.8365714285714287</v>
      </c>
      <c r="R59" s="427">
        <v>9.2878290636320845E-2</v>
      </c>
      <c r="S59" s="356">
        <f t="shared" si="7"/>
        <v>92878.290636320846</v>
      </c>
      <c r="T59" s="427">
        <v>0.2125678380952381</v>
      </c>
      <c r="U59" s="356">
        <f t="shared" si="8"/>
        <v>212567.83809523811</v>
      </c>
      <c r="V59" s="427">
        <v>0.10718867483793521</v>
      </c>
      <c r="W59" s="356">
        <f t="shared" si="9"/>
        <v>107188.67483793521</v>
      </c>
      <c r="X59" s="356"/>
      <c r="Y59" s="923">
        <v>1.2846191890474501</v>
      </c>
      <c r="Z59" s="356">
        <f t="shared" si="10"/>
        <v>1284619.1890474502</v>
      </c>
      <c r="AA59" s="427">
        <v>1.0383490687153161E-2</v>
      </c>
      <c r="AB59" s="356">
        <f t="shared" si="11"/>
        <v>10383.490687153162</v>
      </c>
      <c r="AC59" s="356">
        <f t="shared" si="12"/>
        <v>7739.8575530267372</v>
      </c>
      <c r="AD59" s="358"/>
      <c r="AE59" s="356">
        <f t="shared" si="37"/>
        <v>3816.5129635554008</v>
      </c>
      <c r="AF59" s="356">
        <f t="shared" si="38"/>
        <v>741.6779062252258</v>
      </c>
      <c r="AG59" s="474">
        <v>57.573265695812282</v>
      </c>
      <c r="AH59" s="474">
        <v>44.088447595958485</v>
      </c>
      <c r="AI59" s="380">
        <f t="shared" si="39"/>
        <v>13.484818099853797</v>
      </c>
      <c r="AJ59" s="380">
        <f t="shared" si="52"/>
        <v>105.73741482648039</v>
      </c>
      <c r="AK59" s="380">
        <f t="shared" si="40"/>
        <v>80.97158318480605</v>
      </c>
      <c r="AL59" s="380">
        <f t="shared" si="41"/>
        <v>24.765831641674339</v>
      </c>
      <c r="AM59" s="475">
        <v>9.2929628171942918E-2</v>
      </c>
      <c r="AN59" s="476">
        <f t="shared" si="42"/>
        <v>1.1947032997784983</v>
      </c>
      <c r="AO59" s="427">
        <v>42.0017</v>
      </c>
      <c r="AP59" s="476">
        <f t="shared" si="43"/>
        <v>44.521801999999994</v>
      </c>
      <c r="AQ59" s="476">
        <f t="shared" si="44"/>
        <v>45.71650529977849</v>
      </c>
      <c r="AR59" s="330">
        <f t="shared" si="45"/>
        <v>0.97386713415768711</v>
      </c>
      <c r="AS59" s="476">
        <f t="shared" si="46"/>
        <v>3.5560442828079095</v>
      </c>
      <c r="AT59" s="356">
        <f t="shared" si="47"/>
        <v>3556.0442828079094</v>
      </c>
      <c r="AU59" s="476">
        <f t="shared" si="48"/>
        <v>6.5309293285397843</v>
      </c>
      <c r="AV59" s="356">
        <f t="shared" si="49"/>
        <v>6530.9293285397844</v>
      </c>
      <c r="AW59" s="356">
        <f t="shared" si="50"/>
        <v>37.265990650778711</v>
      </c>
      <c r="AX59" s="477">
        <v>5003.5335689045933</v>
      </c>
      <c r="AY59" s="478">
        <f t="shared" si="51"/>
        <v>9189.346794548208</v>
      </c>
      <c r="AZ59" s="46"/>
    </row>
    <row r="60" spans="1:55" ht="13.2" x14ac:dyDescent="0.25">
      <c r="A60" s="458" t="s">
        <v>156</v>
      </c>
      <c r="B60" s="459">
        <v>36</v>
      </c>
      <c r="C60" s="459">
        <v>1</v>
      </c>
      <c r="D60" s="459">
        <v>16</v>
      </c>
      <c r="E60" s="459">
        <f>SUM(D60:D72)</f>
        <v>207</v>
      </c>
      <c r="F60" s="460">
        <v>40844</v>
      </c>
      <c r="G60" s="459">
        <v>6875</v>
      </c>
      <c r="H60" s="459">
        <f t="shared" si="5"/>
        <v>6883</v>
      </c>
      <c r="I60" s="460">
        <f t="shared" si="53"/>
        <v>40852</v>
      </c>
      <c r="J60" s="461">
        <f t="shared" si="54"/>
        <v>40852</v>
      </c>
      <c r="K60" s="459">
        <v>1060</v>
      </c>
      <c r="L60" s="459"/>
      <c r="M60" s="459"/>
      <c r="N60" s="459"/>
      <c r="O60" s="459"/>
      <c r="P60" s="250">
        <v>1.5090000000000003</v>
      </c>
      <c r="Q60" s="755">
        <v>0.75450000000000017</v>
      </c>
      <c r="R60" s="520">
        <v>5.2321621636477911E-2</v>
      </c>
      <c r="S60" s="291">
        <f t="shared" si="7"/>
        <v>52321.62163647791</v>
      </c>
      <c r="T60" s="521"/>
      <c r="U60" s="291"/>
      <c r="V60" s="520"/>
      <c r="W60" s="291"/>
      <c r="X60" s="291"/>
      <c r="Y60" s="526">
        <v>0.62369594590880539</v>
      </c>
      <c r="Z60" s="291">
        <f t="shared" si="10"/>
        <v>623695.94590880536</v>
      </c>
      <c r="AA60" s="520">
        <v>6.5012623229153835E-3</v>
      </c>
      <c r="AB60" s="291">
        <f t="shared" si="11"/>
        <v>6501.2623229153833</v>
      </c>
      <c r="AC60" s="291">
        <f t="shared" si="12"/>
        <v>4360.1351363731592</v>
      </c>
      <c r="AD60" s="359"/>
      <c r="AE60" s="435"/>
      <c r="AF60" s="435">
        <f t="shared" si="38"/>
        <v>464.37588020824171</v>
      </c>
      <c r="AG60" s="381"/>
      <c r="AH60" s="381"/>
      <c r="AI60" s="462"/>
      <c r="AJ60" s="463">
        <f t="shared" si="52"/>
        <v>0</v>
      </c>
      <c r="AK60" s="463">
        <f t="shared" si="40"/>
        <v>0</v>
      </c>
      <c r="AL60" s="462"/>
      <c r="AM60" s="464"/>
      <c r="AN60" s="465"/>
      <c r="AO60" s="464"/>
      <c r="AP60" s="465"/>
      <c r="AQ60" s="465"/>
      <c r="AR60" s="466"/>
      <c r="AS60" s="465"/>
      <c r="AT60" s="467"/>
      <c r="AU60" s="465"/>
      <c r="AV60" s="467"/>
      <c r="AW60" s="467"/>
      <c r="AX60" s="468"/>
      <c r="AY60" s="469"/>
    </row>
    <row r="61" spans="1:55" ht="13.2" x14ac:dyDescent="0.25">
      <c r="A61" s="299" t="s">
        <v>157</v>
      </c>
      <c r="B61" s="247">
        <v>36</v>
      </c>
      <c r="C61" s="247">
        <v>2</v>
      </c>
      <c r="D61" s="247">
        <v>16</v>
      </c>
      <c r="E61" s="247">
        <f>E60-D61</f>
        <v>191</v>
      </c>
      <c r="F61" s="256">
        <v>40860</v>
      </c>
      <c r="G61" s="247">
        <v>6891</v>
      </c>
      <c r="H61" s="247">
        <f t="shared" si="5"/>
        <v>6899</v>
      </c>
      <c r="I61" s="256">
        <f t="shared" ref="I61:I113" si="55">F61+(D61/2)</f>
        <v>40868</v>
      </c>
      <c r="J61" s="249">
        <f t="shared" ref="J61:J113" si="56">I61</f>
        <v>40868</v>
      </c>
      <c r="K61" s="247">
        <v>1060</v>
      </c>
      <c r="L61" s="247"/>
      <c r="M61" s="247"/>
      <c r="N61" s="247"/>
      <c r="O61" s="247"/>
      <c r="P61" s="247">
        <v>1.9539999999999988</v>
      </c>
      <c r="Q61" s="514">
        <v>0.97699999999999942</v>
      </c>
      <c r="R61" s="522">
        <v>4.1871634976855275E-2</v>
      </c>
      <c r="S61" s="300">
        <f t="shared" si="7"/>
        <v>41871.634976855275</v>
      </c>
      <c r="T61" s="523">
        <v>0.27074051952976852</v>
      </c>
      <c r="U61" s="300">
        <f t="shared" si="8"/>
        <v>270740.5195297685</v>
      </c>
      <c r="V61" s="522">
        <v>0.12269442635168851</v>
      </c>
      <c r="W61" s="300">
        <f t="shared" si="9"/>
        <v>122694.42635168851</v>
      </c>
      <c r="X61" s="300"/>
      <c r="Y61" s="522">
        <v>0.47888596667640426</v>
      </c>
      <c r="Z61" s="300">
        <f t="shared" si="10"/>
        <v>478885.96667640423</v>
      </c>
      <c r="AA61" s="522">
        <v>5.2573775193193095E-3</v>
      </c>
      <c r="AB61" s="300">
        <f t="shared" si="11"/>
        <v>5257.3775193193096</v>
      </c>
      <c r="AC61" s="300">
        <f t="shared" si="12"/>
        <v>3489.3029147379398</v>
      </c>
      <c r="AD61" s="300">
        <f t="shared" ref="AD61:AD124" si="57">T61/100.0872*1000000</f>
        <v>2705.0463948413835</v>
      </c>
      <c r="AE61" s="328">
        <f t="shared" si="37"/>
        <v>4368.6039540577349</v>
      </c>
      <c r="AF61" s="328">
        <f t="shared" si="38"/>
        <v>375.52696566566493</v>
      </c>
      <c r="AG61" s="264">
        <v>54.562047910377345</v>
      </c>
      <c r="AH61" s="264">
        <v>40.199383579328448</v>
      </c>
      <c r="AI61" s="368">
        <f t="shared" si="39"/>
        <v>14.362664331048897</v>
      </c>
      <c r="AJ61" s="372">
        <f t="shared" si="52"/>
        <v>53.307120808438633</v>
      </c>
      <c r="AK61" s="372">
        <f t="shared" si="40"/>
        <v>39.274797757003867</v>
      </c>
      <c r="AL61" s="368">
        <f>AJ61-AK61</f>
        <v>14.032323051434766</v>
      </c>
      <c r="AM61" s="346"/>
      <c r="AN61" s="347"/>
      <c r="AO61" s="346"/>
      <c r="AP61" s="347"/>
      <c r="AQ61" s="347"/>
      <c r="AR61" s="348"/>
      <c r="AS61" s="347"/>
      <c r="AT61" s="349"/>
      <c r="AU61" s="347"/>
      <c r="AV61" s="349"/>
      <c r="AW61" s="349"/>
      <c r="AX61" s="350"/>
      <c r="AY61" s="351"/>
    </row>
    <row r="62" spans="1:55" ht="13.2" x14ac:dyDescent="0.25">
      <c r="A62" s="299" t="s">
        <v>158</v>
      </c>
      <c r="B62" s="247">
        <v>36</v>
      </c>
      <c r="C62" s="247">
        <v>3</v>
      </c>
      <c r="D62" s="247">
        <v>16</v>
      </c>
      <c r="E62" s="247">
        <f t="shared" ref="E62:E72" si="58">E61-D62</f>
        <v>175</v>
      </c>
      <c r="F62" s="256">
        <v>40876</v>
      </c>
      <c r="G62" s="247">
        <v>6907</v>
      </c>
      <c r="H62" s="247">
        <f t="shared" si="5"/>
        <v>6915</v>
      </c>
      <c r="I62" s="256">
        <f t="shared" si="55"/>
        <v>40884</v>
      </c>
      <c r="J62" s="249">
        <f t="shared" si="56"/>
        <v>40884</v>
      </c>
      <c r="K62" s="247">
        <v>1060</v>
      </c>
      <c r="L62" s="247"/>
      <c r="M62" s="247"/>
      <c r="N62" s="247"/>
      <c r="O62" s="247"/>
      <c r="P62" s="247">
        <v>1.577</v>
      </c>
      <c r="Q62" s="514">
        <v>0.78849999999999998</v>
      </c>
      <c r="R62" s="522">
        <v>3.824771928905548E-2</v>
      </c>
      <c r="S62" s="300">
        <f t="shared" si="7"/>
        <v>38247.71928905548</v>
      </c>
      <c r="T62" s="523">
        <v>0.13637086640211643</v>
      </c>
      <c r="U62" s="300">
        <f t="shared" si="8"/>
        <v>136370.86640211643</v>
      </c>
      <c r="V62" s="522">
        <v>0.10937908446724869</v>
      </c>
      <c r="W62" s="300">
        <f t="shared" si="9"/>
        <v>109379.08446724869</v>
      </c>
      <c r="X62" s="300"/>
      <c r="Y62" s="522">
        <v>0.4471307509079962</v>
      </c>
      <c r="Z62" s="300">
        <f t="shared" si="10"/>
        <v>447130.7509079962</v>
      </c>
      <c r="AA62" s="522">
        <v>4.9582470269316165E-3</v>
      </c>
      <c r="AB62" s="300">
        <f t="shared" si="11"/>
        <v>4958.2470269316163</v>
      </c>
      <c r="AC62" s="300">
        <f t="shared" si="12"/>
        <v>3187.3099407546233</v>
      </c>
      <c r="AD62" s="300">
        <f t="shared" si="57"/>
        <v>1362.5205461049609</v>
      </c>
      <c r="AE62" s="328">
        <f t="shared" si="37"/>
        <v>3894.5037285164472</v>
      </c>
      <c r="AF62" s="328">
        <f t="shared" si="38"/>
        <v>354.16050192368687</v>
      </c>
      <c r="AG62" s="264">
        <v>61.143987113306707</v>
      </c>
      <c r="AH62" s="264">
        <v>34.712431346660154</v>
      </c>
      <c r="AI62" s="368">
        <f t="shared" si="39"/>
        <v>26.431555766646554</v>
      </c>
      <c r="AJ62" s="372">
        <f t="shared" si="52"/>
        <v>48.212033838842338</v>
      </c>
      <c r="AK62" s="372">
        <f t="shared" si="40"/>
        <v>27.37075211684153</v>
      </c>
      <c r="AL62" s="368">
        <f t="shared" si="41"/>
        <v>20.841281722000808</v>
      </c>
      <c r="AM62" s="346"/>
      <c r="AN62" s="347"/>
      <c r="AO62" s="346"/>
      <c r="AP62" s="347"/>
      <c r="AQ62" s="347"/>
      <c r="AR62" s="352"/>
      <c r="AS62" s="353"/>
      <c r="AT62" s="354"/>
      <c r="AU62" s="353"/>
      <c r="AV62" s="354"/>
      <c r="AW62" s="349"/>
      <c r="AX62" s="355"/>
      <c r="AY62" s="351"/>
    </row>
    <row r="63" spans="1:55" ht="13.2" x14ac:dyDescent="0.25">
      <c r="A63" s="299" t="s">
        <v>159</v>
      </c>
      <c r="B63" s="247">
        <v>36</v>
      </c>
      <c r="C63" s="247">
        <v>4</v>
      </c>
      <c r="D63" s="247">
        <v>16</v>
      </c>
      <c r="E63" s="247">
        <f t="shared" si="58"/>
        <v>159</v>
      </c>
      <c r="F63" s="256">
        <v>40892</v>
      </c>
      <c r="G63" s="247">
        <v>6923</v>
      </c>
      <c r="H63" s="247">
        <f t="shared" si="5"/>
        <v>6931</v>
      </c>
      <c r="I63" s="256">
        <f t="shared" si="55"/>
        <v>40900</v>
      </c>
      <c r="J63" s="249">
        <f t="shared" si="56"/>
        <v>40900</v>
      </c>
      <c r="K63" s="247">
        <v>1060</v>
      </c>
      <c r="L63" s="247"/>
      <c r="M63" s="247"/>
      <c r="N63" s="247"/>
      <c r="O63" s="247"/>
      <c r="P63" s="247">
        <v>2.0459999999999994</v>
      </c>
      <c r="Q63" s="514">
        <v>1.0229999999999997</v>
      </c>
      <c r="R63" s="522">
        <v>4.5213048239344106E-2</v>
      </c>
      <c r="S63" s="300">
        <f t="shared" si="7"/>
        <v>45213.048239344105</v>
      </c>
      <c r="T63" s="523">
        <v>0.14612855884942758</v>
      </c>
      <c r="U63" s="300">
        <f t="shared" si="8"/>
        <v>146128.55884942759</v>
      </c>
      <c r="V63" s="522">
        <v>0.12443141041526888</v>
      </c>
      <c r="W63" s="300">
        <f t="shared" si="9"/>
        <v>124431.41041526888</v>
      </c>
      <c r="X63" s="300"/>
      <c r="Y63" s="522">
        <v>0.63940741013694302</v>
      </c>
      <c r="Z63" s="300">
        <f t="shared" si="10"/>
        <v>639407.41013694298</v>
      </c>
      <c r="AA63" s="522">
        <v>5.9863338545385336E-3</v>
      </c>
      <c r="AB63" s="300">
        <f t="shared" si="11"/>
        <v>5986.3338545385341</v>
      </c>
      <c r="AC63" s="300">
        <f t="shared" si="12"/>
        <v>3767.754019945342</v>
      </c>
      <c r="AD63" s="300">
        <f t="shared" si="57"/>
        <v>1460.0124576312214</v>
      </c>
      <c r="AE63" s="328">
        <f t="shared" si="37"/>
        <v>4430.4502471121705</v>
      </c>
      <c r="AF63" s="328">
        <f t="shared" si="38"/>
        <v>427.59527532418093</v>
      </c>
      <c r="AG63" s="264">
        <v>49.874606425866766</v>
      </c>
      <c r="AH63" s="264">
        <v>34.834637611504057</v>
      </c>
      <c r="AI63" s="368">
        <f t="shared" si="39"/>
        <v>15.039968814362709</v>
      </c>
      <c r="AJ63" s="372">
        <f t="shared" si="52"/>
        <v>51.021722373661689</v>
      </c>
      <c r="AK63" s="372">
        <f t="shared" si="40"/>
        <v>35.635834276568637</v>
      </c>
      <c r="AL63" s="368">
        <f t="shared" si="41"/>
        <v>15.385888097093051</v>
      </c>
      <c r="AM63" s="346"/>
      <c r="AN63" s="347"/>
      <c r="AO63" s="346"/>
      <c r="AP63" s="347"/>
      <c r="AQ63" s="347"/>
      <c r="AR63" s="352"/>
      <c r="AS63" s="353"/>
      <c r="AT63" s="354"/>
      <c r="AU63" s="353"/>
      <c r="AV63" s="354"/>
      <c r="AW63" s="349"/>
      <c r="AX63" s="355"/>
      <c r="AY63" s="351"/>
    </row>
    <row r="64" spans="1:55" ht="13.2" x14ac:dyDescent="0.25">
      <c r="A64" s="299" t="s">
        <v>160</v>
      </c>
      <c r="B64" s="247">
        <v>36</v>
      </c>
      <c r="C64" s="247">
        <v>5</v>
      </c>
      <c r="D64" s="247">
        <v>16</v>
      </c>
      <c r="E64" s="247">
        <f t="shared" si="58"/>
        <v>143</v>
      </c>
      <c r="F64" s="256">
        <v>40908</v>
      </c>
      <c r="G64" s="247">
        <v>6939</v>
      </c>
      <c r="H64" s="247">
        <f t="shared" si="5"/>
        <v>6947</v>
      </c>
      <c r="I64" s="256">
        <f t="shared" si="55"/>
        <v>40916</v>
      </c>
      <c r="J64" s="249">
        <f t="shared" si="56"/>
        <v>40916</v>
      </c>
      <c r="K64" s="247">
        <v>1060</v>
      </c>
      <c r="L64" s="247"/>
      <c r="M64" s="247"/>
      <c r="N64" s="247"/>
      <c r="O64" s="247"/>
      <c r="P64" s="247">
        <v>1.0969999999999995</v>
      </c>
      <c r="Q64" s="514">
        <v>0.54849999999999977</v>
      </c>
      <c r="R64" s="522">
        <v>2.5325594995960342E-2</v>
      </c>
      <c r="S64" s="300">
        <f t="shared" si="7"/>
        <v>25325.594995960342</v>
      </c>
      <c r="T64" s="523">
        <v>9.880275079394725E-2</v>
      </c>
      <c r="U64" s="300">
        <f t="shared" si="8"/>
        <v>98802.750793947256</v>
      </c>
      <c r="V64" s="522">
        <v>6.0066607891418239E-2</v>
      </c>
      <c r="W64" s="300">
        <f t="shared" si="9"/>
        <v>60066.607891418236</v>
      </c>
      <c r="X64" s="300"/>
      <c r="Y64" s="522">
        <v>0.3263166538247334</v>
      </c>
      <c r="Z64" s="300">
        <f t="shared" si="10"/>
        <v>326316.6538247334</v>
      </c>
      <c r="AA64" s="522">
        <v>3.5391121285906603E-3</v>
      </c>
      <c r="AB64" s="300">
        <f t="shared" si="11"/>
        <v>3539.1121285906602</v>
      </c>
      <c r="AC64" s="300">
        <f t="shared" si="12"/>
        <v>2110.4662496633619</v>
      </c>
      <c r="AD64" s="300">
        <f t="shared" si="57"/>
        <v>987.16669857831221</v>
      </c>
      <c r="AE64" s="328">
        <f t="shared" si="37"/>
        <v>2138.7053067033967</v>
      </c>
      <c r="AF64" s="328">
        <f t="shared" si="38"/>
        <v>252.79372347076145</v>
      </c>
      <c r="AG64" s="264">
        <v>58.988326111291663</v>
      </c>
      <c r="AH64" s="264">
        <v>37.5830180847611</v>
      </c>
      <c r="AI64" s="368">
        <f t="shared" si="39"/>
        <v>21.405308026530562</v>
      </c>
      <c r="AJ64" s="372">
        <f t="shared" si="52"/>
        <v>32.355096872043461</v>
      </c>
      <c r="AK64" s="372">
        <f t="shared" si="40"/>
        <v>20.614285419491456</v>
      </c>
      <c r="AL64" s="368">
        <f t="shared" si="41"/>
        <v>11.740811452552006</v>
      </c>
      <c r="AM64" s="346"/>
      <c r="AN64" s="347"/>
      <c r="AO64" s="346"/>
      <c r="AP64" s="347"/>
      <c r="AQ64" s="347"/>
      <c r="AR64" s="348"/>
      <c r="AS64" s="347"/>
      <c r="AT64" s="349"/>
      <c r="AU64" s="347"/>
      <c r="AV64" s="349"/>
      <c r="AW64" s="349"/>
      <c r="AX64" s="350"/>
      <c r="AY64" s="351"/>
    </row>
    <row r="65" spans="1:51" ht="13.2" x14ac:dyDescent="0.25">
      <c r="A65" s="299" t="s">
        <v>161</v>
      </c>
      <c r="B65" s="247">
        <v>36</v>
      </c>
      <c r="C65" s="247">
        <v>6</v>
      </c>
      <c r="D65" s="247">
        <v>16</v>
      </c>
      <c r="E65" s="247">
        <f t="shared" si="58"/>
        <v>127</v>
      </c>
      <c r="F65" s="256">
        <v>40924</v>
      </c>
      <c r="G65" s="247">
        <v>6955</v>
      </c>
      <c r="H65" s="247">
        <f t="shared" si="5"/>
        <v>6963</v>
      </c>
      <c r="I65" s="256">
        <f t="shared" si="55"/>
        <v>40932</v>
      </c>
      <c r="J65" s="249">
        <f t="shared" si="56"/>
        <v>40932</v>
      </c>
      <c r="K65" s="247">
        <v>1060</v>
      </c>
      <c r="L65" s="247"/>
      <c r="M65" s="247"/>
      <c r="N65" s="247"/>
      <c r="O65" s="247"/>
      <c r="P65" s="247">
        <v>0.97699999999999854</v>
      </c>
      <c r="Q65" s="514">
        <v>0.48849999999999927</v>
      </c>
      <c r="R65" s="522">
        <v>2.2436235546223406E-2</v>
      </c>
      <c r="S65" s="300">
        <f t="shared" si="7"/>
        <v>22436.235546223405</v>
      </c>
      <c r="T65" s="523">
        <v>6.2224936633770052E-2</v>
      </c>
      <c r="U65" s="300">
        <f t="shared" si="8"/>
        <v>62224.936633770049</v>
      </c>
      <c r="V65" s="522">
        <v>4.2534290409383849E-2</v>
      </c>
      <c r="W65" s="300">
        <f t="shared" si="9"/>
        <v>42534.290409383852</v>
      </c>
      <c r="X65" s="300"/>
      <c r="Y65" s="522">
        <v>0.32765018409128688</v>
      </c>
      <c r="Z65" s="300">
        <f t="shared" si="10"/>
        <v>327650.18409128685</v>
      </c>
      <c r="AA65" s="522">
        <v>2.9900861480788316E-3</v>
      </c>
      <c r="AB65" s="300">
        <f t="shared" si="11"/>
        <v>2990.0861480788317</v>
      </c>
      <c r="AC65" s="300">
        <f t="shared" si="12"/>
        <v>1869.686295518617</v>
      </c>
      <c r="AD65" s="300">
        <f t="shared" si="57"/>
        <v>621.70723762649015</v>
      </c>
      <c r="AE65" s="328">
        <f t="shared" si="37"/>
        <v>1514.4572968038258</v>
      </c>
      <c r="AF65" s="328">
        <f t="shared" si="38"/>
        <v>213.57758200563083</v>
      </c>
      <c r="AG65" s="264">
        <v>62.454483561210573</v>
      </c>
      <c r="AH65" s="264">
        <v>41.565093142640265</v>
      </c>
      <c r="AI65" s="368">
        <f t="shared" si="39"/>
        <v>20.889390418570308</v>
      </c>
      <c r="AJ65" s="372">
        <f t="shared" si="52"/>
        <v>30.509015219651321</v>
      </c>
      <c r="AK65" s="372">
        <f t="shared" si="40"/>
        <v>20.304548000179739</v>
      </c>
      <c r="AL65" s="368">
        <f t="shared" si="41"/>
        <v>10.204467219471582</v>
      </c>
      <c r="AM65" s="346"/>
      <c r="AN65" s="347"/>
      <c r="AO65" s="346"/>
      <c r="AP65" s="347"/>
      <c r="AQ65" s="347"/>
      <c r="AR65" s="348"/>
      <c r="AS65" s="347"/>
      <c r="AT65" s="349"/>
      <c r="AU65" s="347"/>
      <c r="AV65" s="349"/>
      <c r="AW65" s="349"/>
      <c r="AX65" s="350"/>
      <c r="AY65" s="351"/>
    </row>
    <row r="66" spans="1:51" ht="13.2" x14ac:dyDescent="0.25">
      <c r="A66" s="299" t="s">
        <v>162</v>
      </c>
      <c r="B66" s="247">
        <v>36</v>
      </c>
      <c r="C66" s="247">
        <v>7</v>
      </c>
      <c r="D66" s="247">
        <v>16</v>
      </c>
      <c r="E66" s="247">
        <f t="shared" si="58"/>
        <v>111</v>
      </c>
      <c r="F66" s="256">
        <v>40940</v>
      </c>
      <c r="G66" s="247">
        <v>6971</v>
      </c>
      <c r="H66" s="247">
        <f t="shared" si="5"/>
        <v>6979</v>
      </c>
      <c r="I66" s="256">
        <f t="shared" si="55"/>
        <v>40948</v>
      </c>
      <c r="J66" s="249">
        <f t="shared" si="56"/>
        <v>40948</v>
      </c>
      <c r="K66" s="247">
        <v>1060</v>
      </c>
      <c r="L66" s="247"/>
      <c r="M66" s="247"/>
      <c r="N66" s="247"/>
      <c r="O66" s="247"/>
      <c r="P66" s="247">
        <v>1.081999999999999</v>
      </c>
      <c r="Q66" s="514">
        <v>0.54099999999999948</v>
      </c>
      <c r="R66" s="522">
        <v>3.0792099734903659E-2</v>
      </c>
      <c r="S66" s="300">
        <f t="shared" si="7"/>
        <v>30792.099734903659</v>
      </c>
      <c r="T66" s="523">
        <v>8.924606691067867E-2</v>
      </c>
      <c r="U66" s="300">
        <f t="shared" si="8"/>
        <v>89246.066910678666</v>
      </c>
      <c r="V66" s="522"/>
      <c r="W66" s="300"/>
      <c r="X66" s="300"/>
      <c r="Y66" s="522">
        <v>0.37477368375206166</v>
      </c>
      <c r="Z66" s="300">
        <f t="shared" si="10"/>
        <v>374773.68375206168</v>
      </c>
      <c r="AA66" s="522">
        <v>4.0667557591016618E-3</v>
      </c>
      <c r="AB66" s="300">
        <f t="shared" si="11"/>
        <v>4066.7557591016616</v>
      </c>
      <c r="AC66" s="300">
        <f t="shared" si="12"/>
        <v>2566.0083112419716</v>
      </c>
      <c r="AD66" s="300">
        <f t="shared" si="57"/>
        <v>891.68312142490424</v>
      </c>
      <c r="AE66" s="328">
        <f t="shared" si="37"/>
        <v>0</v>
      </c>
      <c r="AF66" s="328">
        <f t="shared" si="38"/>
        <v>290.48255422154728</v>
      </c>
      <c r="AG66" s="377"/>
      <c r="AH66" s="377"/>
      <c r="AI66" s="378"/>
      <c r="AJ66" s="372">
        <f t="shared" si="52"/>
        <v>0</v>
      </c>
      <c r="AK66" s="372">
        <f t="shared" si="40"/>
        <v>0</v>
      </c>
      <c r="AL66" s="378"/>
      <c r="AM66" s="346"/>
      <c r="AN66" s="347"/>
      <c r="AO66" s="346"/>
      <c r="AP66" s="347"/>
      <c r="AQ66" s="347"/>
      <c r="AR66" s="348"/>
      <c r="AS66" s="347"/>
      <c r="AT66" s="349"/>
      <c r="AU66" s="347"/>
      <c r="AV66" s="349"/>
      <c r="AW66" s="349"/>
      <c r="AX66" s="350"/>
      <c r="AY66" s="351"/>
    </row>
    <row r="67" spans="1:51" ht="13.2" x14ac:dyDescent="0.25">
      <c r="A67" s="299" t="s">
        <v>163</v>
      </c>
      <c r="B67" s="247">
        <v>36</v>
      </c>
      <c r="C67" s="247">
        <v>8</v>
      </c>
      <c r="D67" s="247">
        <v>16</v>
      </c>
      <c r="E67" s="247">
        <f t="shared" si="58"/>
        <v>95</v>
      </c>
      <c r="F67" s="256">
        <v>40956</v>
      </c>
      <c r="G67" s="247">
        <v>6987</v>
      </c>
      <c r="H67" s="247">
        <f t="shared" si="5"/>
        <v>6995</v>
      </c>
      <c r="I67" s="256">
        <f t="shared" si="55"/>
        <v>40964</v>
      </c>
      <c r="J67" s="249">
        <f t="shared" si="56"/>
        <v>40964</v>
      </c>
      <c r="K67" s="247">
        <v>1060</v>
      </c>
      <c r="L67" s="247"/>
      <c r="M67" s="247"/>
      <c r="N67" s="247"/>
      <c r="O67" s="247"/>
      <c r="P67" s="247">
        <v>0.43499999999999872</v>
      </c>
      <c r="Q67" s="514">
        <v>0.21749999999999936</v>
      </c>
      <c r="R67" s="522">
        <v>1.554215513673899E-2</v>
      </c>
      <c r="S67" s="300">
        <f t="shared" si="7"/>
        <v>15542.155136738989</v>
      </c>
      <c r="T67" s="523">
        <v>3.4505028025057602E-2</v>
      </c>
      <c r="U67" s="300">
        <f t="shared" si="8"/>
        <v>34505.028025057603</v>
      </c>
      <c r="V67" s="522">
        <v>2.8775392171225284E-2</v>
      </c>
      <c r="W67" s="300">
        <f t="shared" si="9"/>
        <v>28775.392171225285</v>
      </c>
      <c r="X67" s="300"/>
      <c r="Y67" s="522">
        <v>0.11536419196186902</v>
      </c>
      <c r="Z67" s="300">
        <f t="shared" si="10"/>
        <v>115364.19196186902</v>
      </c>
      <c r="AA67" s="522">
        <v>2.1993912790765134E-3</v>
      </c>
      <c r="AB67" s="300">
        <f t="shared" si="11"/>
        <v>2199.3912790765135</v>
      </c>
      <c r="AC67" s="300">
        <f t="shared" si="12"/>
        <v>1295.1795947282492</v>
      </c>
      <c r="AD67" s="300">
        <f t="shared" si="57"/>
        <v>344.74965854832186</v>
      </c>
      <c r="AE67" s="328">
        <f t="shared" si="37"/>
        <v>1024.5639981921377</v>
      </c>
      <c r="AF67" s="328">
        <f t="shared" si="38"/>
        <v>157.0993770768938</v>
      </c>
      <c r="AG67" s="264">
        <v>61.900399208931645</v>
      </c>
      <c r="AH67" s="264">
        <v>40.077473794496008</v>
      </c>
      <c r="AI67" s="368">
        <f t="shared" si="39"/>
        <v>21.822925414435637</v>
      </c>
      <c r="AJ67" s="372">
        <f t="shared" si="52"/>
        <v>13.463336827942593</v>
      </c>
      <c r="AK67" s="372">
        <f t="shared" si="40"/>
        <v>8.7168505503028566</v>
      </c>
      <c r="AL67" s="368">
        <f t="shared" si="41"/>
        <v>4.7464862776397361</v>
      </c>
      <c r="AM67" s="346"/>
      <c r="AN67" s="347"/>
      <c r="AO67" s="346"/>
      <c r="AP67" s="347"/>
      <c r="AQ67" s="347"/>
      <c r="AR67" s="348"/>
      <c r="AS67" s="347"/>
      <c r="AT67" s="349"/>
      <c r="AU67" s="347"/>
      <c r="AV67" s="349"/>
      <c r="AW67" s="349"/>
      <c r="AX67" s="350"/>
      <c r="AY67" s="351"/>
    </row>
    <row r="68" spans="1:51" ht="13.2" x14ac:dyDescent="0.25">
      <c r="A68" s="299" t="s">
        <v>164</v>
      </c>
      <c r="B68" s="247">
        <v>36</v>
      </c>
      <c r="C68" s="247">
        <v>9</v>
      </c>
      <c r="D68" s="247">
        <v>16</v>
      </c>
      <c r="E68" s="247">
        <f t="shared" si="58"/>
        <v>79</v>
      </c>
      <c r="F68" s="256">
        <v>40972</v>
      </c>
      <c r="G68" s="247">
        <v>7003</v>
      </c>
      <c r="H68" s="247">
        <f t="shared" si="5"/>
        <v>7011</v>
      </c>
      <c r="I68" s="256">
        <f t="shared" si="55"/>
        <v>40980</v>
      </c>
      <c r="J68" s="249">
        <f t="shared" si="56"/>
        <v>40980</v>
      </c>
      <c r="K68" s="247">
        <v>1060</v>
      </c>
      <c r="L68" s="247"/>
      <c r="M68" s="247"/>
      <c r="N68" s="247"/>
      <c r="O68" s="247"/>
      <c r="P68" s="247">
        <v>0.45599999999999952</v>
      </c>
      <c r="Q68" s="514">
        <v>0.22799999999999976</v>
      </c>
      <c r="R68" s="522">
        <v>1.4035696014176641E-2</v>
      </c>
      <c r="S68" s="300">
        <f t="shared" si="7"/>
        <v>14035.696014176641</v>
      </c>
      <c r="T68" s="523">
        <v>2.8597109622840997E-2</v>
      </c>
      <c r="U68" s="300">
        <f t="shared" si="8"/>
        <v>28597.109622840995</v>
      </c>
      <c r="V68" s="522">
        <v>2.2590084257868955E-2</v>
      </c>
      <c r="W68" s="300">
        <f t="shared" si="9"/>
        <v>22590.084257868955</v>
      </c>
      <c r="X68" s="300"/>
      <c r="Y68" s="522">
        <v>0.14172356608384817</v>
      </c>
      <c r="Z68" s="300">
        <f t="shared" si="10"/>
        <v>141723.56608384819</v>
      </c>
      <c r="AA68" s="522">
        <v>1.9598920420047113E-3</v>
      </c>
      <c r="AB68" s="300">
        <f t="shared" si="11"/>
        <v>1959.8920420047114</v>
      </c>
      <c r="AC68" s="300">
        <f t="shared" si="12"/>
        <v>1169.64133451472</v>
      </c>
      <c r="AD68" s="300">
        <f t="shared" si="57"/>
        <v>285.72194669089549</v>
      </c>
      <c r="AE68" s="328">
        <f t="shared" si="37"/>
        <v>804.33263633793069</v>
      </c>
      <c r="AF68" s="328">
        <f t="shared" si="38"/>
        <v>139.99228871462225</v>
      </c>
      <c r="AG68" s="264">
        <v>58.7021522476836</v>
      </c>
      <c r="AH68" s="264">
        <v>38.724819436316871</v>
      </c>
      <c r="AI68" s="368">
        <f t="shared" si="39"/>
        <v>19.977332811366729</v>
      </c>
      <c r="AJ68" s="372">
        <f t="shared" si="52"/>
        <v>13.384090712471847</v>
      </c>
      <c r="AK68" s="372">
        <f t="shared" si="40"/>
        <v>8.8292588314802369</v>
      </c>
      <c r="AL68" s="368">
        <f t="shared" si="41"/>
        <v>4.5548318809916104</v>
      </c>
      <c r="AM68" s="346"/>
      <c r="AN68" s="347"/>
      <c r="AO68" s="346"/>
      <c r="AP68" s="347"/>
      <c r="AQ68" s="347"/>
      <c r="AR68" s="348"/>
      <c r="AS68" s="347"/>
      <c r="AT68" s="349"/>
      <c r="AU68" s="347"/>
      <c r="AV68" s="349"/>
      <c r="AW68" s="349"/>
      <c r="AX68" s="350"/>
      <c r="AY68" s="351"/>
    </row>
    <row r="69" spans="1:51" ht="13.2" x14ac:dyDescent="0.25">
      <c r="A69" s="299" t="s">
        <v>165</v>
      </c>
      <c r="B69" s="247">
        <v>36</v>
      </c>
      <c r="C69" s="247">
        <v>10</v>
      </c>
      <c r="D69" s="247">
        <v>16</v>
      </c>
      <c r="E69" s="247">
        <f t="shared" si="58"/>
        <v>63</v>
      </c>
      <c r="F69" s="256">
        <v>40988</v>
      </c>
      <c r="G69" s="247">
        <v>7019</v>
      </c>
      <c r="H69" s="247">
        <f t="shared" si="5"/>
        <v>7027</v>
      </c>
      <c r="I69" s="256">
        <f t="shared" si="55"/>
        <v>40996</v>
      </c>
      <c r="J69" s="249">
        <f t="shared" si="56"/>
        <v>40996</v>
      </c>
      <c r="K69" s="247">
        <v>1060</v>
      </c>
      <c r="L69" s="247"/>
      <c r="M69" s="247"/>
      <c r="N69" s="247"/>
      <c r="O69" s="247"/>
      <c r="P69" s="247">
        <v>1.4879999999999995</v>
      </c>
      <c r="Q69" s="514">
        <v>0.74399999999999977</v>
      </c>
      <c r="R69" s="522">
        <v>3.8989988739133542E-2</v>
      </c>
      <c r="S69" s="300">
        <f t="shared" si="7"/>
        <v>38989.988739133543</v>
      </c>
      <c r="T69" s="523">
        <v>9.4145333566800882E-2</v>
      </c>
      <c r="U69" s="300">
        <f t="shared" si="8"/>
        <v>94145.33356680088</v>
      </c>
      <c r="V69" s="522">
        <v>0.1338368119551594</v>
      </c>
      <c r="W69" s="300">
        <f t="shared" si="9"/>
        <v>133836.81195515938</v>
      </c>
      <c r="X69" s="300"/>
      <c r="Y69" s="522">
        <v>0.41854288263020567</v>
      </c>
      <c r="Z69" s="300">
        <f t="shared" si="10"/>
        <v>418542.88263020566</v>
      </c>
      <c r="AA69" s="522">
        <v>5.3524406061790965E-3</v>
      </c>
      <c r="AB69" s="300">
        <f t="shared" si="11"/>
        <v>5352.4406061790969</v>
      </c>
      <c r="AC69" s="300">
        <f t="shared" si="12"/>
        <v>3249.1657282611286</v>
      </c>
      <c r="AD69" s="300">
        <f t="shared" si="57"/>
        <v>940.63310360166827</v>
      </c>
      <c r="AE69" s="328">
        <f t="shared" si="37"/>
        <v>4765.3348509073867</v>
      </c>
      <c r="AF69" s="328">
        <f t="shared" si="38"/>
        <v>382.31718615564972</v>
      </c>
      <c r="AG69" s="264">
        <v>52.054486508426557</v>
      </c>
      <c r="AH69" s="264">
        <v>36.421460142277127</v>
      </c>
      <c r="AI69" s="368">
        <f t="shared" si="39"/>
        <v>15.63302636614943</v>
      </c>
      <c r="AJ69" s="372">
        <f t="shared" si="52"/>
        <v>38.72853796226935</v>
      </c>
      <c r="AK69" s="372">
        <f t="shared" si="40"/>
        <v>27.097566345854172</v>
      </c>
      <c r="AL69" s="368">
        <f t="shared" si="41"/>
        <v>11.630971616415177</v>
      </c>
      <c r="AM69" s="346"/>
      <c r="AN69" s="347"/>
      <c r="AO69" s="346"/>
      <c r="AP69" s="347"/>
      <c r="AQ69" s="347"/>
      <c r="AR69" s="348"/>
      <c r="AS69" s="347"/>
      <c r="AT69" s="349"/>
      <c r="AU69" s="347"/>
      <c r="AV69" s="349"/>
      <c r="AW69" s="349"/>
      <c r="AX69" s="350"/>
      <c r="AY69" s="351"/>
    </row>
    <row r="70" spans="1:51" ht="13.2" x14ac:dyDescent="0.25">
      <c r="A70" s="299" t="s">
        <v>166</v>
      </c>
      <c r="B70" s="247">
        <v>36</v>
      </c>
      <c r="C70" s="247">
        <v>11</v>
      </c>
      <c r="D70" s="247">
        <v>16</v>
      </c>
      <c r="E70" s="247">
        <f t="shared" si="58"/>
        <v>47</v>
      </c>
      <c r="F70" s="256">
        <v>41004</v>
      </c>
      <c r="G70" s="247">
        <v>7035</v>
      </c>
      <c r="H70" s="247">
        <f t="shared" si="5"/>
        <v>7043</v>
      </c>
      <c r="I70" s="256">
        <f t="shared" si="55"/>
        <v>41012</v>
      </c>
      <c r="J70" s="249">
        <f t="shared" si="56"/>
        <v>41012</v>
      </c>
      <c r="K70" s="247">
        <v>1060</v>
      </c>
      <c r="L70" s="247"/>
      <c r="M70" s="247"/>
      <c r="N70" s="247"/>
      <c r="O70" s="247"/>
      <c r="P70" s="247">
        <v>1.7189999999999994</v>
      </c>
      <c r="Q70" s="514">
        <v>0.85949999999999971</v>
      </c>
      <c r="R70" s="522">
        <v>3.6035090814343883E-2</v>
      </c>
      <c r="S70" s="300">
        <f t="shared" si="7"/>
        <v>36035.090814343879</v>
      </c>
      <c r="T70" s="523">
        <v>9.1341715720221581E-2</v>
      </c>
      <c r="U70" s="300">
        <f t="shared" si="8"/>
        <v>91341.715720221575</v>
      </c>
      <c r="V70" s="522">
        <v>0.2696203408132295</v>
      </c>
      <c r="W70" s="300">
        <f t="shared" si="9"/>
        <v>269620.3408132295</v>
      </c>
      <c r="X70" s="300"/>
      <c r="Y70" s="522">
        <v>0.40845021643068891</v>
      </c>
      <c r="Z70" s="300">
        <f t="shared" si="10"/>
        <v>408450.21643068892</v>
      </c>
      <c r="AA70" s="522">
        <v>5.1299655976099288E-3</v>
      </c>
      <c r="AB70" s="300">
        <f t="shared" si="11"/>
        <v>5129.9655976099284</v>
      </c>
      <c r="AC70" s="300">
        <f t="shared" si="12"/>
        <v>3002.9242345286571</v>
      </c>
      <c r="AD70" s="300">
        <f t="shared" si="57"/>
        <v>912.62135138380916</v>
      </c>
      <c r="AE70" s="328">
        <f t="shared" si="37"/>
        <v>9599.9836503971619</v>
      </c>
      <c r="AF70" s="328">
        <f t="shared" si="38"/>
        <v>366.4261141149949</v>
      </c>
      <c r="AG70" s="264">
        <v>50.923047298763073</v>
      </c>
      <c r="AH70" s="264">
        <v>31.092446281721095</v>
      </c>
      <c r="AI70" s="368">
        <f t="shared" si="39"/>
        <v>19.830601017041978</v>
      </c>
      <c r="AJ70" s="372">
        <f t="shared" si="52"/>
        <v>43.768359153286845</v>
      </c>
      <c r="AK70" s="372">
        <f t="shared" si="40"/>
        <v>26.723957579139274</v>
      </c>
      <c r="AL70" s="368">
        <f t="shared" si="41"/>
        <v>17.044401574147571</v>
      </c>
      <c r="AM70" s="346"/>
      <c r="AN70" s="347"/>
      <c r="AO70" s="346"/>
      <c r="AP70" s="347"/>
      <c r="AQ70" s="347"/>
      <c r="AR70" s="348"/>
      <c r="AS70" s="347"/>
      <c r="AT70" s="349"/>
      <c r="AU70" s="347"/>
      <c r="AV70" s="349"/>
      <c r="AW70" s="349"/>
      <c r="AX70" s="350"/>
      <c r="AY70" s="351"/>
    </row>
    <row r="71" spans="1:51" ht="13.2" x14ac:dyDescent="0.25">
      <c r="A71" s="299" t="s">
        <v>167</v>
      </c>
      <c r="B71" s="247">
        <v>36</v>
      </c>
      <c r="C71" s="247">
        <v>12</v>
      </c>
      <c r="D71" s="247">
        <v>16</v>
      </c>
      <c r="E71" s="247">
        <f t="shared" si="58"/>
        <v>31</v>
      </c>
      <c r="F71" s="256">
        <v>41020</v>
      </c>
      <c r="G71" s="247">
        <v>7051</v>
      </c>
      <c r="H71" s="247">
        <f t="shared" si="5"/>
        <v>7059</v>
      </c>
      <c r="I71" s="256">
        <f t="shared" si="55"/>
        <v>41028</v>
      </c>
      <c r="J71" s="249">
        <f t="shared" si="56"/>
        <v>41028</v>
      </c>
      <c r="K71" s="247">
        <v>1060</v>
      </c>
      <c r="L71" s="247"/>
      <c r="M71" s="247"/>
      <c r="N71" s="247"/>
      <c r="O71" s="247"/>
      <c r="P71" s="247">
        <v>0.65499999999999936</v>
      </c>
      <c r="Q71" s="514">
        <v>0.32749999999999968</v>
      </c>
      <c r="R71" s="522">
        <v>1.7895931870046376E-2</v>
      </c>
      <c r="S71" s="300">
        <f t="shared" si="7"/>
        <v>17895.931870046377</v>
      </c>
      <c r="T71" s="523"/>
      <c r="U71" s="300"/>
      <c r="V71" s="522">
        <v>7.4243139720665721E-2</v>
      </c>
      <c r="W71" s="300">
        <f t="shared" si="9"/>
        <v>74243.139720665728</v>
      </c>
      <c r="X71" s="300"/>
      <c r="Y71" s="522">
        <v>0.20851703060421806</v>
      </c>
      <c r="Z71" s="300">
        <f t="shared" si="10"/>
        <v>208517.03060421805</v>
      </c>
      <c r="AA71" s="522">
        <v>2.5885605099222565E-3</v>
      </c>
      <c r="AB71" s="300">
        <f t="shared" si="11"/>
        <v>2588.5605099222566</v>
      </c>
      <c r="AC71" s="300">
        <f t="shared" si="12"/>
        <v>1491.3276558371979</v>
      </c>
      <c r="AD71" s="300">
        <f t="shared" si="57"/>
        <v>0</v>
      </c>
      <c r="AE71" s="328">
        <f t="shared" si="37"/>
        <v>2643.4686838641192</v>
      </c>
      <c r="AF71" s="328">
        <f t="shared" si="38"/>
        <v>184.89717928016117</v>
      </c>
      <c r="AG71" s="264">
        <v>50.099559256833032</v>
      </c>
      <c r="AH71" s="264">
        <v>31.474573847657847</v>
      </c>
      <c r="AI71" s="368">
        <f t="shared" si="39"/>
        <v>18.624985409175185</v>
      </c>
      <c r="AJ71" s="372">
        <f t="shared" si="52"/>
        <v>16.407605656612802</v>
      </c>
      <c r="AK71" s="372">
        <f t="shared" si="40"/>
        <v>10.307922935107936</v>
      </c>
      <c r="AL71" s="368">
        <f t="shared" si="41"/>
        <v>6.0996827215048661</v>
      </c>
      <c r="AM71" s="346"/>
      <c r="AN71" s="347"/>
      <c r="AO71" s="346"/>
      <c r="AP71" s="347"/>
      <c r="AQ71" s="347"/>
      <c r="AR71" s="348"/>
      <c r="AS71" s="347"/>
      <c r="AT71" s="349"/>
      <c r="AU71" s="347"/>
      <c r="AV71" s="349"/>
      <c r="AW71" s="349"/>
      <c r="AX71" s="350"/>
      <c r="AY71" s="351"/>
    </row>
    <row r="72" spans="1:51" ht="13.2" x14ac:dyDescent="0.25">
      <c r="A72" s="470" t="s">
        <v>168</v>
      </c>
      <c r="B72" s="253">
        <v>36</v>
      </c>
      <c r="C72" s="253">
        <v>13</v>
      </c>
      <c r="D72" s="253">
        <v>15</v>
      </c>
      <c r="E72" s="253">
        <f t="shared" si="58"/>
        <v>16</v>
      </c>
      <c r="F72" s="472">
        <v>41036</v>
      </c>
      <c r="G72" s="253">
        <v>7067</v>
      </c>
      <c r="H72" s="253">
        <f t="shared" si="5"/>
        <v>7074.5</v>
      </c>
      <c r="I72" s="472">
        <f t="shared" si="55"/>
        <v>41043.5</v>
      </c>
      <c r="J72" s="473">
        <f t="shared" si="56"/>
        <v>41043.5</v>
      </c>
      <c r="K72" s="253">
        <v>1060</v>
      </c>
      <c r="L72" s="253"/>
      <c r="M72" s="253"/>
      <c r="N72" s="253"/>
      <c r="O72" s="253"/>
      <c r="P72" s="253">
        <v>2.0129999999999999</v>
      </c>
      <c r="Q72" s="536">
        <v>1.0735999999999999</v>
      </c>
      <c r="R72" s="524">
        <v>5.6805535622409212E-2</v>
      </c>
      <c r="S72" s="356">
        <f t="shared" si="7"/>
        <v>56805.53562240921</v>
      </c>
      <c r="T72" s="525"/>
      <c r="U72" s="356"/>
      <c r="V72" s="524"/>
      <c r="W72" s="356"/>
      <c r="X72" s="356"/>
      <c r="Y72" s="524">
        <v>0.93158616094397684</v>
      </c>
      <c r="Z72" s="356">
        <f t="shared" si="10"/>
        <v>931586.16094397684</v>
      </c>
      <c r="AA72" s="524">
        <v>8.3578263028261934E-3</v>
      </c>
      <c r="AB72" s="356">
        <f t="shared" si="11"/>
        <v>8357.8263028261936</v>
      </c>
      <c r="AC72" s="356">
        <f t="shared" si="12"/>
        <v>4733.7946352007675</v>
      </c>
      <c r="AD72" s="356">
        <f t="shared" si="57"/>
        <v>0</v>
      </c>
      <c r="AE72" s="356">
        <f t="shared" si="37"/>
        <v>0</v>
      </c>
      <c r="AF72" s="356">
        <f t="shared" si="38"/>
        <v>596.98759305901376</v>
      </c>
      <c r="AG72" s="481"/>
      <c r="AH72" s="481"/>
      <c r="AI72" s="481"/>
      <c r="AJ72" s="380">
        <f t="shared" si="52"/>
        <v>0</v>
      </c>
      <c r="AK72" s="380">
        <f t="shared" si="40"/>
        <v>0</v>
      </c>
      <c r="AL72" s="482"/>
      <c r="AM72" s="483"/>
      <c r="AN72" s="484"/>
      <c r="AO72" s="483"/>
      <c r="AP72" s="484"/>
      <c r="AQ72" s="484"/>
      <c r="AR72" s="485"/>
      <c r="AS72" s="484"/>
      <c r="AT72" s="486"/>
      <c r="AU72" s="484"/>
      <c r="AV72" s="486"/>
      <c r="AW72" s="486"/>
      <c r="AX72" s="487"/>
      <c r="AY72" s="488"/>
    </row>
    <row r="73" spans="1:51" ht="13.2" x14ac:dyDescent="0.25">
      <c r="A73" s="458" t="s">
        <v>169</v>
      </c>
      <c r="B73" s="459">
        <v>37</v>
      </c>
      <c r="C73" s="459">
        <v>1</v>
      </c>
      <c r="D73" s="459">
        <v>9.5</v>
      </c>
      <c r="E73" s="459">
        <f>SUM(D73:D85)</f>
        <v>123.5</v>
      </c>
      <c r="F73" s="460">
        <v>41082</v>
      </c>
      <c r="G73" s="459">
        <v>7113</v>
      </c>
      <c r="H73" s="459">
        <f t="shared" ref="H73:H138" si="59">G73+(D73/2)</f>
        <v>7117.75</v>
      </c>
      <c r="I73" s="460">
        <f t="shared" si="55"/>
        <v>41086.75</v>
      </c>
      <c r="J73" s="461">
        <f t="shared" si="56"/>
        <v>41086.75</v>
      </c>
      <c r="K73" s="459">
        <v>1060</v>
      </c>
      <c r="L73" s="459"/>
      <c r="M73" s="459"/>
      <c r="N73" s="459"/>
      <c r="O73" s="459"/>
      <c r="P73" s="459">
        <v>0.19299999999999962</v>
      </c>
      <c r="Q73" s="533">
        <v>0.16252631578947335</v>
      </c>
      <c r="R73" s="526">
        <v>1.1439088794502988E-2</v>
      </c>
      <c r="S73" s="359">
        <f t="shared" ref="S73:S138" si="60">R73*1000000</f>
        <v>11439.088794502988</v>
      </c>
      <c r="T73" s="527">
        <v>1.7108603508771896E-2</v>
      </c>
      <c r="U73" s="359">
        <f t="shared" ref="U73:U138" si="61">T73*1000000</f>
        <v>17108.603508771896</v>
      </c>
      <c r="V73" s="526">
        <v>1.3815918862797311E-2</v>
      </c>
      <c r="W73" s="359">
        <f t="shared" ref="W73:W138" si="62">V73*1000000</f>
        <v>13815.918862797311</v>
      </c>
      <c r="X73" s="359"/>
      <c r="Y73" s="526">
        <v>0.10300407143164665</v>
      </c>
      <c r="Z73" s="359">
        <f t="shared" ref="Z73:Z138" si="63">Y73*1000000</f>
        <v>103004.07143164665</v>
      </c>
      <c r="AA73" s="526">
        <v>1.5966806209852086E-3</v>
      </c>
      <c r="AB73" s="359">
        <f t="shared" ref="AB73:AB138" si="64">AA73*1000000</f>
        <v>1596.6806209852086</v>
      </c>
      <c r="AC73" s="359">
        <f t="shared" ref="AC73:AC138" si="65">R73/12*1000000</f>
        <v>953.25739954191556</v>
      </c>
      <c r="AD73" s="359">
        <f t="shared" si="57"/>
        <v>170.93697804286558</v>
      </c>
      <c r="AE73" s="435">
        <f t="shared" si="37"/>
        <v>491.92354997409024</v>
      </c>
      <c r="AF73" s="435">
        <f t="shared" si="38"/>
        <v>114.04861578465777</v>
      </c>
      <c r="AG73" s="479">
        <v>51.019966048431108</v>
      </c>
      <c r="AH73" s="479">
        <v>29.794519994495499</v>
      </c>
      <c r="AI73" s="480">
        <f t="shared" si="39"/>
        <v>21.22544605393561</v>
      </c>
      <c r="AJ73" s="463">
        <f t="shared" si="52"/>
        <v>8.2920871135555227</v>
      </c>
      <c r="AK73" s="463">
        <f t="shared" si="40"/>
        <v>4.842393565421153</v>
      </c>
      <c r="AL73" s="480">
        <f t="shared" si="41"/>
        <v>3.4496935481343698</v>
      </c>
      <c r="AM73" s="464"/>
      <c r="AN73" s="465"/>
      <c r="AO73" s="464"/>
      <c r="AP73" s="465"/>
      <c r="AQ73" s="465"/>
      <c r="AR73" s="466"/>
      <c r="AS73" s="465"/>
      <c r="AT73" s="467"/>
      <c r="AU73" s="465"/>
      <c r="AV73" s="467"/>
      <c r="AW73" s="467"/>
      <c r="AX73" s="468"/>
      <c r="AY73" s="469"/>
    </row>
    <row r="74" spans="1:51" ht="13.2" x14ac:dyDescent="0.25">
      <c r="A74" s="299" t="s">
        <v>170</v>
      </c>
      <c r="B74" s="247">
        <v>37</v>
      </c>
      <c r="C74" s="247">
        <v>2</v>
      </c>
      <c r="D74" s="247">
        <v>9.5</v>
      </c>
      <c r="E74" s="247">
        <f>E73-D74</f>
        <v>114</v>
      </c>
      <c r="F74" s="256">
        <v>41091.5</v>
      </c>
      <c r="G74" s="247">
        <v>7122.5</v>
      </c>
      <c r="H74" s="247">
        <f t="shared" si="59"/>
        <v>7127.25</v>
      </c>
      <c r="I74" s="256">
        <f t="shared" si="55"/>
        <v>41096.25</v>
      </c>
      <c r="J74" s="249">
        <f t="shared" si="56"/>
        <v>41096.25</v>
      </c>
      <c r="K74" s="247">
        <v>1060</v>
      </c>
      <c r="L74" s="247"/>
      <c r="M74" s="247"/>
      <c r="N74" s="247"/>
      <c r="O74" s="247"/>
      <c r="P74" s="247">
        <v>0.27199999999999847</v>
      </c>
      <c r="Q74" s="514">
        <v>0.22905263157894606</v>
      </c>
      <c r="R74" s="522">
        <v>1.0994919394826002E-2</v>
      </c>
      <c r="S74" s="300">
        <f t="shared" si="60"/>
        <v>10994.919394826002</v>
      </c>
      <c r="T74" s="523">
        <v>1.262079999999993E-2</v>
      </c>
      <c r="U74" s="300">
        <f t="shared" si="61"/>
        <v>12620.79999999993</v>
      </c>
      <c r="V74" s="522">
        <v>2.4612160555620686E-2</v>
      </c>
      <c r="W74" s="300">
        <f t="shared" si="62"/>
        <v>24612.160555620685</v>
      </c>
      <c r="X74" s="300"/>
      <c r="Y74" s="522">
        <v>0.16433237253626046</v>
      </c>
      <c r="Z74" s="300">
        <f t="shared" si="63"/>
        <v>164332.37253626046</v>
      </c>
      <c r="AA74" s="522">
        <v>1.5321617899298945E-3</v>
      </c>
      <c r="AB74" s="300">
        <f t="shared" si="64"/>
        <v>1532.1617899298944</v>
      </c>
      <c r="AC74" s="300">
        <f t="shared" si="65"/>
        <v>916.24328290216681</v>
      </c>
      <c r="AD74" s="300">
        <f t="shared" si="57"/>
        <v>126.09804250693327</v>
      </c>
      <c r="AE74" s="328">
        <f t="shared" si="37"/>
        <v>876.32979849462129</v>
      </c>
      <c r="AF74" s="328">
        <f t="shared" si="38"/>
        <v>109.44012785213532</v>
      </c>
      <c r="AG74" s="264">
        <v>43.118004205264569</v>
      </c>
      <c r="AH74" s="264">
        <v>25.254494636718665</v>
      </c>
      <c r="AI74" s="368">
        <f t="shared" si="39"/>
        <v>17.863509568545904</v>
      </c>
      <c r="AJ74" s="372">
        <f t="shared" si="52"/>
        <v>9.8762923316479121</v>
      </c>
      <c r="AK74" s="372">
        <f t="shared" si="40"/>
        <v>5.7846084557367901</v>
      </c>
      <c r="AL74" s="368">
        <f t="shared" si="41"/>
        <v>4.091683875911122</v>
      </c>
      <c r="AM74" s="346"/>
      <c r="AN74" s="347"/>
      <c r="AO74" s="346"/>
      <c r="AP74" s="347"/>
      <c r="AQ74" s="347"/>
      <c r="AR74" s="348"/>
      <c r="AS74" s="347"/>
      <c r="AT74" s="349"/>
      <c r="AU74" s="347"/>
      <c r="AV74" s="349"/>
      <c r="AW74" s="349"/>
      <c r="AX74" s="350"/>
      <c r="AY74" s="351"/>
    </row>
    <row r="75" spans="1:51" ht="13.2" x14ac:dyDescent="0.25">
      <c r="A75" s="299" t="s">
        <v>171</v>
      </c>
      <c r="B75" s="247">
        <v>37</v>
      </c>
      <c r="C75" s="247">
        <v>3</v>
      </c>
      <c r="D75" s="247">
        <v>9.5</v>
      </c>
      <c r="E75" s="247">
        <f t="shared" ref="E75:E85" si="66">E74-D75</f>
        <v>104.5</v>
      </c>
      <c r="F75" s="256">
        <v>41101</v>
      </c>
      <c r="G75" s="247">
        <v>7132</v>
      </c>
      <c r="H75" s="247">
        <f t="shared" si="59"/>
        <v>7136.75</v>
      </c>
      <c r="I75" s="256">
        <f t="shared" si="55"/>
        <v>41105.75</v>
      </c>
      <c r="J75" s="249">
        <f t="shared" si="56"/>
        <v>41105.75</v>
      </c>
      <c r="K75" s="247">
        <v>1060</v>
      </c>
      <c r="L75" s="247"/>
      <c r="M75" s="247"/>
      <c r="N75" s="247"/>
      <c r="O75" s="247"/>
      <c r="P75" s="247">
        <v>0.28100000000000058</v>
      </c>
      <c r="Q75" s="514">
        <v>0.23663157894736891</v>
      </c>
      <c r="R75" s="522">
        <v>1.3821262057502059E-2</v>
      </c>
      <c r="S75" s="300">
        <f t="shared" si="60"/>
        <v>13821.262057502059</v>
      </c>
      <c r="T75" s="523">
        <v>1.7094659649122844E-2</v>
      </c>
      <c r="U75" s="300">
        <f t="shared" si="61"/>
        <v>17094.659649122845</v>
      </c>
      <c r="V75" s="522">
        <v>4.0933947628684623E-2</v>
      </c>
      <c r="W75" s="300">
        <f t="shared" si="62"/>
        <v>40933.947628684626</v>
      </c>
      <c r="X75" s="300"/>
      <c r="Y75" s="522">
        <v>0.14404981652580628</v>
      </c>
      <c r="Z75" s="300">
        <f t="shared" si="63"/>
        <v>144049.81652580629</v>
      </c>
      <c r="AA75" s="522">
        <v>1.8938969189264956E-3</v>
      </c>
      <c r="AB75" s="300">
        <f t="shared" si="64"/>
        <v>1893.8969189264956</v>
      </c>
      <c r="AC75" s="300">
        <f t="shared" si="65"/>
        <v>1151.7718381251716</v>
      </c>
      <c r="AD75" s="300">
        <f t="shared" si="57"/>
        <v>170.79766093089668</v>
      </c>
      <c r="AE75" s="328">
        <f t="shared" si="37"/>
        <v>1457.4761933625757</v>
      </c>
      <c r="AF75" s="328">
        <f t="shared" si="38"/>
        <v>135.27835135189255</v>
      </c>
      <c r="AG75" s="264">
        <v>45.449919672380503</v>
      </c>
      <c r="AH75" s="264">
        <v>27.754794489780128</v>
      </c>
      <c r="AI75" s="368">
        <f t="shared" si="39"/>
        <v>17.695125182600375</v>
      </c>
      <c r="AJ75" s="372">
        <f t="shared" si="52"/>
        <v>10.754886255106483</v>
      </c>
      <c r="AK75" s="372">
        <f t="shared" si="40"/>
        <v>6.5676608434764061</v>
      </c>
      <c r="AL75" s="368">
        <f t="shared" si="41"/>
        <v>4.1872254116300764</v>
      </c>
      <c r="AM75" s="346"/>
      <c r="AN75" s="347"/>
      <c r="AO75" s="346"/>
      <c r="AP75" s="347"/>
      <c r="AQ75" s="347"/>
      <c r="AR75" s="348"/>
      <c r="AS75" s="347"/>
      <c r="AT75" s="349"/>
      <c r="AU75" s="347"/>
      <c r="AV75" s="349"/>
      <c r="AW75" s="349"/>
      <c r="AX75" s="350"/>
      <c r="AY75" s="351"/>
    </row>
    <row r="76" spans="1:51" ht="13.2" x14ac:dyDescent="0.25">
      <c r="A76" s="299" t="s">
        <v>172</v>
      </c>
      <c r="B76" s="247">
        <v>37</v>
      </c>
      <c r="C76" s="247">
        <v>4</v>
      </c>
      <c r="D76" s="247">
        <v>9.5</v>
      </c>
      <c r="E76" s="247">
        <f t="shared" si="66"/>
        <v>95</v>
      </c>
      <c r="F76" s="256">
        <v>41110.5</v>
      </c>
      <c r="G76" s="247">
        <v>7141.5</v>
      </c>
      <c r="H76" s="247">
        <f t="shared" si="59"/>
        <v>7146.25</v>
      </c>
      <c r="I76" s="256">
        <f t="shared" si="55"/>
        <v>41115.25</v>
      </c>
      <c r="J76" s="249">
        <f t="shared" si="56"/>
        <v>41115.25</v>
      </c>
      <c r="K76" s="247">
        <v>1060</v>
      </c>
      <c r="L76" s="247"/>
      <c r="M76" s="247"/>
      <c r="N76" s="247"/>
      <c r="O76" s="247"/>
      <c r="P76" s="247">
        <v>0.4529999999999994</v>
      </c>
      <c r="Q76" s="514">
        <v>0.3814736842105258</v>
      </c>
      <c r="R76" s="522">
        <v>2.2116859972874318E-2</v>
      </c>
      <c r="S76" s="300">
        <f t="shared" si="60"/>
        <v>22116.859972874317</v>
      </c>
      <c r="T76" s="523">
        <v>2.5339389473684176E-2</v>
      </c>
      <c r="U76" s="300">
        <f t="shared" si="61"/>
        <v>25339.389473684176</v>
      </c>
      <c r="V76" s="522">
        <v>9.4248675108891178E-2</v>
      </c>
      <c r="W76" s="300">
        <f t="shared" si="62"/>
        <v>94248.675108891184</v>
      </c>
      <c r="X76" s="300"/>
      <c r="Y76" s="522">
        <v>0.20659346969576464</v>
      </c>
      <c r="Z76" s="300">
        <f t="shared" si="63"/>
        <v>206593.46969576465</v>
      </c>
      <c r="AA76" s="522">
        <v>3.2521293301957573E-3</v>
      </c>
      <c r="AB76" s="300">
        <f t="shared" si="64"/>
        <v>3252.1293301957571</v>
      </c>
      <c r="AC76" s="300">
        <f t="shared" si="65"/>
        <v>1843.0716644061931</v>
      </c>
      <c r="AD76" s="300">
        <f t="shared" si="57"/>
        <v>253.1731277694268</v>
      </c>
      <c r="AE76" s="328">
        <f t="shared" si="37"/>
        <v>3355.7770062449017</v>
      </c>
      <c r="AF76" s="328">
        <f t="shared" si="38"/>
        <v>232.2949521568398</v>
      </c>
      <c r="AG76" s="264">
        <v>43.066189449975482</v>
      </c>
      <c r="AH76" s="264">
        <v>26.431011465637134</v>
      </c>
      <c r="AI76" s="368">
        <f t="shared" si="39"/>
        <v>16.635177984338348</v>
      </c>
      <c r="AJ76" s="372">
        <f t="shared" si="52"/>
        <v>16.428617954390624</v>
      </c>
      <c r="AK76" s="372">
        <f t="shared" si="40"/>
        <v>10.082735321207247</v>
      </c>
      <c r="AL76" s="368">
        <f t="shared" si="41"/>
        <v>6.3458826331833773</v>
      </c>
      <c r="AM76" s="346"/>
      <c r="AN76" s="347"/>
      <c r="AO76" s="346"/>
      <c r="AP76" s="347"/>
      <c r="AQ76" s="347"/>
      <c r="AR76" s="348"/>
      <c r="AS76" s="347"/>
      <c r="AT76" s="349"/>
      <c r="AU76" s="347"/>
      <c r="AV76" s="349"/>
      <c r="AW76" s="349"/>
      <c r="AX76" s="350"/>
      <c r="AY76" s="351"/>
    </row>
    <row r="77" spans="1:51" ht="13.2" x14ac:dyDescent="0.25">
      <c r="A77" s="299" t="s">
        <v>173</v>
      </c>
      <c r="B77" s="247">
        <v>37</v>
      </c>
      <c r="C77" s="247">
        <v>5</v>
      </c>
      <c r="D77" s="247">
        <v>9.5</v>
      </c>
      <c r="E77" s="247">
        <f t="shared" si="66"/>
        <v>85.5</v>
      </c>
      <c r="F77" s="256">
        <v>41120</v>
      </c>
      <c r="G77" s="247">
        <v>7151</v>
      </c>
      <c r="H77" s="247">
        <f t="shared" si="59"/>
        <v>7155.75</v>
      </c>
      <c r="I77" s="256">
        <f t="shared" si="55"/>
        <v>41124.75</v>
      </c>
      <c r="J77" s="249">
        <f t="shared" si="56"/>
        <v>41124.75</v>
      </c>
      <c r="K77" s="247">
        <v>1060</v>
      </c>
      <c r="L77" s="247"/>
      <c r="M77" s="247"/>
      <c r="N77" s="247"/>
      <c r="O77" s="247"/>
      <c r="P77" s="247">
        <v>0.50699999999999967</v>
      </c>
      <c r="Q77" s="514">
        <v>0.42694736842105235</v>
      </c>
      <c r="R77" s="522">
        <v>2.5755061955411038E-2</v>
      </c>
      <c r="S77" s="300">
        <f t="shared" si="60"/>
        <v>25755.061955411038</v>
      </c>
      <c r="T77" s="523">
        <v>2.7246357894736825E-2</v>
      </c>
      <c r="U77" s="300">
        <f t="shared" si="61"/>
        <v>27246.357894736826</v>
      </c>
      <c r="V77" s="522">
        <v>8.2858959501983534E-2</v>
      </c>
      <c r="W77" s="300">
        <f t="shared" si="62"/>
        <v>82858.95950198354</v>
      </c>
      <c r="X77" s="300"/>
      <c r="Y77" s="522">
        <v>0.25245439613580439</v>
      </c>
      <c r="Z77" s="300">
        <f t="shared" si="63"/>
        <v>252454.39613580439</v>
      </c>
      <c r="AA77" s="522">
        <v>3.7888790452672199E-3</v>
      </c>
      <c r="AB77" s="300">
        <f t="shared" si="64"/>
        <v>3788.8790452672197</v>
      </c>
      <c r="AC77" s="300">
        <f t="shared" si="65"/>
        <v>2146.2551629509198</v>
      </c>
      <c r="AD77" s="300">
        <f t="shared" si="57"/>
        <v>272.22619770297126</v>
      </c>
      <c r="AE77" s="328">
        <f t="shared" si="37"/>
        <v>2950.239785725144</v>
      </c>
      <c r="AF77" s="328">
        <f t="shared" si="38"/>
        <v>270.63421751908714</v>
      </c>
      <c r="AG77" s="264">
        <v>46.453591527680288</v>
      </c>
      <c r="AH77" s="264">
        <v>32.22572986302513</v>
      </c>
      <c r="AI77" s="368">
        <f t="shared" si="39"/>
        <v>14.227861664655158</v>
      </c>
      <c r="AJ77" s="372">
        <f t="shared" si="52"/>
        <v>19.833238656449591</v>
      </c>
      <c r="AK77" s="372">
        <f t="shared" si="40"/>
        <v>13.758690560466299</v>
      </c>
      <c r="AL77" s="368">
        <f t="shared" si="41"/>
        <v>6.0745480959832925</v>
      </c>
      <c r="AM77" s="346"/>
      <c r="AN77" s="347"/>
      <c r="AO77" s="346"/>
      <c r="AP77" s="347"/>
      <c r="AQ77" s="347"/>
      <c r="AR77" s="348"/>
      <c r="AS77" s="347"/>
      <c r="AT77" s="349"/>
      <c r="AU77" s="347"/>
      <c r="AV77" s="349"/>
      <c r="AW77" s="349"/>
      <c r="AX77" s="350"/>
      <c r="AY77" s="351"/>
    </row>
    <row r="78" spans="1:51" ht="13.2" x14ac:dyDescent="0.25">
      <c r="A78" s="299" t="s">
        <v>174</v>
      </c>
      <c r="B78" s="247">
        <v>37</v>
      </c>
      <c r="C78" s="247">
        <v>6</v>
      </c>
      <c r="D78" s="247">
        <v>9.5</v>
      </c>
      <c r="E78" s="247">
        <f t="shared" si="66"/>
        <v>76</v>
      </c>
      <c r="F78" s="256">
        <v>41129.5</v>
      </c>
      <c r="G78" s="247">
        <v>7160.5</v>
      </c>
      <c r="H78" s="247">
        <f t="shared" si="59"/>
        <v>7165.25</v>
      </c>
      <c r="I78" s="256">
        <f t="shared" si="55"/>
        <v>41134.25</v>
      </c>
      <c r="J78" s="249">
        <f t="shared" si="56"/>
        <v>41134.25</v>
      </c>
      <c r="K78" s="247">
        <v>1060</v>
      </c>
      <c r="L78" s="247"/>
      <c r="M78" s="247"/>
      <c r="N78" s="247"/>
      <c r="O78" s="247"/>
      <c r="P78" s="247">
        <v>1.0310000000000006</v>
      </c>
      <c r="Q78" s="514">
        <v>0.86821052631578999</v>
      </c>
      <c r="R78" s="522">
        <v>4.6031289793499325E-2</v>
      </c>
      <c r="S78" s="300">
        <f t="shared" si="60"/>
        <v>46031.289793499323</v>
      </c>
      <c r="T78" s="523">
        <v>4.3866336842105287E-2</v>
      </c>
      <c r="U78" s="300">
        <f t="shared" si="61"/>
        <v>43866.336842105287</v>
      </c>
      <c r="V78" s="522">
        <v>0.18719533965485602</v>
      </c>
      <c r="W78" s="300">
        <f t="shared" si="62"/>
        <v>187195.33965485601</v>
      </c>
      <c r="X78" s="300"/>
      <c r="Y78" s="522">
        <v>0.52207062533508042</v>
      </c>
      <c r="Z78" s="300">
        <f t="shared" si="63"/>
        <v>522070.62533508043</v>
      </c>
      <c r="AA78" s="522">
        <v>6.7444203462368544E-3</v>
      </c>
      <c r="AB78" s="300">
        <f t="shared" si="64"/>
        <v>6744.4203462368541</v>
      </c>
      <c r="AC78" s="300">
        <f t="shared" si="65"/>
        <v>3835.9408161249435</v>
      </c>
      <c r="AD78" s="300">
        <f t="shared" si="57"/>
        <v>438.281187225792</v>
      </c>
      <c r="AE78" s="328">
        <f t="shared" si="37"/>
        <v>6665.1951952023655</v>
      </c>
      <c r="AF78" s="328">
        <f t="shared" si="38"/>
        <v>481.74431044548959</v>
      </c>
      <c r="AG78" s="264">
        <v>47.309359897129127</v>
      </c>
      <c r="AH78" s="264">
        <v>32.575870910646422</v>
      </c>
      <c r="AI78" s="368">
        <f t="shared" si="39"/>
        <v>14.733488986482705</v>
      </c>
      <c r="AJ78" s="372">
        <f t="shared" si="52"/>
        <v>41.074484255949606</v>
      </c>
      <c r="AK78" s="372">
        <f t="shared" si="40"/>
        <v>28.282714028527565</v>
      </c>
      <c r="AL78" s="368">
        <f t="shared" si="41"/>
        <v>12.791770227422042</v>
      </c>
      <c r="AM78" s="346"/>
      <c r="AN78" s="347"/>
      <c r="AO78" s="346"/>
      <c r="AP78" s="347"/>
      <c r="AQ78" s="347"/>
      <c r="AR78" s="348"/>
      <c r="AS78" s="347"/>
      <c r="AT78" s="349"/>
      <c r="AU78" s="347"/>
      <c r="AV78" s="349"/>
      <c r="AW78" s="349"/>
      <c r="AX78" s="350"/>
      <c r="AY78" s="351"/>
    </row>
    <row r="79" spans="1:51" ht="13.2" x14ac:dyDescent="0.25">
      <c r="A79" s="299" t="s">
        <v>175</v>
      </c>
      <c r="B79" s="247">
        <v>37</v>
      </c>
      <c r="C79" s="247">
        <v>7</v>
      </c>
      <c r="D79" s="247">
        <v>9.5</v>
      </c>
      <c r="E79" s="247">
        <f t="shared" si="66"/>
        <v>66.5</v>
      </c>
      <c r="F79" s="256">
        <v>41139</v>
      </c>
      <c r="G79" s="247">
        <v>7170</v>
      </c>
      <c r="H79" s="247">
        <f t="shared" si="59"/>
        <v>7174.75</v>
      </c>
      <c r="I79" s="256">
        <f t="shared" si="55"/>
        <v>41143.75</v>
      </c>
      <c r="J79" s="249">
        <f t="shared" si="56"/>
        <v>41143.75</v>
      </c>
      <c r="K79" s="247">
        <v>1060</v>
      </c>
      <c r="L79" s="247"/>
      <c r="M79" s="247"/>
      <c r="N79" s="247"/>
      <c r="O79" s="247"/>
      <c r="P79" s="247">
        <v>0.6899999999999995</v>
      </c>
      <c r="Q79" s="514">
        <v>0.58105263157894693</v>
      </c>
      <c r="R79" s="522">
        <v>2.5221961794889832E-2</v>
      </c>
      <c r="S79" s="300">
        <f t="shared" si="60"/>
        <v>25221.96179488983</v>
      </c>
      <c r="T79" s="523">
        <v>4.2779999999999971E-2</v>
      </c>
      <c r="U79" s="300">
        <f t="shared" si="61"/>
        <v>42779.999999999971</v>
      </c>
      <c r="V79" s="522">
        <v>8.058372831343362E-2</v>
      </c>
      <c r="W79" s="300">
        <f t="shared" si="62"/>
        <v>80583.728313433618</v>
      </c>
      <c r="X79" s="300"/>
      <c r="Y79" s="522">
        <v>0.3946339987782887</v>
      </c>
      <c r="Z79" s="300">
        <f t="shared" si="63"/>
        <v>394633.99877828872</v>
      </c>
      <c r="AA79" s="522">
        <v>3.5838788346307464E-3</v>
      </c>
      <c r="AB79" s="300">
        <f t="shared" si="64"/>
        <v>3583.8788346307465</v>
      </c>
      <c r="AC79" s="300">
        <f t="shared" si="65"/>
        <v>2101.830149574153</v>
      </c>
      <c r="AD79" s="300">
        <f t="shared" si="57"/>
        <v>427.4272834088672</v>
      </c>
      <c r="AE79" s="328">
        <f t="shared" si="37"/>
        <v>2869.2289015126535</v>
      </c>
      <c r="AF79" s="328">
        <f t="shared" si="38"/>
        <v>255.99134533076761</v>
      </c>
      <c r="AG79" s="264">
        <v>38.180362818893549</v>
      </c>
      <c r="AH79" s="264">
        <v>28.173600851646373</v>
      </c>
      <c r="AI79" s="368">
        <f t="shared" si="39"/>
        <v>10.006761967247176</v>
      </c>
      <c r="AJ79" s="372">
        <f t="shared" si="52"/>
        <v>22.184800290557078</v>
      </c>
      <c r="AK79" s="372">
        <f t="shared" si="40"/>
        <v>16.370344915903985</v>
      </c>
      <c r="AL79" s="368">
        <f t="shared" si="41"/>
        <v>5.8144553746530931</v>
      </c>
      <c r="AM79" s="346"/>
      <c r="AN79" s="347"/>
      <c r="AO79" s="346"/>
      <c r="AP79" s="347"/>
      <c r="AQ79" s="347"/>
      <c r="AR79" s="348"/>
      <c r="AS79" s="347"/>
      <c r="AT79" s="349"/>
      <c r="AU79" s="347"/>
      <c r="AV79" s="349"/>
      <c r="AW79" s="349"/>
      <c r="AX79" s="350"/>
      <c r="AY79" s="351"/>
    </row>
    <row r="80" spans="1:51" ht="13.2" x14ac:dyDescent="0.25">
      <c r="A80" s="299" t="s">
        <v>176</v>
      </c>
      <c r="B80" s="247">
        <v>37</v>
      </c>
      <c r="C80" s="247">
        <v>8</v>
      </c>
      <c r="D80" s="247">
        <v>9.5</v>
      </c>
      <c r="E80" s="247">
        <f t="shared" si="66"/>
        <v>57</v>
      </c>
      <c r="F80" s="256">
        <v>41148.5</v>
      </c>
      <c r="G80" s="247">
        <v>7179.5</v>
      </c>
      <c r="H80" s="247">
        <f t="shared" si="59"/>
        <v>7184.25</v>
      </c>
      <c r="I80" s="256">
        <f t="shared" si="55"/>
        <v>41153.25</v>
      </c>
      <c r="J80" s="249">
        <f t="shared" si="56"/>
        <v>41153.25</v>
      </c>
      <c r="K80" s="247">
        <v>1060</v>
      </c>
      <c r="L80" s="247"/>
      <c r="M80" s="247"/>
      <c r="N80" s="247"/>
      <c r="O80" s="247"/>
      <c r="P80" s="247">
        <v>0.54999999999999893</v>
      </c>
      <c r="Q80" s="514">
        <v>0.46315789473684121</v>
      </c>
      <c r="R80" s="522">
        <v>2.8943567652688608E-2</v>
      </c>
      <c r="S80" s="300">
        <f t="shared" si="60"/>
        <v>28943.567652688609</v>
      </c>
      <c r="T80" s="523">
        <v>3.8388070175438528E-2</v>
      </c>
      <c r="U80" s="300">
        <f t="shared" si="61"/>
        <v>38388.07017543853</v>
      </c>
      <c r="V80" s="522">
        <v>8.2843746734705001E-2</v>
      </c>
      <c r="W80" s="300">
        <f t="shared" si="62"/>
        <v>82843.746734704997</v>
      </c>
      <c r="X80" s="300"/>
      <c r="Y80" s="522">
        <v>0.26956715869497611</v>
      </c>
      <c r="Z80" s="300">
        <f t="shared" si="63"/>
        <v>269567.15869497613</v>
      </c>
      <c r="AA80" s="522">
        <v>3.8510999335259473E-3</v>
      </c>
      <c r="AB80" s="300">
        <f t="shared" si="64"/>
        <v>3851.0999335259471</v>
      </c>
      <c r="AC80" s="300">
        <f t="shared" si="65"/>
        <v>2411.9639710573838</v>
      </c>
      <c r="AD80" s="300">
        <f t="shared" si="57"/>
        <v>383.54624942488681</v>
      </c>
      <c r="AE80" s="328">
        <f t="shared" si="37"/>
        <v>2949.6981266028733</v>
      </c>
      <c r="AF80" s="328">
        <f t="shared" si="38"/>
        <v>275.07856668042479</v>
      </c>
      <c r="AG80" s="264">
        <v>50.398282116058276</v>
      </c>
      <c r="AH80" s="264">
        <v>35.009513049485022</v>
      </c>
      <c r="AI80" s="368">
        <f t="shared" si="39"/>
        <v>15.388769066573253</v>
      </c>
      <c r="AJ80" s="372">
        <f t="shared" si="52"/>
        <v>23.342362243226948</v>
      </c>
      <c r="AK80" s="372">
        <f t="shared" si="40"/>
        <v>16.214932359761452</v>
      </c>
      <c r="AL80" s="368">
        <f t="shared" si="41"/>
        <v>7.1274298834654957</v>
      </c>
      <c r="AM80" s="346"/>
      <c r="AN80" s="347"/>
      <c r="AO80" s="346"/>
      <c r="AP80" s="347"/>
      <c r="AQ80" s="347"/>
      <c r="AR80" s="348"/>
      <c r="AS80" s="347"/>
      <c r="AT80" s="349"/>
      <c r="AU80" s="347"/>
      <c r="AV80" s="349"/>
      <c r="AW80" s="349"/>
      <c r="AX80" s="350"/>
      <c r="AY80" s="351"/>
    </row>
    <row r="81" spans="1:51" ht="13.2" x14ac:dyDescent="0.25">
      <c r="A81" s="299" t="s">
        <v>177</v>
      </c>
      <c r="B81" s="247">
        <v>37</v>
      </c>
      <c r="C81" s="247">
        <v>9</v>
      </c>
      <c r="D81" s="247">
        <v>9.5</v>
      </c>
      <c r="E81" s="247">
        <f t="shared" si="66"/>
        <v>47.5</v>
      </c>
      <c r="F81" s="256">
        <v>41158</v>
      </c>
      <c r="G81" s="247">
        <v>7189</v>
      </c>
      <c r="H81" s="247">
        <f t="shared" si="59"/>
        <v>7193.75</v>
      </c>
      <c r="I81" s="256">
        <f t="shared" si="55"/>
        <v>41162.75</v>
      </c>
      <c r="J81" s="249">
        <f t="shared" si="56"/>
        <v>41162.75</v>
      </c>
      <c r="K81" s="247">
        <v>1060</v>
      </c>
      <c r="L81" s="247"/>
      <c r="M81" s="247"/>
      <c r="N81" s="247"/>
      <c r="O81" s="247"/>
      <c r="P81" s="247">
        <v>0.50399999999999956</v>
      </c>
      <c r="Q81" s="514">
        <v>0.42442105263157859</v>
      </c>
      <c r="R81" s="522">
        <v>2.2958117348094911E-2</v>
      </c>
      <c r="S81" s="300">
        <f t="shared" si="60"/>
        <v>22958.117348094911</v>
      </c>
      <c r="T81" s="523">
        <v>3.2019031578947338E-2</v>
      </c>
      <c r="U81" s="300">
        <f t="shared" si="61"/>
        <v>32019.031578947339</v>
      </c>
      <c r="V81" s="522">
        <v>5.1413063101220458E-2</v>
      </c>
      <c r="W81" s="300">
        <f t="shared" si="62"/>
        <v>51413.063101220454</v>
      </c>
      <c r="X81" s="300"/>
      <c r="Y81" s="522">
        <v>0.28359366458117347</v>
      </c>
      <c r="Z81" s="300">
        <f t="shared" si="63"/>
        <v>283593.66458117345</v>
      </c>
      <c r="AA81" s="522">
        <v>3.1463833058723912E-3</v>
      </c>
      <c r="AB81" s="300">
        <f t="shared" si="64"/>
        <v>3146.3833058723912</v>
      </c>
      <c r="AC81" s="300">
        <f t="shared" si="65"/>
        <v>1913.1764456745759</v>
      </c>
      <c r="AD81" s="300">
        <f t="shared" si="57"/>
        <v>319.91135308957928</v>
      </c>
      <c r="AE81" s="328">
        <f t="shared" si="37"/>
        <v>1830.5909847152609</v>
      </c>
      <c r="AF81" s="328">
        <f t="shared" si="38"/>
        <v>224.74166470517079</v>
      </c>
      <c r="AG81" s="264">
        <v>61.100772217356536</v>
      </c>
      <c r="AH81" s="264">
        <v>42.737365428301118</v>
      </c>
      <c r="AI81" s="368">
        <f t="shared" si="39"/>
        <v>18.363406789055418</v>
      </c>
      <c r="AJ81" s="372">
        <f t="shared" si="52"/>
        <v>25.932454061092773</v>
      </c>
      <c r="AK81" s="372">
        <f t="shared" si="40"/>
        <v>18.138637621779996</v>
      </c>
      <c r="AL81" s="368">
        <f t="shared" si="41"/>
        <v>7.7938164393127778</v>
      </c>
      <c r="AM81" s="346"/>
      <c r="AN81" s="347"/>
      <c r="AO81" s="346"/>
      <c r="AP81" s="347"/>
      <c r="AQ81" s="347"/>
      <c r="AR81" s="348"/>
      <c r="AS81" s="347"/>
      <c r="AT81" s="349"/>
      <c r="AU81" s="347"/>
      <c r="AV81" s="349"/>
      <c r="AW81" s="349"/>
      <c r="AX81" s="350"/>
      <c r="AY81" s="351"/>
    </row>
    <row r="82" spans="1:51" ht="13.2" x14ac:dyDescent="0.25">
      <c r="A82" s="299" t="s">
        <v>178</v>
      </c>
      <c r="B82" s="247">
        <v>37</v>
      </c>
      <c r="C82" s="247">
        <v>10</v>
      </c>
      <c r="D82" s="247">
        <v>9.5</v>
      </c>
      <c r="E82" s="247">
        <f t="shared" si="66"/>
        <v>38</v>
      </c>
      <c r="F82" s="256">
        <v>41167.5</v>
      </c>
      <c r="G82" s="247">
        <v>7198.5</v>
      </c>
      <c r="H82" s="247">
        <f t="shared" si="59"/>
        <v>7203.25</v>
      </c>
      <c r="I82" s="256">
        <f t="shared" si="55"/>
        <v>41172.25</v>
      </c>
      <c r="J82" s="249">
        <f t="shared" si="56"/>
        <v>41172.25</v>
      </c>
      <c r="K82" s="247">
        <v>1060</v>
      </c>
      <c r="L82" s="247"/>
      <c r="M82" s="247"/>
      <c r="N82" s="247"/>
      <c r="O82" s="247"/>
      <c r="P82" s="247">
        <v>0.71799999999999997</v>
      </c>
      <c r="Q82" s="514">
        <v>0.60463157894736841</v>
      </c>
      <c r="R82" s="522">
        <v>2.9720942446064842E-2</v>
      </c>
      <c r="S82" s="300">
        <f t="shared" si="60"/>
        <v>29720.942446064841</v>
      </c>
      <c r="T82" s="523">
        <v>3.8263101754385964E-2</v>
      </c>
      <c r="U82" s="300">
        <f t="shared" si="61"/>
        <v>38263.101754385963</v>
      </c>
      <c r="V82" s="522">
        <v>5.926631091223758E-2</v>
      </c>
      <c r="W82" s="300">
        <f t="shared" si="62"/>
        <v>59266.310912237583</v>
      </c>
      <c r="X82" s="300"/>
      <c r="Y82" s="522">
        <v>0.43279981016558278</v>
      </c>
      <c r="Z82" s="300">
        <f t="shared" si="63"/>
        <v>432799.81016558275</v>
      </c>
      <c r="AA82" s="522">
        <v>4.6684298741215963E-3</v>
      </c>
      <c r="AB82" s="300">
        <f t="shared" si="64"/>
        <v>4668.4298741215962</v>
      </c>
      <c r="AC82" s="300">
        <f t="shared" si="65"/>
        <v>2476.7452038387369</v>
      </c>
      <c r="AD82" s="300">
        <f t="shared" si="57"/>
        <v>382.29765398958074</v>
      </c>
      <c r="AE82" s="328">
        <f t="shared" si="37"/>
        <v>2110.2102833219128</v>
      </c>
      <c r="AF82" s="328">
        <f t="shared" si="38"/>
        <v>333.4592767229712</v>
      </c>
      <c r="AG82" s="264">
        <v>57.771134144753944</v>
      </c>
      <c r="AH82" s="264">
        <v>40.893492409566313</v>
      </c>
      <c r="AI82" s="368">
        <f t="shared" si="39"/>
        <v>16.87764173518763</v>
      </c>
      <c r="AJ82" s="372">
        <f t="shared" si="52"/>
        <v>34.930252055522807</v>
      </c>
      <c r="AK82" s="372">
        <f t="shared" si="40"/>
        <v>24.725496884268306</v>
      </c>
      <c r="AL82" s="368">
        <f t="shared" si="41"/>
        <v>10.204755171254501</v>
      </c>
      <c r="AM82" s="346"/>
      <c r="AN82" s="347"/>
      <c r="AO82" s="346"/>
      <c r="AP82" s="347"/>
      <c r="AQ82" s="347"/>
      <c r="AR82" s="348"/>
      <c r="AS82" s="347"/>
      <c r="AT82" s="349"/>
      <c r="AU82" s="347"/>
      <c r="AV82" s="349"/>
      <c r="AW82" s="349"/>
      <c r="AX82" s="350"/>
      <c r="AY82" s="351"/>
    </row>
    <row r="83" spans="1:51" ht="13.2" x14ac:dyDescent="0.25">
      <c r="A83" s="299" t="s">
        <v>179</v>
      </c>
      <c r="B83" s="247">
        <v>37</v>
      </c>
      <c r="C83" s="247">
        <v>11</v>
      </c>
      <c r="D83" s="247">
        <v>9.5</v>
      </c>
      <c r="E83" s="247">
        <f t="shared" si="66"/>
        <v>28.5</v>
      </c>
      <c r="F83" s="256">
        <v>41177</v>
      </c>
      <c r="G83" s="247">
        <v>7208</v>
      </c>
      <c r="H83" s="247">
        <f t="shared" si="59"/>
        <v>7212.75</v>
      </c>
      <c r="I83" s="256">
        <f t="shared" si="55"/>
        <v>41181.75</v>
      </c>
      <c r="J83" s="249">
        <f t="shared" si="56"/>
        <v>41181.75</v>
      </c>
      <c r="K83" s="247">
        <v>1060</v>
      </c>
      <c r="L83" s="247"/>
      <c r="M83" s="247"/>
      <c r="N83" s="247"/>
      <c r="O83" s="247"/>
      <c r="P83" s="247">
        <v>0.87899999999999956</v>
      </c>
      <c r="Q83" s="514">
        <v>0.7402105263157891</v>
      </c>
      <c r="R83" s="522">
        <v>2.251645934725972E-2</v>
      </c>
      <c r="S83" s="300">
        <f t="shared" si="60"/>
        <v>22516.459347259719</v>
      </c>
      <c r="T83" s="523">
        <v>4.4554505263157872E-2</v>
      </c>
      <c r="U83" s="300">
        <f t="shared" si="61"/>
        <v>44554.505263157873</v>
      </c>
      <c r="V83" s="522">
        <v>6.50227969543241E-2</v>
      </c>
      <c r="W83" s="300">
        <f t="shared" si="62"/>
        <v>65022.796954324098</v>
      </c>
      <c r="X83" s="300"/>
      <c r="Y83" s="522">
        <v>0.57434207573015783</v>
      </c>
      <c r="Z83" s="300">
        <f t="shared" si="63"/>
        <v>574342.07573015778</v>
      </c>
      <c r="AA83" s="522">
        <v>3.1550714645488015E-3</v>
      </c>
      <c r="AB83" s="300">
        <f t="shared" si="64"/>
        <v>3155.0714645488015</v>
      </c>
      <c r="AC83" s="300">
        <f t="shared" si="65"/>
        <v>1876.3716122716432</v>
      </c>
      <c r="AD83" s="300">
        <f t="shared" si="57"/>
        <v>445.15687583584986</v>
      </c>
      <c r="AE83" s="328">
        <f t="shared" si="37"/>
        <v>2315.1732016280321</v>
      </c>
      <c r="AF83" s="328">
        <f t="shared" si="38"/>
        <v>225.36224746777154</v>
      </c>
      <c r="AG83" s="264">
        <v>53.123830257147787</v>
      </c>
      <c r="AH83" s="264">
        <v>42.898075370819562</v>
      </c>
      <c r="AI83" s="368">
        <f t="shared" si="39"/>
        <v>10.225754886328225</v>
      </c>
      <c r="AJ83" s="372">
        <f t="shared" si="52"/>
        <v>39.322818354554002</v>
      </c>
      <c r="AK83" s="372">
        <f t="shared" si="40"/>
        <v>31.753606948168738</v>
      </c>
      <c r="AL83" s="368">
        <f t="shared" si="41"/>
        <v>7.5692114063852642</v>
      </c>
      <c r="AM83" s="346"/>
      <c r="AN83" s="347"/>
      <c r="AO83" s="346"/>
      <c r="AP83" s="347"/>
      <c r="AQ83" s="347"/>
      <c r="AR83" s="348"/>
      <c r="AS83" s="347"/>
      <c r="AT83" s="349"/>
      <c r="AU83" s="347"/>
      <c r="AV83" s="349"/>
      <c r="AW83" s="349"/>
      <c r="AX83" s="350"/>
      <c r="AY83" s="351"/>
    </row>
    <row r="84" spans="1:51" ht="13.2" x14ac:dyDescent="0.25">
      <c r="A84" s="299" t="s">
        <v>180</v>
      </c>
      <c r="B84" s="247">
        <v>37</v>
      </c>
      <c r="C84" s="247">
        <v>12</v>
      </c>
      <c r="D84" s="247">
        <v>9.5</v>
      </c>
      <c r="E84" s="247">
        <f t="shared" si="66"/>
        <v>19</v>
      </c>
      <c r="F84" s="256">
        <v>41186.5</v>
      </c>
      <c r="G84" s="247">
        <v>7217.5</v>
      </c>
      <c r="H84" s="247">
        <f t="shared" si="59"/>
        <v>7222.25</v>
      </c>
      <c r="I84" s="256">
        <f t="shared" si="55"/>
        <v>41191.25</v>
      </c>
      <c r="J84" s="249">
        <f t="shared" si="56"/>
        <v>41191.25</v>
      </c>
      <c r="K84" s="247">
        <v>1060</v>
      </c>
      <c r="L84" s="247"/>
      <c r="M84" s="247"/>
      <c r="N84" s="247"/>
      <c r="O84" s="247"/>
      <c r="P84" s="247">
        <v>1.3599999999999994</v>
      </c>
      <c r="Q84" s="514">
        <v>1.1452631578947363</v>
      </c>
      <c r="R84" s="522">
        <v>3.9116836679443268E-2</v>
      </c>
      <c r="S84" s="300">
        <f t="shared" si="60"/>
        <v>39116.836679443266</v>
      </c>
      <c r="T84" s="523">
        <v>7.0605473684210496E-2</v>
      </c>
      <c r="U84" s="300">
        <f t="shared" si="61"/>
        <v>70605.47368421049</v>
      </c>
      <c r="V84" s="522">
        <v>9.3913515065046305E-2</v>
      </c>
      <c r="W84" s="300">
        <f t="shared" si="62"/>
        <v>93913.515065046304</v>
      </c>
      <c r="X84" s="300"/>
      <c r="Y84" s="522">
        <v>0.88295207744687132</v>
      </c>
      <c r="Z84" s="300">
        <f t="shared" si="63"/>
        <v>882952.07744687132</v>
      </c>
      <c r="AA84" s="522">
        <v>5.4955054929690765E-3</v>
      </c>
      <c r="AB84" s="300">
        <f t="shared" si="64"/>
        <v>5495.5054929690768</v>
      </c>
      <c r="AC84" s="300">
        <f t="shared" si="65"/>
        <v>3259.7363899536053</v>
      </c>
      <c r="AD84" s="300">
        <f t="shared" si="57"/>
        <v>705.4395935165586</v>
      </c>
      <c r="AE84" s="328">
        <f t="shared" si="37"/>
        <v>3343.8434446617048</v>
      </c>
      <c r="AF84" s="328">
        <f t="shared" si="38"/>
        <v>392.53610664064831</v>
      </c>
      <c r="AG84" s="264">
        <v>52.963646589120231</v>
      </c>
      <c r="AH84" s="264">
        <v>42.992277225519011</v>
      </c>
      <c r="AI84" s="368">
        <f t="shared" si="39"/>
        <v>9.9713693636012195</v>
      </c>
      <c r="AJ84" s="372">
        <f t="shared" si="52"/>
        <v>60.657313146276614</v>
      </c>
      <c r="AK84" s="372">
        <f t="shared" si="40"/>
        <v>49.237471180383857</v>
      </c>
      <c r="AL84" s="368">
        <f t="shared" si="41"/>
        <v>11.419841965892758</v>
      </c>
      <c r="AM84" s="346"/>
      <c r="AN84" s="347"/>
      <c r="AO84" s="346"/>
      <c r="AP84" s="347"/>
      <c r="AQ84" s="347"/>
      <c r="AR84" s="348"/>
      <c r="AS84" s="347"/>
      <c r="AT84" s="349"/>
      <c r="AU84" s="347"/>
      <c r="AV84" s="349"/>
      <c r="AW84" s="349"/>
      <c r="AX84" s="350"/>
      <c r="AY84" s="351"/>
    </row>
    <row r="85" spans="1:51" ht="13.8" thickBot="1" x14ac:dyDescent="0.3">
      <c r="A85" s="470" t="s">
        <v>181</v>
      </c>
      <c r="B85" s="253">
        <v>37</v>
      </c>
      <c r="C85" s="253">
        <v>13</v>
      </c>
      <c r="D85" s="253">
        <v>9.5</v>
      </c>
      <c r="E85" s="253">
        <f t="shared" si="66"/>
        <v>9.5</v>
      </c>
      <c r="F85" s="472">
        <v>41196</v>
      </c>
      <c r="G85" s="253">
        <v>7227</v>
      </c>
      <c r="H85" s="253">
        <f t="shared" si="59"/>
        <v>7231.75</v>
      </c>
      <c r="I85" s="472">
        <f t="shared" si="55"/>
        <v>41200.75</v>
      </c>
      <c r="J85" s="473">
        <f t="shared" si="56"/>
        <v>41200.75</v>
      </c>
      <c r="K85" s="253">
        <v>1060</v>
      </c>
      <c r="L85" s="253"/>
      <c r="M85" s="253"/>
      <c r="N85" s="253"/>
      <c r="O85" s="253"/>
      <c r="P85" s="253">
        <v>0.82699999999999996</v>
      </c>
      <c r="Q85" s="536">
        <v>0.69642105263157894</v>
      </c>
      <c r="R85" s="524">
        <v>2.6719784026597814E-2</v>
      </c>
      <c r="S85" s="356">
        <f t="shared" si="60"/>
        <v>26719.784026597816</v>
      </c>
      <c r="T85" s="525">
        <v>4.6712442105263152E-2</v>
      </c>
      <c r="U85" s="356">
        <f t="shared" si="61"/>
        <v>46712.442105263151</v>
      </c>
      <c r="V85" s="524">
        <v>5.0149901769536875E-2</v>
      </c>
      <c r="W85" s="356">
        <f t="shared" si="62"/>
        <v>50149.901769536875</v>
      </c>
      <c r="X85" s="356"/>
      <c r="Y85" s="524">
        <v>0.53275924869028435</v>
      </c>
      <c r="Z85" s="356">
        <f t="shared" si="63"/>
        <v>532759.24869028432</v>
      </c>
      <c r="AA85" s="524">
        <v>3.9127657623539789E-3</v>
      </c>
      <c r="AB85" s="356">
        <f t="shared" si="64"/>
        <v>3912.765762353979</v>
      </c>
      <c r="AC85" s="356">
        <f t="shared" si="65"/>
        <v>2226.648668883151</v>
      </c>
      <c r="AD85" s="356">
        <f t="shared" si="57"/>
        <v>466.71744344195014</v>
      </c>
      <c r="AE85" s="356">
        <f t="shared" si="37"/>
        <v>1785.6154161235113</v>
      </c>
      <c r="AF85" s="356">
        <f t="shared" si="38"/>
        <v>279.48326873956989</v>
      </c>
      <c r="AG85" s="379">
        <v>57.316466325184777</v>
      </c>
      <c r="AH85" s="379">
        <v>42.376342021715011</v>
      </c>
      <c r="AI85" s="380">
        <f t="shared" si="39"/>
        <v>14.940124303469766</v>
      </c>
      <c r="AJ85" s="380">
        <f t="shared" si="52"/>
        <v>39.916393811307628</v>
      </c>
      <c r="AK85" s="380">
        <f t="shared" si="40"/>
        <v>29.511776717438579</v>
      </c>
      <c r="AL85" s="380">
        <f t="shared" si="41"/>
        <v>10.404617093869049</v>
      </c>
      <c r="AM85" s="483"/>
      <c r="AN85" s="484"/>
      <c r="AO85" s="483"/>
      <c r="AP85" s="484"/>
      <c r="AQ85" s="484"/>
      <c r="AR85" s="485"/>
      <c r="AS85" s="484"/>
      <c r="AT85" s="486"/>
      <c r="AU85" s="484"/>
      <c r="AV85" s="486"/>
      <c r="AW85" s="486"/>
      <c r="AX85" s="487"/>
      <c r="AY85" s="488"/>
    </row>
    <row r="86" spans="1:51" ht="13.2" x14ac:dyDescent="0.25">
      <c r="A86" s="779"/>
      <c r="B86" s="56"/>
      <c r="C86" s="56"/>
      <c r="D86" s="56"/>
      <c r="E86" s="56"/>
      <c r="F86" s="41"/>
      <c r="G86" s="56"/>
      <c r="H86" s="56"/>
      <c r="I86" s="41"/>
      <c r="J86" s="453"/>
      <c r="K86" s="56"/>
      <c r="L86" s="56"/>
      <c r="M86" s="56"/>
      <c r="N86" s="56"/>
      <c r="O86" s="56"/>
      <c r="P86" s="56"/>
      <c r="Q86" s="454"/>
      <c r="R86" s="641"/>
      <c r="S86" s="435"/>
      <c r="T86" s="780"/>
      <c r="U86" s="435"/>
      <c r="V86" s="641"/>
      <c r="W86" s="435"/>
      <c r="X86" s="435"/>
      <c r="Y86" s="641"/>
      <c r="Z86" s="435"/>
      <c r="AA86" s="641"/>
      <c r="AB86" s="435"/>
      <c r="AC86" s="435"/>
      <c r="AD86" s="435"/>
      <c r="AE86" s="435"/>
      <c r="AF86" s="435"/>
      <c r="AG86" s="431"/>
      <c r="AH86" s="431"/>
      <c r="AI86" s="463"/>
      <c r="AJ86" s="463"/>
      <c r="AK86" s="463"/>
      <c r="AL86" s="463"/>
      <c r="AM86" s="781"/>
      <c r="AN86" s="782"/>
      <c r="AO86" s="781"/>
      <c r="AP86" s="782"/>
      <c r="AQ86" s="782"/>
      <c r="AR86" s="783"/>
      <c r="AS86" s="782"/>
      <c r="AT86" s="784"/>
      <c r="AU86" s="782"/>
      <c r="AV86" s="784"/>
      <c r="AW86" s="784"/>
      <c r="AX86" s="785"/>
      <c r="AY86" s="786"/>
    </row>
    <row r="87" spans="1:51" ht="13.2" x14ac:dyDescent="0.25">
      <c r="A87" s="458" t="s">
        <v>182</v>
      </c>
      <c r="B87" s="459">
        <v>38</v>
      </c>
      <c r="C87" s="459">
        <v>1</v>
      </c>
      <c r="D87" s="489">
        <v>9.61538</v>
      </c>
      <c r="E87" s="490">
        <f>SUM(D87:D99)</f>
        <v>124.99994000000001</v>
      </c>
      <c r="F87" s="460">
        <v>41443</v>
      </c>
      <c r="G87" s="459">
        <v>7474</v>
      </c>
      <c r="H87" s="490">
        <f t="shared" si="59"/>
        <v>7478.8076899999996</v>
      </c>
      <c r="I87" s="460">
        <f t="shared" si="55"/>
        <v>41447.807690000001</v>
      </c>
      <c r="J87" s="461">
        <f t="shared" si="56"/>
        <v>41447.807690000001</v>
      </c>
      <c r="K87" s="459">
        <v>1060</v>
      </c>
      <c r="L87" s="459"/>
      <c r="M87" s="459"/>
      <c r="N87" s="459"/>
      <c r="O87" s="459"/>
      <c r="P87" s="459">
        <v>0.69599999999999973</v>
      </c>
      <c r="Q87" s="533">
        <v>0.57907227795469318</v>
      </c>
      <c r="R87" s="526">
        <v>3.6458898264778029E-2</v>
      </c>
      <c r="S87" s="359">
        <f t="shared" si="60"/>
        <v>36458.898264778029</v>
      </c>
      <c r="T87" s="527">
        <v>8.0606429752538775E-2</v>
      </c>
      <c r="U87" s="359">
        <f t="shared" si="61"/>
        <v>80606.429752538781</v>
      </c>
      <c r="V87" s="526">
        <v>0.1730471127679522</v>
      </c>
      <c r="W87" s="359">
        <f t="shared" si="62"/>
        <v>173047.1127679522</v>
      </c>
      <c r="X87" s="359"/>
      <c r="Y87" s="526">
        <v>0.23427148977225709</v>
      </c>
      <c r="Z87" s="359">
        <f t="shared" si="63"/>
        <v>234271.4897722571</v>
      </c>
      <c r="AA87" s="526">
        <v>4.8754849693479953E-3</v>
      </c>
      <c r="AB87" s="359">
        <f t="shared" si="64"/>
        <v>4875.4849693479955</v>
      </c>
      <c r="AC87" s="359">
        <f t="shared" si="65"/>
        <v>3038.2415220648359</v>
      </c>
      <c r="AD87" s="359">
        <f t="shared" si="57"/>
        <v>805.36202184234128</v>
      </c>
      <c r="AE87" s="435">
        <f t="shared" si="37"/>
        <v>6161.4396314095247</v>
      </c>
      <c r="AF87" s="435">
        <f t="shared" si="38"/>
        <v>348.24892638199964</v>
      </c>
      <c r="AG87" s="479">
        <v>52.560745536146726</v>
      </c>
      <c r="AH87" s="479">
        <v>33.085277923407091</v>
      </c>
      <c r="AI87" s="480">
        <f t="shared" si="39"/>
        <v>19.475467612739635</v>
      </c>
      <c r="AJ87" s="463">
        <f t="shared" si="52"/>
        <v>30.436470648613454</v>
      </c>
      <c r="AK87" s="463">
        <f t="shared" si="40"/>
        <v>19.158767253871464</v>
      </c>
      <c r="AL87" s="480">
        <f t="shared" si="41"/>
        <v>11.277703394741991</v>
      </c>
      <c r="AM87" s="464"/>
      <c r="AN87" s="465"/>
      <c r="AO87" s="464"/>
      <c r="AP87" s="465"/>
      <c r="AQ87" s="465"/>
      <c r="AR87" s="466"/>
      <c r="AS87" s="465"/>
      <c r="AT87" s="467"/>
      <c r="AU87" s="465"/>
      <c r="AV87" s="467"/>
      <c r="AW87" s="467"/>
      <c r="AX87" s="468"/>
      <c r="AY87" s="469"/>
    </row>
    <row r="88" spans="1:51" ht="13.2" x14ac:dyDescent="0.25">
      <c r="A88" s="299" t="s">
        <v>183</v>
      </c>
      <c r="B88" s="247">
        <v>38</v>
      </c>
      <c r="C88" s="247">
        <v>2</v>
      </c>
      <c r="D88" s="434">
        <v>9.61538</v>
      </c>
      <c r="E88" s="248">
        <f>E87-D88</f>
        <v>115.38456000000001</v>
      </c>
      <c r="F88" s="256">
        <v>41452.615380000003</v>
      </c>
      <c r="G88" s="248">
        <v>7483.6153800000029</v>
      </c>
      <c r="H88" s="248">
        <f t="shared" si="59"/>
        <v>7488.4230700000026</v>
      </c>
      <c r="I88" s="256">
        <f t="shared" si="55"/>
        <v>41457.423070000004</v>
      </c>
      <c r="J88" s="249">
        <f t="shared" si="56"/>
        <v>41457.423070000004</v>
      </c>
      <c r="K88" s="247">
        <v>1060</v>
      </c>
      <c r="L88" s="247"/>
      <c r="M88" s="247"/>
      <c r="N88" s="247"/>
      <c r="O88" s="247"/>
      <c r="P88" s="247">
        <v>2.2809999999999988</v>
      </c>
      <c r="Q88" s="514">
        <v>1.8977929109405962</v>
      </c>
      <c r="R88" s="522">
        <v>0.11290970731880699</v>
      </c>
      <c r="S88" s="300">
        <f t="shared" si="60"/>
        <v>112909.70731880699</v>
      </c>
      <c r="T88" s="523">
        <v>0.13810621196802347</v>
      </c>
      <c r="U88" s="300">
        <f t="shared" si="61"/>
        <v>138106.21196802348</v>
      </c>
      <c r="V88" s="522">
        <v>0.51328639820098199</v>
      </c>
      <c r="W88" s="300">
        <f t="shared" si="62"/>
        <v>513286.39820098196</v>
      </c>
      <c r="X88" s="300"/>
      <c r="Y88" s="522">
        <v>0.9641260324745734</v>
      </c>
      <c r="Z88" s="300">
        <f t="shared" si="63"/>
        <v>964126.03247457335</v>
      </c>
      <c r="AA88" s="522">
        <v>1.5575896258244791E-2</v>
      </c>
      <c r="AB88" s="300">
        <f t="shared" si="64"/>
        <v>15575.896258244791</v>
      </c>
      <c r="AC88" s="300">
        <f t="shared" si="65"/>
        <v>9409.1422765672487</v>
      </c>
      <c r="AD88" s="300">
        <f t="shared" si="57"/>
        <v>1379.8588827344904</v>
      </c>
      <c r="AE88" s="328">
        <f t="shared" si="37"/>
        <v>18275.850463797404</v>
      </c>
      <c r="AF88" s="328">
        <f t="shared" si="38"/>
        <v>1112.5640184460565</v>
      </c>
      <c r="AG88" s="264">
        <v>50.109320697243902</v>
      </c>
      <c r="AH88" s="264">
        <v>32.729261386767988</v>
      </c>
      <c r="AI88" s="368">
        <f t="shared" si="39"/>
        <v>17.380059310475914</v>
      </c>
      <c r="AJ88" s="372">
        <f t="shared" si="52"/>
        <v>95.097113591278372</v>
      </c>
      <c r="AK88" s="372">
        <f t="shared" si="40"/>
        <v>62.113360240130071</v>
      </c>
      <c r="AL88" s="368">
        <f t="shared" si="41"/>
        <v>32.983753351148302</v>
      </c>
      <c r="AM88" s="346"/>
      <c r="AN88" s="347"/>
      <c r="AO88" s="346"/>
      <c r="AP88" s="347"/>
      <c r="AQ88" s="347"/>
      <c r="AR88" s="348"/>
      <c r="AS88" s="347"/>
      <c r="AT88" s="349"/>
      <c r="AU88" s="347"/>
      <c r="AV88" s="349"/>
      <c r="AW88" s="349"/>
      <c r="AX88" s="350"/>
      <c r="AY88" s="351"/>
    </row>
    <row r="89" spans="1:51" ht="13.2" x14ac:dyDescent="0.25">
      <c r="A89" s="299" t="s">
        <v>184</v>
      </c>
      <c r="B89" s="247">
        <v>38</v>
      </c>
      <c r="C89" s="247">
        <v>3</v>
      </c>
      <c r="D89" s="434">
        <v>9.61538</v>
      </c>
      <c r="E89" s="248">
        <f t="shared" ref="E89:E99" si="67">E88-D89</f>
        <v>105.76918000000001</v>
      </c>
      <c r="F89" s="256">
        <v>41462.230760000006</v>
      </c>
      <c r="G89" s="248">
        <v>7493.2307600000058</v>
      </c>
      <c r="H89" s="248">
        <f t="shared" si="59"/>
        <v>7498.0384500000055</v>
      </c>
      <c r="I89" s="256">
        <f t="shared" si="55"/>
        <v>41467.038450000007</v>
      </c>
      <c r="J89" s="249">
        <f t="shared" si="56"/>
        <v>41467.038450000007</v>
      </c>
      <c r="K89" s="247">
        <v>1060</v>
      </c>
      <c r="L89" s="247"/>
      <c r="M89" s="247"/>
      <c r="N89" s="247"/>
      <c r="O89" s="247"/>
      <c r="P89" s="247">
        <v>0.11400000000000077</v>
      </c>
      <c r="Q89" s="514">
        <v>9.4848045527062497E-2</v>
      </c>
      <c r="R89" s="522">
        <v>9.6923616209037798E-3</v>
      </c>
      <c r="S89" s="300">
        <f t="shared" si="60"/>
        <v>9692.3616209037791</v>
      </c>
      <c r="T89" s="523">
        <v>7.2466938698721815E-3</v>
      </c>
      <c r="U89" s="300">
        <f t="shared" si="61"/>
        <v>7246.6938698721815</v>
      </c>
      <c r="V89" s="522">
        <v>8.8895945865868492E-3</v>
      </c>
      <c r="W89" s="300">
        <f t="shared" si="62"/>
        <v>8889.5945865868489</v>
      </c>
      <c r="X89" s="300"/>
      <c r="Y89" s="522">
        <v>5.4480853018344017E-2</v>
      </c>
      <c r="Z89" s="300">
        <f t="shared" si="63"/>
        <v>54480.853018344016</v>
      </c>
      <c r="AA89" s="522">
        <v>1.7461798183086843E-3</v>
      </c>
      <c r="AB89" s="300">
        <f t="shared" si="64"/>
        <v>1746.1798183086844</v>
      </c>
      <c r="AC89" s="300">
        <f t="shared" si="65"/>
        <v>807.69680174198163</v>
      </c>
      <c r="AD89" s="300">
        <f t="shared" si="57"/>
        <v>72.40380258286956</v>
      </c>
      <c r="AE89" s="328">
        <f t="shared" si="37"/>
        <v>316.51900755147136</v>
      </c>
      <c r="AF89" s="328">
        <f t="shared" si="38"/>
        <v>124.72712987919172</v>
      </c>
      <c r="AG89" s="264">
        <v>52.238068684041465</v>
      </c>
      <c r="AH89" s="264">
        <v>29.557762069257016</v>
      </c>
      <c r="AI89" s="368">
        <f t="shared" si="39"/>
        <v>22.680306614784449</v>
      </c>
      <c r="AJ89" s="372">
        <f t="shared" si="52"/>
        <v>4.9546787167897826</v>
      </c>
      <c r="AK89" s="372">
        <f t="shared" si="40"/>
        <v>2.8034959624229705</v>
      </c>
      <c r="AL89" s="368">
        <f t="shared" si="41"/>
        <v>2.1511827543668121</v>
      </c>
      <c r="AM89" s="346"/>
      <c r="AN89" s="347"/>
      <c r="AO89" s="346"/>
      <c r="AP89" s="347"/>
      <c r="AQ89" s="347"/>
      <c r="AR89" s="348"/>
      <c r="AS89" s="347"/>
      <c r="AT89" s="349"/>
      <c r="AU89" s="347"/>
      <c r="AV89" s="349"/>
      <c r="AW89" s="349"/>
      <c r="AX89" s="350"/>
      <c r="AY89" s="351"/>
    </row>
    <row r="90" spans="1:51" ht="13.2" x14ac:dyDescent="0.25">
      <c r="A90" s="299" t="s">
        <v>185</v>
      </c>
      <c r="B90" s="247">
        <v>38</v>
      </c>
      <c r="C90" s="247">
        <v>4</v>
      </c>
      <c r="D90" s="434">
        <v>9.61538</v>
      </c>
      <c r="E90" s="248">
        <f t="shared" si="67"/>
        <v>96.153800000000004</v>
      </c>
      <c r="F90" s="256">
        <v>41471.846140000009</v>
      </c>
      <c r="G90" s="248">
        <v>7502.8461400000087</v>
      </c>
      <c r="H90" s="248">
        <f t="shared" si="59"/>
        <v>7507.6538300000084</v>
      </c>
      <c r="I90" s="256">
        <f t="shared" si="55"/>
        <v>41476.65383000001</v>
      </c>
      <c r="J90" s="249">
        <f t="shared" si="56"/>
        <v>41476.65383000001</v>
      </c>
      <c r="K90" s="247">
        <v>1060</v>
      </c>
      <c r="L90" s="247"/>
      <c r="M90" s="247"/>
      <c r="N90" s="247"/>
      <c r="O90" s="247"/>
      <c r="P90" s="247">
        <v>1.1490000000000009</v>
      </c>
      <c r="Q90" s="514">
        <v>0.95596845886486104</v>
      </c>
      <c r="R90" s="522">
        <v>4.4669798781997498E-2</v>
      </c>
      <c r="S90" s="300">
        <f t="shared" si="60"/>
        <v>44669.798781997495</v>
      </c>
      <c r="T90" s="523">
        <v>7.0380465966531761E-2</v>
      </c>
      <c r="U90" s="300">
        <f t="shared" si="61"/>
        <v>70380.465966531759</v>
      </c>
      <c r="V90" s="522">
        <v>0.16891958321733339</v>
      </c>
      <c r="W90" s="300">
        <f t="shared" si="62"/>
        <v>168919.58321733339</v>
      </c>
      <c r="X90" s="300"/>
      <c r="Y90" s="522">
        <v>0.60499391272600211</v>
      </c>
      <c r="Z90" s="300">
        <f t="shared" si="63"/>
        <v>604993.91272600216</v>
      </c>
      <c r="AA90" s="522">
        <v>6.5600854771411003E-3</v>
      </c>
      <c r="AB90" s="300">
        <f t="shared" si="64"/>
        <v>6560.0854771411005</v>
      </c>
      <c r="AC90" s="300">
        <f t="shared" si="65"/>
        <v>3722.4832318331246</v>
      </c>
      <c r="AD90" s="300">
        <f t="shared" si="57"/>
        <v>703.19147669763731</v>
      </c>
      <c r="AE90" s="328">
        <f t="shared" si="37"/>
        <v>6014.4766237857039</v>
      </c>
      <c r="AF90" s="328">
        <f t="shared" si="38"/>
        <v>468.57753408150717</v>
      </c>
      <c r="AG90" s="264">
        <v>46.53375479021242</v>
      </c>
      <c r="AH90" s="264">
        <v>33.290702665213949</v>
      </c>
      <c r="AI90" s="368">
        <f t="shared" si="39"/>
        <v>13.243052124998471</v>
      </c>
      <c r="AJ90" s="372">
        <f t="shared" si="52"/>
        <v>44.48480185199471</v>
      </c>
      <c r="AK90" s="372">
        <f t="shared" si="40"/>
        <v>31.824861721392899</v>
      </c>
      <c r="AL90" s="368">
        <f t="shared" si="41"/>
        <v>12.659940130601811</v>
      </c>
      <c r="AM90" s="346"/>
      <c r="AN90" s="347"/>
      <c r="AO90" s="346"/>
      <c r="AP90" s="347"/>
      <c r="AQ90" s="347"/>
      <c r="AR90" s="348"/>
      <c r="AS90" s="347"/>
      <c r="AT90" s="349"/>
      <c r="AU90" s="347"/>
      <c r="AV90" s="349"/>
      <c r="AW90" s="349"/>
      <c r="AX90" s="350"/>
      <c r="AY90" s="351"/>
    </row>
    <row r="91" spans="1:51" ht="13.2" x14ac:dyDescent="0.25">
      <c r="A91" s="299" t="s">
        <v>186</v>
      </c>
      <c r="B91" s="247">
        <v>38</v>
      </c>
      <c r="C91" s="247">
        <v>5</v>
      </c>
      <c r="D91" s="434">
        <v>9.61538</v>
      </c>
      <c r="E91" s="248">
        <f t="shared" si="67"/>
        <v>86.538420000000002</v>
      </c>
      <c r="F91" s="256">
        <v>41481.461520000012</v>
      </c>
      <c r="G91" s="248">
        <v>7512.4615200000117</v>
      </c>
      <c r="H91" s="248">
        <f t="shared" si="59"/>
        <v>7517.2692100000113</v>
      </c>
      <c r="I91" s="256">
        <f t="shared" si="55"/>
        <v>41486.269210000013</v>
      </c>
      <c r="J91" s="249">
        <f t="shared" si="56"/>
        <v>41486.269210000013</v>
      </c>
      <c r="K91" s="247">
        <v>1060</v>
      </c>
      <c r="L91" s="247"/>
      <c r="M91" s="247"/>
      <c r="N91" s="247"/>
      <c r="O91" s="247"/>
      <c r="P91" s="247">
        <v>0.51100000000000101</v>
      </c>
      <c r="Q91" s="514">
        <v>0.42515220407305881</v>
      </c>
      <c r="R91" s="522">
        <v>2.7168440145549276E-2</v>
      </c>
      <c r="S91" s="300">
        <f t="shared" si="60"/>
        <v>27168.440145549277</v>
      </c>
      <c r="T91" s="523">
        <v>2.6509093761484179E-2</v>
      </c>
      <c r="U91" s="300">
        <f t="shared" si="61"/>
        <v>26509.093761484179</v>
      </c>
      <c r="V91" s="522">
        <v>0.11921037239056026</v>
      </c>
      <c r="W91" s="300">
        <f t="shared" si="62"/>
        <v>119210.37239056025</v>
      </c>
      <c r="X91" s="300"/>
      <c r="Y91" s="522">
        <v>0.2115116375571412</v>
      </c>
      <c r="Z91" s="300">
        <f t="shared" si="63"/>
        <v>211511.63755714119</v>
      </c>
      <c r="AA91" s="522">
        <v>3.9120151268083317E-3</v>
      </c>
      <c r="AB91" s="300">
        <f t="shared" si="64"/>
        <v>3912.0151268083318</v>
      </c>
      <c r="AC91" s="300">
        <f t="shared" si="65"/>
        <v>2264.0366787957732</v>
      </c>
      <c r="AD91" s="300">
        <f t="shared" si="57"/>
        <v>264.85997971253244</v>
      </c>
      <c r="AE91" s="328">
        <f t="shared" si="37"/>
        <v>4244.5522561663583</v>
      </c>
      <c r="AF91" s="328">
        <f t="shared" si="38"/>
        <v>279.42965191488082</v>
      </c>
      <c r="AG91" s="264">
        <v>40.01036851598591</v>
      </c>
      <c r="AH91" s="264">
        <v>21.788843186055502</v>
      </c>
      <c r="AI91" s="368">
        <f t="shared" si="39"/>
        <v>18.221525329930408</v>
      </c>
      <c r="AJ91" s="372">
        <f t="shared" si="52"/>
        <v>17.010496360346728</v>
      </c>
      <c r="AK91" s="372">
        <f t="shared" si="40"/>
        <v>9.2635747047537453</v>
      </c>
      <c r="AL91" s="368">
        <f t="shared" si="41"/>
        <v>7.746921655592983</v>
      </c>
      <c r="AM91" s="346"/>
      <c r="AN91" s="347"/>
      <c r="AO91" s="346"/>
      <c r="AP91" s="347"/>
      <c r="AQ91" s="347"/>
      <c r="AR91" s="348"/>
      <c r="AS91" s="347"/>
      <c r="AT91" s="349"/>
      <c r="AU91" s="347"/>
      <c r="AV91" s="349"/>
      <c r="AW91" s="349"/>
      <c r="AX91" s="350"/>
      <c r="AY91" s="351"/>
    </row>
    <row r="92" spans="1:51" ht="13.2" x14ac:dyDescent="0.25">
      <c r="A92" s="299" t="s">
        <v>187</v>
      </c>
      <c r="B92" s="247">
        <v>38</v>
      </c>
      <c r="C92" s="247">
        <v>6</v>
      </c>
      <c r="D92" s="434">
        <v>9.61538</v>
      </c>
      <c r="E92" s="248">
        <f t="shared" si="67"/>
        <v>76.92304</v>
      </c>
      <c r="F92" s="256">
        <v>41491.076900000015</v>
      </c>
      <c r="G92" s="248">
        <v>7522.0769000000146</v>
      </c>
      <c r="H92" s="248">
        <f t="shared" si="59"/>
        <v>7526.8845900000142</v>
      </c>
      <c r="I92" s="256">
        <f t="shared" si="55"/>
        <v>41495.884590000016</v>
      </c>
      <c r="J92" s="249">
        <f t="shared" si="56"/>
        <v>41495.884590000016</v>
      </c>
      <c r="K92" s="247">
        <v>1060</v>
      </c>
      <c r="L92" s="247"/>
      <c r="M92" s="247"/>
      <c r="N92" s="247"/>
      <c r="O92" s="247"/>
      <c r="P92" s="247">
        <v>0.2710000000000008</v>
      </c>
      <c r="Q92" s="514">
        <v>0.22547210822661262</v>
      </c>
      <c r="R92" s="522"/>
      <c r="S92" s="300"/>
      <c r="T92" s="523">
        <v>1.4206166656542665E-2</v>
      </c>
      <c r="U92" s="300">
        <f t="shared" si="61"/>
        <v>14206.166656542666</v>
      </c>
      <c r="V92" s="522">
        <v>2.9575334523168094E-2</v>
      </c>
      <c r="W92" s="300">
        <f t="shared" si="62"/>
        <v>29575.334523168094</v>
      </c>
      <c r="X92" s="300"/>
      <c r="Y92" s="522">
        <v>0.18169060704690185</v>
      </c>
      <c r="Z92" s="300">
        <f t="shared" si="63"/>
        <v>181690.60704690186</v>
      </c>
      <c r="AA92" s="522"/>
      <c r="AB92" s="300"/>
      <c r="AC92" s="300"/>
      <c r="AD92" s="300">
        <f t="shared" si="57"/>
        <v>141.93789671948727</v>
      </c>
      <c r="AE92" s="328">
        <f t="shared" si="37"/>
        <v>1053.0463948716631</v>
      </c>
      <c r="AF92" s="328"/>
      <c r="AG92" s="264">
        <v>56.004733110780684</v>
      </c>
      <c r="AH92" s="264">
        <v>34.885952017553556</v>
      </c>
      <c r="AI92" s="368">
        <f t="shared" si="39"/>
        <v>21.118781093227128</v>
      </c>
      <c r="AJ92" s="372">
        <f t="shared" si="52"/>
        <v>12.627505245156497</v>
      </c>
      <c r="AK92" s="372">
        <f t="shared" si="40"/>
        <v>7.8658091488902508</v>
      </c>
      <c r="AL92" s="368">
        <f t="shared" si="41"/>
        <v>4.7616960962662462</v>
      </c>
      <c r="AM92" s="346"/>
      <c r="AN92" s="347"/>
      <c r="AO92" s="346"/>
      <c r="AP92" s="347"/>
      <c r="AQ92" s="347"/>
      <c r="AR92" s="348"/>
      <c r="AS92" s="347"/>
      <c r="AT92" s="349"/>
      <c r="AU92" s="347"/>
      <c r="AV92" s="349"/>
      <c r="AW92" s="349"/>
      <c r="AX92" s="350"/>
      <c r="AY92" s="351"/>
    </row>
    <row r="93" spans="1:51" ht="13.2" x14ac:dyDescent="0.25">
      <c r="A93" s="299" t="s">
        <v>188</v>
      </c>
      <c r="B93" s="247">
        <v>38</v>
      </c>
      <c r="C93" s="247">
        <v>7</v>
      </c>
      <c r="D93" s="434">
        <v>9.61538</v>
      </c>
      <c r="E93" s="248">
        <f t="shared" si="67"/>
        <v>67.307659999999998</v>
      </c>
      <c r="F93" s="256">
        <v>41500.692280000017</v>
      </c>
      <c r="G93" s="248">
        <v>7531.6922800000175</v>
      </c>
      <c r="H93" s="248">
        <f t="shared" si="59"/>
        <v>7536.4999700000171</v>
      </c>
      <c r="I93" s="256">
        <f t="shared" si="55"/>
        <v>41505.499970000019</v>
      </c>
      <c r="J93" s="249">
        <f t="shared" si="56"/>
        <v>41505.499970000019</v>
      </c>
      <c r="K93" s="247">
        <v>1060</v>
      </c>
      <c r="L93" s="247"/>
      <c r="M93" s="247"/>
      <c r="N93" s="247"/>
      <c r="O93" s="247"/>
      <c r="P93" s="247">
        <v>0.1590000000000007</v>
      </c>
      <c r="Q93" s="514">
        <v>0.13228806349827105</v>
      </c>
      <c r="R93" s="522">
        <v>7.906728763055558E-3</v>
      </c>
      <c r="S93" s="300">
        <f t="shared" si="60"/>
        <v>7906.7287630555584</v>
      </c>
      <c r="T93" s="523">
        <v>8.7146487333851063E-3</v>
      </c>
      <c r="U93" s="300">
        <f t="shared" si="61"/>
        <v>8714.6487333851055</v>
      </c>
      <c r="V93" s="522">
        <v>1.357977167536804E-2</v>
      </c>
      <c r="W93" s="300">
        <f t="shared" si="62"/>
        <v>13579.77167536804</v>
      </c>
      <c r="X93" s="300"/>
      <c r="Y93" s="522">
        <v>9.0226821181878997E-2</v>
      </c>
      <c r="Z93" s="300">
        <f t="shared" si="63"/>
        <v>90226.821181879001</v>
      </c>
      <c r="AA93" s="522">
        <v>1.2075365001463804E-3</v>
      </c>
      <c r="AB93" s="300">
        <f t="shared" si="64"/>
        <v>1207.5365001463804</v>
      </c>
      <c r="AC93" s="300">
        <f t="shared" si="65"/>
        <v>658.89406358796316</v>
      </c>
      <c r="AD93" s="300">
        <f t="shared" si="57"/>
        <v>87.070561803958014</v>
      </c>
      <c r="AE93" s="328">
        <f t="shared" si="37"/>
        <v>483.51539674807429</v>
      </c>
      <c r="AF93" s="328">
        <f t="shared" si="38"/>
        <v>86.25260715331288</v>
      </c>
      <c r="AG93" s="264">
        <v>93.382090228191871</v>
      </c>
      <c r="AH93" s="264">
        <v>42.685249250934866</v>
      </c>
      <c r="AI93" s="368">
        <f t="shared" si="39"/>
        <v>50.696840977257004</v>
      </c>
      <c r="AJ93" s="372">
        <f t="shared" si="52"/>
        <v>12.353335881708322</v>
      </c>
      <c r="AK93" s="372">
        <f t="shared" si="40"/>
        <v>5.6467489633471981</v>
      </c>
      <c r="AL93" s="368">
        <f t="shared" si="41"/>
        <v>6.7065869183611238</v>
      </c>
      <c r="AM93" s="346"/>
      <c r="AN93" s="347"/>
      <c r="AO93" s="346"/>
      <c r="AP93" s="347"/>
      <c r="AQ93" s="347"/>
      <c r="AR93" s="348"/>
      <c r="AS93" s="347"/>
      <c r="AT93" s="349"/>
      <c r="AU93" s="347"/>
      <c r="AV93" s="349"/>
      <c r="AW93" s="349"/>
      <c r="AX93" s="350"/>
      <c r="AY93" s="351"/>
    </row>
    <row r="94" spans="1:51" ht="13.2" x14ac:dyDescent="0.25">
      <c r="A94" s="299" t="s">
        <v>189</v>
      </c>
      <c r="B94" s="247">
        <v>38</v>
      </c>
      <c r="C94" s="247">
        <v>8</v>
      </c>
      <c r="D94" s="434">
        <v>9.61538</v>
      </c>
      <c r="E94" s="248">
        <f t="shared" si="67"/>
        <v>57.692279999999997</v>
      </c>
      <c r="F94" s="256">
        <v>41510.30766000002</v>
      </c>
      <c r="G94" s="248">
        <v>7541.3076600000204</v>
      </c>
      <c r="H94" s="248">
        <f t="shared" si="59"/>
        <v>7546.11535000002</v>
      </c>
      <c r="I94" s="256">
        <f t="shared" si="55"/>
        <v>41515.115350000022</v>
      </c>
      <c r="J94" s="249">
        <f t="shared" si="56"/>
        <v>41515.115350000022</v>
      </c>
      <c r="K94" s="247">
        <v>1060</v>
      </c>
      <c r="L94" s="247"/>
      <c r="M94" s="247"/>
      <c r="N94" s="247"/>
      <c r="O94" s="247"/>
      <c r="P94" s="247">
        <v>0.58999999999999986</v>
      </c>
      <c r="Q94" s="514">
        <v>0.49088023562251298</v>
      </c>
      <c r="R94" s="522">
        <v>5.0811633814933532E-2</v>
      </c>
      <c r="S94" s="300">
        <f t="shared" si="60"/>
        <v>50811.633814933535</v>
      </c>
      <c r="T94" s="523">
        <v>3.8813741297262477E-2</v>
      </c>
      <c r="U94" s="300">
        <f t="shared" si="61"/>
        <v>38813.741297262481</v>
      </c>
      <c r="V94" s="522">
        <v>9.2004782335164528E-2</v>
      </c>
      <c r="W94" s="300">
        <f t="shared" si="62"/>
        <v>92004.782335164535</v>
      </c>
      <c r="X94" s="300"/>
      <c r="Y94" s="522">
        <v>0.23303262745275222</v>
      </c>
      <c r="Z94" s="300">
        <f t="shared" si="63"/>
        <v>233032.6274527522</v>
      </c>
      <c r="AA94" s="522">
        <v>9.4318819540256896E-3</v>
      </c>
      <c r="AB94" s="300">
        <f t="shared" si="64"/>
        <v>9431.88195402569</v>
      </c>
      <c r="AC94" s="300">
        <f t="shared" si="65"/>
        <v>4234.302817911127</v>
      </c>
      <c r="AD94" s="300">
        <f t="shared" si="57"/>
        <v>387.79925202485913</v>
      </c>
      <c r="AE94" s="328">
        <f t="shared" si="37"/>
        <v>3275.8819438914934</v>
      </c>
      <c r="AF94" s="328">
        <f t="shared" si="38"/>
        <v>673.70585385897778</v>
      </c>
      <c r="AG94" s="264">
        <v>65.680320559202087</v>
      </c>
      <c r="AH94" s="264">
        <v>52.325751895533109</v>
      </c>
      <c r="AI94" s="368">
        <f t="shared" si="39"/>
        <v>13.354568663668978</v>
      </c>
      <c r="AJ94" s="372">
        <f t="shared" si="52"/>
        <v>32.241171231863305</v>
      </c>
      <c r="AK94" s="372">
        <f t="shared" si="40"/>
        <v>25.685677419604449</v>
      </c>
      <c r="AL94" s="368">
        <f t="shared" si="41"/>
        <v>6.555493812258856</v>
      </c>
      <c r="AM94" s="346"/>
      <c r="AN94" s="347"/>
      <c r="AO94" s="346"/>
      <c r="AP94" s="347"/>
      <c r="AQ94" s="347"/>
      <c r="AR94" s="348"/>
      <c r="AS94" s="347"/>
      <c r="AT94" s="349"/>
      <c r="AU94" s="347"/>
      <c r="AV94" s="349"/>
      <c r="AW94" s="349"/>
      <c r="AX94" s="350"/>
      <c r="AY94" s="351"/>
    </row>
    <row r="95" spans="1:51" ht="13.2" x14ac:dyDescent="0.25">
      <c r="A95" s="299" t="s">
        <v>190</v>
      </c>
      <c r="B95" s="247">
        <v>38</v>
      </c>
      <c r="C95" s="247">
        <v>9</v>
      </c>
      <c r="D95" s="434">
        <v>9.61538</v>
      </c>
      <c r="E95" s="248">
        <f t="shared" si="67"/>
        <v>48.076899999999995</v>
      </c>
      <c r="F95" s="256">
        <v>41519.923040000023</v>
      </c>
      <c r="G95" s="248">
        <v>7550.9230400000233</v>
      </c>
      <c r="H95" s="248">
        <f t="shared" si="59"/>
        <v>7555.730730000023</v>
      </c>
      <c r="I95" s="256">
        <f t="shared" si="55"/>
        <v>41524.730730000025</v>
      </c>
      <c r="J95" s="249">
        <f t="shared" si="56"/>
        <v>41524.730730000025</v>
      </c>
      <c r="K95" s="247">
        <v>1060</v>
      </c>
      <c r="L95" s="247"/>
      <c r="M95" s="247"/>
      <c r="N95" s="247"/>
      <c r="O95" s="247"/>
      <c r="P95" s="247">
        <v>0.1509999999999998</v>
      </c>
      <c r="Q95" s="514">
        <v>0.12563206030338878</v>
      </c>
      <c r="R95" s="522">
        <v>1.9585799073285722E-2</v>
      </c>
      <c r="S95" s="300">
        <f t="shared" si="60"/>
        <v>19585.799073285722</v>
      </c>
      <c r="T95" s="523">
        <v>1.0201674924087634E-2</v>
      </c>
      <c r="U95" s="300">
        <f t="shared" si="61"/>
        <v>10201.674924087634</v>
      </c>
      <c r="V95" s="522">
        <v>7.3169365486878768E-3</v>
      </c>
      <c r="W95" s="300">
        <f t="shared" si="62"/>
        <v>7316.9365486878769</v>
      </c>
      <c r="X95" s="300"/>
      <c r="Y95" s="522">
        <v>5.9148951147398952E-2</v>
      </c>
      <c r="Z95" s="300">
        <f t="shared" si="63"/>
        <v>59148.951147398955</v>
      </c>
      <c r="AA95" s="522">
        <v>3.6524968307351685E-3</v>
      </c>
      <c r="AB95" s="300">
        <f t="shared" si="64"/>
        <v>3652.4968307351683</v>
      </c>
      <c r="AC95" s="300">
        <f t="shared" si="65"/>
        <v>1632.1499227738102</v>
      </c>
      <c r="AD95" s="300">
        <f t="shared" si="57"/>
        <v>101.92786813985839</v>
      </c>
      <c r="AE95" s="328">
        <f t="shared" si="37"/>
        <v>260.52363492506373</v>
      </c>
      <c r="AF95" s="328">
        <f t="shared" si="38"/>
        <v>260.89263076679777</v>
      </c>
      <c r="AG95" s="264">
        <v>47.072097227372993</v>
      </c>
      <c r="AH95" s="264">
        <v>28.141600317145713</v>
      </c>
      <c r="AI95" s="368">
        <f t="shared" si="39"/>
        <v>18.93049691022728</v>
      </c>
      <c r="AJ95" s="372">
        <f t="shared" si="52"/>
        <v>5.9137645574763038</v>
      </c>
      <c r="AK95" s="372">
        <f t="shared" si="40"/>
        <v>3.5354872280775149</v>
      </c>
      <c r="AL95" s="368">
        <f t="shared" si="41"/>
        <v>2.3782773293987889</v>
      </c>
      <c r="AM95" s="346"/>
      <c r="AN95" s="347"/>
      <c r="AO95" s="346"/>
      <c r="AP95" s="347"/>
      <c r="AQ95" s="347"/>
      <c r="AR95" s="348"/>
      <c r="AS95" s="347"/>
      <c r="AT95" s="349"/>
      <c r="AU95" s="347"/>
      <c r="AV95" s="349"/>
      <c r="AW95" s="349"/>
      <c r="AX95" s="350"/>
      <c r="AY95" s="351"/>
    </row>
    <row r="96" spans="1:51" ht="13.2" x14ac:dyDescent="0.25">
      <c r="A96" s="299" t="s">
        <v>191</v>
      </c>
      <c r="B96" s="247">
        <v>38</v>
      </c>
      <c r="C96" s="247">
        <v>10</v>
      </c>
      <c r="D96" s="434">
        <v>9.61538</v>
      </c>
      <c r="E96" s="248">
        <f t="shared" si="67"/>
        <v>38.461519999999993</v>
      </c>
      <c r="F96" s="256">
        <v>41529.538420000026</v>
      </c>
      <c r="G96" s="248">
        <v>7560.5384200000262</v>
      </c>
      <c r="H96" s="248">
        <f t="shared" si="59"/>
        <v>7565.3461100000259</v>
      </c>
      <c r="I96" s="256">
        <f t="shared" si="55"/>
        <v>41534.346110000028</v>
      </c>
      <c r="J96" s="249">
        <f t="shared" si="56"/>
        <v>41534.346110000028</v>
      </c>
      <c r="K96" s="247">
        <v>1060</v>
      </c>
      <c r="L96" s="247"/>
      <c r="M96" s="247"/>
      <c r="N96" s="247"/>
      <c r="O96" s="247"/>
      <c r="P96" s="247">
        <v>9.6000000000000085E-2</v>
      </c>
      <c r="Q96" s="514">
        <v>7.9872038338578477E-2</v>
      </c>
      <c r="R96" s="522">
        <v>6.1373358436988164E-3</v>
      </c>
      <c r="S96" s="300">
        <f t="shared" si="60"/>
        <v>6137.3358436988165</v>
      </c>
      <c r="T96" s="523">
        <v>8.7721654757277473E-3</v>
      </c>
      <c r="U96" s="300">
        <f t="shared" si="61"/>
        <v>8772.1654757277465</v>
      </c>
      <c r="V96" s="522">
        <v>7.5076022994328929E-3</v>
      </c>
      <c r="W96" s="300">
        <f t="shared" si="62"/>
        <v>7507.6022994328932</v>
      </c>
      <c r="X96" s="300"/>
      <c r="Y96" s="522">
        <v>4.82489309541708E-2</v>
      </c>
      <c r="Z96" s="300">
        <f t="shared" si="63"/>
        <v>48248.930954170799</v>
      </c>
      <c r="AA96" s="522">
        <v>1.0947915066051867E-3</v>
      </c>
      <c r="AB96" s="300">
        <f t="shared" si="64"/>
        <v>1094.7915066051867</v>
      </c>
      <c r="AC96" s="300">
        <f t="shared" si="65"/>
        <v>511.4446536415681</v>
      </c>
      <c r="AD96" s="300">
        <f t="shared" si="57"/>
        <v>87.645228118358276</v>
      </c>
      <c r="AE96" s="328">
        <f t="shared" si="37"/>
        <v>267.31239605607493</v>
      </c>
      <c r="AF96" s="328">
        <f t="shared" si="38"/>
        <v>78.199393328941909</v>
      </c>
      <c r="AG96" s="264">
        <v>56.519352014523591</v>
      </c>
      <c r="AH96" s="264">
        <v>32.120670064859588</v>
      </c>
      <c r="AI96" s="368">
        <f t="shared" si="39"/>
        <v>24.398681949664002</v>
      </c>
      <c r="AJ96" s="372">
        <f t="shared" si="52"/>
        <v>4.5143158509756409</v>
      </c>
      <c r="AK96" s="372">
        <f t="shared" si="40"/>
        <v>2.5655433908812952</v>
      </c>
      <c r="AL96" s="368">
        <f t="shared" si="41"/>
        <v>1.9487724600943457</v>
      </c>
      <c r="AM96" s="346"/>
      <c r="AN96" s="347"/>
      <c r="AO96" s="346"/>
      <c r="AP96" s="347"/>
      <c r="AQ96" s="347"/>
      <c r="AR96" s="348"/>
      <c r="AS96" s="347"/>
      <c r="AT96" s="349"/>
      <c r="AU96" s="347"/>
      <c r="AV96" s="349"/>
      <c r="AW96" s="349"/>
      <c r="AX96" s="350"/>
      <c r="AY96" s="351"/>
    </row>
    <row r="97" spans="1:51" ht="13.2" x14ac:dyDescent="0.25">
      <c r="A97" s="299" t="s">
        <v>192</v>
      </c>
      <c r="B97" s="247">
        <v>38</v>
      </c>
      <c r="C97" s="247">
        <v>11</v>
      </c>
      <c r="D97" s="434">
        <v>9.61538</v>
      </c>
      <c r="E97" s="248">
        <f t="shared" si="67"/>
        <v>28.846139999999991</v>
      </c>
      <c r="F97" s="256">
        <v>41539.153800000029</v>
      </c>
      <c r="G97" s="248">
        <v>7570.1538000000292</v>
      </c>
      <c r="H97" s="248">
        <f t="shared" si="59"/>
        <v>7574.9614900000288</v>
      </c>
      <c r="I97" s="256">
        <f t="shared" si="55"/>
        <v>41543.961490000031</v>
      </c>
      <c r="J97" s="249">
        <f t="shared" si="56"/>
        <v>41543.961490000031</v>
      </c>
      <c r="K97" s="247">
        <v>1060</v>
      </c>
      <c r="L97" s="247"/>
      <c r="M97" s="247"/>
      <c r="N97" s="247"/>
      <c r="O97" s="247"/>
      <c r="P97" s="247">
        <v>0.10100000000000087</v>
      </c>
      <c r="Q97" s="514">
        <v>8.4032040335380087E-2</v>
      </c>
      <c r="R97" s="522">
        <v>6.5661740938761128E-3</v>
      </c>
      <c r="S97" s="300">
        <f t="shared" si="60"/>
        <v>6566.1740938761131</v>
      </c>
      <c r="T97" s="523">
        <v>5.9129409557364121E-3</v>
      </c>
      <c r="U97" s="300">
        <f t="shared" si="61"/>
        <v>5912.9409557364124</v>
      </c>
      <c r="V97" s="522"/>
      <c r="W97" s="300"/>
      <c r="X97" s="300"/>
      <c r="Y97" s="522">
        <v>6.1703664144953402E-2</v>
      </c>
      <c r="Z97" s="300">
        <f t="shared" si="63"/>
        <v>61703.6641449534</v>
      </c>
      <c r="AA97" s="522">
        <v>1.1655950351912871E-3</v>
      </c>
      <c r="AB97" s="300">
        <f t="shared" si="64"/>
        <v>1165.595035191287</v>
      </c>
      <c r="AC97" s="300">
        <f t="shared" si="65"/>
        <v>547.1811744896761</v>
      </c>
      <c r="AD97" s="300">
        <f t="shared" si="57"/>
        <v>59.077893634115178</v>
      </c>
      <c r="AE97" s="328"/>
      <c r="AF97" s="328">
        <f t="shared" si="38"/>
        <v>83.256788227949073</v>
      </c>
      <c r="AG97" s="264">
        <v>61.070563020581183</v>
      </c>
      <c r="AH97" s="264">
        <v>30.500384045707403</v>
      </c>
      <c r="AI97" s="368">
        <f t="shared" si="39"/>
        <v>30.57017897487378</v>
      </c>
      <c r="AJ97" s="372">
        <f t="shared" si="52"/>
        <v>5.1318840150498497</v>
      </c>
      <c r="AK97" s="372">
        <f t="shared" si="40"/>
        <v>2.5630095023734678</v>
      </c>
      <c r="AL97" s="368">
        <f t="shared" si="41"/>
        <v>2.5688745126763819</v>
      </c>
      <c r="AM97" s="346"/>
      <c r="AN97" s="347"/>
      <c r="AO97" s="346"/>
      <c r="AP97" s="347"/>
      <c r="AQ97" s="347"/>
      <c r="AR97" s="348"/>
      <c r="AS97" s="347"/>
      <c r="AT97" s="349"/>
      <c r="AU97" s="347"/>
      <c r="AV97" s="349"/>
      <c r="AW97" s="349"/>
      <c r="AX97" s="350"/>
      <c r="AY97" s="351"/>
    </row>
    <row r="98" spans="1:51" ht="13.2" x14ac:dyDescent="0.25">
      <c r="A98" s="299" t="s">
        <v>193</v>
      </c>
      <c r="B98" s="247">
        <v>38</v>
      </c>
      <c r="C98" s="247">
        <v>12</v>
      </c>
      <c r="D98" s="434">
        <v>9.61538</v>
      </c>
      <c r="E98" s="248">
        <f t="shared" si="67"/>
        <v>19.230759999999989</v>
      </c>
      <c r="F98" s="256">
        <v>41548.769180000032</v>
      </c>
      <c r="G98" s="248">
        <v>7579.7691800000321</v>
      </c>
      <c r="H98" s="248">
        <f t="shared" si="59"/>
        <v>7584.5768700000317</v>
      </c>
      <c r="I98" s="256">
        <f t="shared" si="55"/>
        <v>41553.576870000034</v>
      </c>
      <c r="J98" s="249">
        <f t="shared" si="56"/>
        <v>41553.576870000034</v>
      </c>
      <c r="K98" s="247">
        <v>1060</v>
      </c>
      <c r="L98" s="247"/>
      <c r="M98" s="247"/>
      <c r="N98" s="247"/>
      <c r="O98" s="247"/>
      <c r="P98" s="247">
        <v>0.25</v>
      </c>
      <c r="Q98" s="514">
        <v>0.20800009984004791</v>
      </c>
      <c r="R98" s="522">
        <v>1.7514288007336204E-2</v>
      </c>
      <c r="S98" s="300">
        <f t="shared" si="60"/>
        <v>17514.288007336203</v>
      </c>
      <c r="T98" s="523">
        <v>1.10026728560602E-2</v>
      </c>
      <c r="U98" s="300">
        <f t="shared" si="61"/>
        <v>11002.672856060201</v>
      </c>
      <c r="V98" s="522">
        <v>4.2477538982741515E-2</v>
      </c>
      <c r="W98" s="300">
        <f t="shared" si="62"/>
        <v>42477.538982741513</v>
      </c>
      <c r="X98" s="300"/>
      <c r="Y98" s="522">
        <v>0.11073416798290567</v>
      </c>
      <c r="Z98" s="300">
        <f t="shared" si="63"/>
        <v>110734.16798290567</v>
      </c>
      <c r="AA98" s="522">
        <v>2.7924932053459972E-3</v>
      </c>
      <c r="AB98" s="300">
        <f t="shared" si="64"/>
        <v>2792.493205345997</v>
      </c>
      <c r="AC98" s="300">
        <f t="shared" si="65"/>
        <v>1459.5240006113504</v>
      </c>
      <c r="AD98" s="300">
        <f t="shared" si="57"/>
        <v>109.93086884297092</v>
      </c>
      <c r="AE98" s="328">
        <f t="shared" si="37"/>
        <v>1512.4366303872646</v>
      </c>
      <c r="AF98" s="328">
        <f t="shared" si="38"/>
        <v>199.46380038185694</v>
      </c>
      <c r="AG98" s="264">
        <v>52.950039447869564</v>
      </c>
      <c r="AH98" s="264">
        <v>29.365052238158057</v>
      </c>
      <c r="AI98" s="368">
        <f t="shared" si="39"/>
        <v>23.584987209711507</v>
      </c>
      <c r="AJ98" s="372">
        <f t="shared" si="52"/>
        <v>11.013613491691345</v>
      </c>
      <c r="AK98" s="372">
        <f t="shared" si="40"/>
        <v>6.1079337973450984</v>
      </c>
      <c r="AL98" s="368">
        <f t="shared" si="41"/>
        <v>4.9056796943462464</v>
      </c>
      <c r="AM98" s="346"/>
      <c r="AN98" s="347"/>
      <c r="AO98" s="346"/>
      <c r="AP98" s="347"/>
      <c r="AQ98" s="347"/>
      <c r="AR98" s="348"/>
      <c r="AS98" s="347"/>
      <c r="AT98" s="349"/>
      <c r="AU98" s="347"/>
      <c r="AV98" s="349"/>
      <c r="AW98" s="349"/>
      <c r="AX98" s="350"/>
      <c r="AY98" s="351"/>
    </row>
    <row r="99" spans="1:51" ht="13.2" x14ac:dyDescent="0.25">
      <c r="A99" s="470" t="s">
        <v>194</v>
      </c>
      <c r="B99" s="253">
        <v>38</v>
      </c>
      <c r="C99" s="253">
        <v>13</v>
      </c>
      <c r="D99" s="491">
        <v>9.61538</v>
      </c>
      <c r="E99" s="426">
        <f t="shared" si="67"/>
        <v>9.6153799999999894</v>
      </c>
      <c r="F99" s="472">
        <v>41558.384560000035</v>
      </c>
      <c r="G99" s="426">
        <v>7589.384560000035</v>
      </c>
      <c r="H99" s="426">
        <f t="shared" si="59"/>
        <v>7594.1922500000346</v>
      </c>
      <c r="I99" s="472">
        <f t="shared" si="55"/>
        <v>41563.192250000036</v>
      </c>
      <c r="J99" s="473">
        <f t="shared" si="56"/>
        <v>41563.192250000036</v>
      </c>
      <c r="K99" s="253">
        <v>1060</v>
      </c>
      <c r="L99" s="253"/>
      <c r="M99" s="253"/>
      <c r="N99" s="253"/>
      <c r="O99" s="253"/>
      <c r="P99" s="253">
        <v>0.42499999999999893</v>
      </c>
      <c r="Q99" s="536">
        <v>0.35360016972808056</v>
      </c>
      <c r="R99" s="524">
        <v>2.5338717329734074E-2</v>
      </c>
      <c r="S99" s="356">
        <f t="shared" si="60"/>
        <v>25338.717329734074</v>
      </c>
      <c r="T99" s="525">
        <v>2.7112816416179943E-2</v>
      </c>
      <c r="U99" s="356">
        <f t="shared" si="61"/>
        <v>27112.816416179943</v>
      </c>
      <c r="V99" s="524">
        <v>4.3522657443190144E-2</v>
      </c>
      <c r="W99" s="356">
        <f t="shared" si="62"/>
        <v>43522.657443190146</v>
      </c>
      <c r="X99" s="356"/>
      <c r="Y99" s="524">
        <v>0.21961790254437527</v>
      </c>
      <c r="Z99" s="356">
        <f t="shared" si="63"/>
        <v>219617.90254437528</v>
      </c>
      <c r="AA99" s="524">
        <v>4.4667659890362263E-3</v>
      </c>
      <c r="AB99" s="356">
        <f t="shared" si="64"/>
        <v>4466.7659890362265</v>
      </c>
      <c r="AC99" s="356">
        <f t="shared" si="65"/>
        <v>2111.5597774778394</v>
      </c>
      <c r="AD99" s="356">
        <f t="shared" si="57"/>
        <v>270.89194638455211</v>
      </c>
      <c r="AE99" s="356">
        <f t="shared" si="37"/>
        <v>1549.6486600982764</v>
      </c>
      <c r="AF99" s="356">
        <f t="shared" si="38"/>
        <v>319.05471350258762</v>
      </c>
      <c r="AG99" s="379">
        <v>57.021003067906932</v>
      </c>
      <c r="AH99" s="379">
        <v>35.51310853385494</v>
      </c>
      <c r="AI99" s="380">
        <f t="shared" si="39"/>
        <v>21.507894534051992</v>
      </c>
      <c r="AJ99" s="380">
        <f t="shared" si="52"/>
        <v>20.162636362877294</v>
      </c>
      <c r="AK99" s="380">
        <f t="shared" si="40"/>
        <v>12.557441205142853</v>
      </c>
      <c r="AL99" s="380">
        <f t="shared" si="41"/>
        <v>7.6051951577344408</v>
      </c>
      <c r="AM99" s="483"/>
      <c r="AN99" s="484"/>
      <c r="AO99" s="483"/>
      <c r="AP99" s="484"/>
      <c r="AQ99" s="484"/>
      <c r="AR99" s="485"/>
      <c r="AS99" s="484"/>
      <c r="AT99" s="486"/>
      <c r="AU99" s="484"/>
      <c r="AV99" s="486"/>
      <c r="AW99" s="486"/>
      <c r="AX99" s="487"/>
      <c r="AY99" s="488"/>
    </row>
    <row r="100" spans="1:51" ht="13.2" x14ac:dyDescent="0.25">
      <c r="A100" s="458" t="s">
        <v>195</v>
      </c>
      <c r="B100" s="459">
        <v>39</v>
      </c>
      <c r="C100" s="459">
        <v>1</v>
      </c>
      <c r="D100" s="459">
        <v>16</v>
      </c>
      <c r="E100" s="459">
        <f>SUM(D100:D112)</f>
        <v>208</v>
      </c>
      <c r="F100" s="460">
        <v>41570</v>
      </c>
      <c r="G100" s="459">
        <v>7601</v>
      </c>
      <c r="H100" s="459">
        <f t="shared" si="59"/>
        <v>7609</v>
      </c>
      <c r="I100" s="460">
        <f t="shared" si="55"/>
        <v>41578</v>
      </c>
      <c r="J100" s="461">
        <f t="shared" si="56"/>
        <v>41578</v>
      </c>
      <c r="K100" s="459">
        <v>1060</v>
      </c>
      <c r="L100" s="459"/>
      <c r="M100" s="459"/>
      <c r="N100" s="459"/>
      <c r="O100" s="459"/>
      <c r="P100" s="459">
        <v>0.55799999999999983</v>
      </c>
      <c r="Q100" s="533">
        <v>0.27899999999999991</v>
      </c>
      <c r="R100" s="526">
        <v>1.39951671445481E-2</v>
      </c>
      <c r="S100" s="359">
        <f t="shared" si="60"/>
        <v>13995.167144548101</v>
      </c>
      <c r="T100" s="527">
        <v>3.5294266900259753E-2</v>
      </c>
      <c r="U100" s="359">
        <f t="shared" si="61"/>
        <v>35294.266900259754</v>
      </c>
      <c r="V100" s="526">
        <v>1.3720342826948471E-2</v>
      </c>
      <c r="W100" s="359">
        <f t="shared" si="62"/>
        <v>13720.342826948472</v>
      </c>
      <c r="X100" s="359"/>
      <c r="Y100" s="526">
        <v>0.19499747241142143</v>
      </c>
      <c r="Z100" s="359">
        <f t="shared" si="63"/>
        <v>194997.47241142142</v>
      </c>
      <c r="AA100" s="526">
        <v>2.0841993580374965E-3</v>
      </c>
      <c r="AB100" s="359">
        <f t="shared" si="64"/>
        <v>2084.1993580374965</v>
      </c>
      <c r="AC100" s="359">
        <f t="shared" si="65"/>
        <v>1166.2639287123418</v>
      </c>
      <c r="AD100" s="359">
        <f t="shared" si="57"/>
        <v>352.63517113336928</v>
      </c>
      <c r="AE100" s="435">
        <f t="shared" si="37"/>
        <v>488.5205115432687</v>
      </c>
      <c r="AF100" s="435">
        <f t="shared" si="38"/>
        <v>148.87138271696404</v>
      </c>
      <c r="AG100" s="479">
        <v>65.194177748982497</v>
      </c>
      <c r="AH100" s="479">
        <v>47.69884113401546</v>
      </c>
      <c r="AI100" s="480">
        <f t="shared" si="39"/>
        <v>17.495336614967037</v>
      </c>
      <c r="AJ100" s="463">
        <f t="shared" si="52"/>
        <v>18.189175591966112</v>
      </c>
      <c r="AK100" s="463">
        <f t="shared" si="40"/>
        <v>13.307976676390309</v>
      </c>
      <c r="AL100" s="480">
        <f t="shared" si="41"/>
        <v>4.8811989155758031</v>
      </c>
      <c r="AM100" s="464"/>
      <c r="AN100" s="465"/>
      <c r="AO100" s="464"/>
      <c r="AP100" s="465"/>
      <c r="AQ100" s="465"/>
      <c r="AR100" s="466"/>
      <c r="AS100" s="465"/>
      <c r="AT100" s="467"/>
      <c r="AU100" s="465"/>
      <c r="AV100" s="467"/>
      <c r="AW100" s="467"/>
      <c r="AX100" s="468"/>
      <c r="AY100" s="469"/>
    </row>
    <row r="101" spans="1:51" ht="13.2" x14ac:dyDescent="0.25">
      <c r="A101" s="299" t="s">
        <v>196</v>
      </c>
      <c r="B101" s="247">
        <v>39</v>
      </c>
      <c r="C101" s="247">
        <v>2</v>
      </c>
      <c r="D101" s="247">
        <v>16</v>
      </c>
      <c r="E101" s="247">
        <f>E100-D101</f>
        <v>192</v>
      </c>
      <c r="F101" s="256">
        <v>41586</v>
      </c>
      <c r="G101" s="247">
        <v>7617</v>
      </c>
      <c r="H101" s="247">
        <f t="shared" si="59"/>
        <v>7625</v>
      </c>
      <c r="I101" s="256">
        <f t="shared" si="55"/>
        <v>41594</v>
      </c>
      <c r="J101" s="249">
        <f t="shared" si="56"/>
        <v>41594</v>
      </c>
      <c r="K101" s="247">
        <v>1060</v>
      </c>
      <c r="L101" s="247"/>
      <c r="M101" s="247"/>
      <c r="N101" s="247"/>
      <c r="O101" s="247"/>
      <c r="P101" s="247">
        <v>0.79800000000000004</v>
      </c>
      <c r="Q101" s="514">
        <v>0.39900000000000002</v>
      </c>
      <c r="R101" s="522">
        <v>2.1287785627394334E-2</v>
      </c>
      <c r="S101" s="300">
        <f t="shared" si="60"/>
        <v>21287.785627394336</v>
      </c>
      <c r="T101" s="523">
        <v>4.201051168972391E-2</v>
      </c>
      <c r="U101" s="300">
        <f t="shared" si="61"/>
        <v>42010.511689723913</v>
      </c>
      <c r="V101" s="522">
        <v>2.9619165856708526E-2</v>
      </c>
      <c r="W101" s="300">
        <f t="shared" si="62"/>
        <v>29619.165856708525</v>
      </c>
      <c r="X101" s="300"/>
      <c r="Y101" s="522">
        <v>0.27415085838508174</v>
      </c>
      <c r="Z101" s="300">
        <f t="shared" si="63"/>
        <v>274150.85838508175</v>
      </c>
      <c r="AA101" s="522">
        <v>3.0284888451804458E-3</v>
      </c>
      <c r="AB101" s="300">
        <f t="shared" si="64"/>
        <v>3028.4888451804459</v>
      </c>
      <c r="AC101" s="300">
        <f t="shared" si="65"/>
        <v>1773.9821356161947</v>
      </c>
      <c r="AD101" s="300">
        <f t="shared" si="57"/>
        <v>419.73910439820389</v>
      </c>
      <c r="AE101" s="328">
        <f t="shared" si="37"/>
        <v>1054.6070341175528</v>
      </c>
      <c r="AF101" s="328">
        <f t="shared" si="38"/>
        <v>216.32063179860327</v>
      </c>
      <c r="AG101" s="264">
        <v>66.805093536285071</v>
      </c>
      <c r="AH101" s="264">
        <v>50.640546667367637</v>
      </c>
      <c r="AI101" s="368">
        <f t="shared" si="39"/>
        <v>16.164546868917434</v>
      </c>
      <c r="AJ101" s="372">
        <f t="shared" si="52"/>
        <v>26.655232320977746</v>
      </c>
      <c r="AK101" s="372">
        <f t="shared" si="40"/>
        <v>20.205578120279689</v>
      </c>
      <c r="AL101" s="368">
        <f t="shared" si="41"/>
        <v>6.4496542006980562</v>
      </c>
      <c r="AM101" s="346"/>
      <c r="AN101" s="347"/>
      <c r="AO101" s="346"/>
      <c r="AP101" s="347"/>
      <c r="AQ101" s="347"/>
      <c r="AR101" s="348"/>
      <c r="AS101" s="347"/>
      <c r="AT101" s="349"/>
      <c r="AU101" s="347"/>
      <c r="AV101" s="349"/>
      <c r="AW101" s="349"/>
      <c r="AX101" s="350"/>
      <c r="AY101" s="351"/>
    </row>
    <row r="102" spans="1:51" ht="13.2" x14ac:dyDescent="0.25">
      <c r="A102" s="299" t="s">
        <v>197</v>
      </c>
      <c r="B102" s="247">
        <v>39</v>
      </c>
      <c r="C102" s="247">
        <v>3</v>
      </c>
      <c r="D102" s="247">
        <v>16</v>
      </c>
      <c r="E102" s="247">
        <f t="shared" ref="E102:E112" si="68">E101-D102</f>
        <v>176</v>
      </c>
      <c r="F102" s="256">
        <v>41602</v>
      </c>
      <c r="G102" s="247">
        <v>7633</v>
      </c>
      <c r="H102" s="247">
        <f t="shared" si="59"/>
        <v>7641</v>
      </c>
      <c r="I102" s="256">
        <f t="shared" si="55"/>
        <v>41610</v>
      </c>
      <c r="J102" s="249">
        <f t="shared" si="56"/>
        <v>41610</v>
      </c>
      <c r="K102" s="247">
        <v>1060</v>
      </c>
      <c r="L102" s="247"/>
      <c r="M102" s="247"/>
      <c r="N102" s="247"/>
      <c r="O102" s="247"/>
      <c r="P102" s="247">
        <v>0.15499999999999936</v>
      </c>
      <c r="Q102" s="514">
        <v>7.749999999999968E-2</v>
      </c>
      <c r="R102" s="522">
        <v>8.2482856964114521E-3</v>
      </c>
      <c r="S102" s="300">
        <f t="shared" si="60"/>
        <v>8248.2856964114526</v>
      </c>
      <c r="T102" s="523">
        <v>9.6240431169144595E-3</v>
      </c>
      <c r="U102" s="300">
        <f t="shared" si="61"/>
        <v>9624.0431169144595</v>
      </c>
      <c r="V102" s="522">
        <v>5.4598794981624409E-3</v>
      </c>
      <c r="W102" s="300">
        <f t="shared" si="62"/>
        <v>5459.8794981624405</v>
      </c>
      <c r="X102" s="300"/>
      <c r="Y102" s="522">
        <v>4.1795363143894149E-2</v>
      </c>
      <c r="Z102" s="300">
        <f t="shared" si="63"/>
        <v>41795.363143894152</v>
      </c>
      <c r="AA102" s="522">
        <v>1.1218878371046248E-3</v>
      </c>
      <c r="AB102" s="300">
        <f t="shared" si="64"/>
        <v>1121.8878371046249</v>
      </c>
      <c r="AC102" s="300">
        <f t="shared" si="65"/>
        <v>687.35714136762101</v>
      </c>
      <c r="AD102" s="300">
        <f t="shared" si="57"/>
        <v>96.156582629092028</v>
      </c>
      <c r="AE102" s="328">
        <f t="shared" si="37"/>
        <v>194.40207573881329</v>
      </c>
      <c r="AF102" s="328">
        <f t="shared" si="38"/>
        <v>80.134845507473202</v>
      </c>
      <c r="AG102" s="264">
        <v>88.989085354694197</v>
      </c>
      <c r="AH102" s="264">
        <v>63.520732814811751</v>
      </c>
      <c r="AI102" s="368">
        <f t="shared" si="39"/>
        <v>25.468352539882446</v>
      </c>
      <c r="AJ102" s="372">
        <f t="shared" si="52"/>
        <v>6.8966541149887721</v>
      </c>
      <c r="AK102" s="372">
        <f t="shared" si="40"/>
        <v>4.9228567931478908</v>
      </c>
      <c r="AL102" s="368">
        <f t="shared" si="41"/>
        <v>1.9737973218408813</v>
      </c>
      <c r="AM102" s="346"/>
      <c r="AN102" s="347"/>
      <c r="AO102" s="346"/>
      <c r="AP102" s="347"/>
      <c r="AQ102" s="347"/>
      <c r="AR102" s="348"/>
      <c r="AS102" s="347"/>
      <c r="AT102" s="349"/>
      <c r="AU102" s="347"/>
      <c r="AV102" s="349"/>
      <c r="AW102" s="349"/>
      <c r="AX102" s="350"/>
      <c r="AY102" s="351"/>
    </row>
    <row r="103" spans="1:51" ht="13.2" x14ac:dyDescent="0.25">
      <c r="A103" s="299" t="s">
        <v>198</v>
      </c>
      <c r="B103" s="247">
        <v>39</v>
      </c>
      <c r="C103" s="247">
        <v>4</v>
      </c>
      <c r="D103" s="247">
        <v>16</v>
      </c>
      <c r="E103" s="247">
        <f t="shared" si="68"/>
        <v>160</v>
      </c>
      <c r="F103" s="256">
        <v>41618</v>
      </c>
      <c r="G103" s="247">
        <v>7649</v>
      </c>
      <c r="H103" s="247">
        <f t="shared" si="59"/>
        <v>7657</v>
      </c>
      <c r="I103" s="256">
        <f t="shared" si="55"/>
        <v>41626</v>
      </c>
      <c r="J103" s="249">
        <f t="shared" si="56"/>
        <v>41626</v>
      </c>
      <c r="K103" s="247">
        <v>1060</v>
      </c>
      <c r="L103" s="247"/>
      <c r="M103" s="247"/>
      <c r="N103" s="247"/>
      <c r="O103" s="247"/>
      <c r="P103" s="247">
        <v>0.61280000000000001</v>
      </c>
      <c r="Q103" s="514">
        <v>0.30640000000000001</v>
      </c>
      <c r="R103" s="522">
        <v>1.7209142944466006E-2</v>
      </c>
      <c r="S103" s="300">
        <f t="shared" si="60"/>
        <v>17209.142944466006</v>
      </c>
      <c r="T103" s="523">
        <v>2.3764503629035739E-2</v>
      </c>
      <c r="U103" s="300">
        <f t="shared" si="61"/>
        <v>23764.503629035738</v>
      </c>
      <c r="V103" s="522">
        <v>1.6042380225911909E-2</v>
      </c>
      <c r="W103" s="300">
        <f t="shared" si="62"/>
        <v>16042.380225911909</v>
      </c>
      <c r="X103" s="300"/>
      <c r="Y103" s="522">
        <v>0.22357025878388737</v>
      </c>
      <c r="Z103" s="300">
        <f t="shared" si="63"/>
        <v>223570.25878388737</v>
      </c>
      <c r="AA103" s="522">
        <v>2.2383724484421872E-3</v>
      </c>
      <c r="AB103" s="300">
        <f t="shared" si="64"/>
        <v>2238.3724484421873</v>
      </c>
      <c r="AC103" s="300">
        <f t="shared" si="65"/>
        <v>1434.095245372167</v>
      </c>
      <c r="AD103" s="300">
        <f t="shared" si="57"/>
        <v>237.43799036276107</v>
      </c>
      <c r="AE103" s="328">
        <f t="shared" si="37"/>
        <v>571.19795716337296</v>
      </c>
      <c r="AF103" s="328">
        <f t="shared" si="38"/>
        <v>159.88374631729909</v>
      </c>
      <c r="AG103" s="264">
        <v>64.402593382806074</v>
      </c>
      <c r="AH103" s="264">
        <v>46.071892549185435</v>
      </c>
      <c r="AI103" s="368">
        <f t="shared" si="39"/>
        <v>18.330700833620639</v>
      </c>
      <c r="AJ103" s="372">
        <f t="shared" si="52"/>
        <v>19.732954612491781</v>
      </c>
      <c r="AK103" s="372">
        <f t="shared" si="40"/>
        <v>14.116427877070418</v>
      </c>
      <c r="AL103" s="368">
        <f t="shared" si="41"/>
        <v>5.6165267354213633</v>
      </c>
      <c r="AM103" s="346"/>
      <c r="AN103" s="347"/>
      <c r="AO103" s="346"/>
      <c r="AP103" s="347"/>
      <c r="AQ103" s="347"/>
      <c r="AR103" s="348"/>
      <c r="AS103" s="347"/>
      <c r="AT103" s="349"/>
      <c r="AU103" s="347"/>
      <c r="AV103" s="349"/>
      <c r="AW103" s="349"/>
      <c r="AX103" s="350"/>
      <c r="AY103" s="351"/>
    </row>
    <row r="104" spans="1:51" ht="13.2" x14ac:dyDescent="0.25">
      <c r="A104" s="299" t="s">
        <v>199</v>
      </c>
      <c r="B104" s="247">
        <v>39</v>
      </c>
      <c r="C104" s="247">
        <v>5</v>
      </c>
      <c r="D104" s="247">
        <v>16</v>
      </c>
      <c r="E104" s="247">
        <f t="shared" si="68"/>
        <v>144</v>
      </c>
      <c r="F104" s="256">
        <v>41634</v>
      </c>
      <c r="G104" s="247">
        <v>7665</v>
      </c>
      <c r="H104" s="247">
        <f t="shared" si="59"/>
        <v>7673</v>
      </c>
      <c r="I104" s="256">
        <f t="shared" si="55"/>
        <v>41642</v>
      </c>
      <c r="J104" s="249">
        <f t="shared" si="56"/>
        <v>41642</v>
      </c>
      <c r="K104" s="247">
        <v>1060</v>
      </c>
      <c r="L104" s="247"/>
      <c r="M104" s="247"/>
      <c r="N104" s="247"/>
      <c r="O104" s="247"/>
      <c r="P104" s="247">
        <v>0.34420000000000073</v>
      </c>
      <c r="Q104" s="514">
        <v>0.17210000000000036</v>
      </c>
      <c r="R104" s="522">
        <v>1.4353880147038717E-2</v>
      </c>
      <c r="S104" s="300">
        <f t="shared" si="60"/>
        <v>14353.880147038717</v>
      </c>
      <c r="T104" s="523">
        <v>2.2495935997790692E-2</v>
      </c>
      <c r="U104" s="300">
        <f t="shared" si="61"/>
        <v>22495.935997790693</v>
      </c>
      <c r="V104" s="522">
        <v>1.3821497093317306E-2</v>
      </c>
      <c r="W104" s="300">
        <f t="shared" si="62"/>
        <v>13821.497093317306</v>
      </c>
      <c r="X104" s="300"/>
      <c r="Y104" s="522">
        <v>9.9897866541295594E-2</v>
      </c>
      <c r="Z104" s="300">
        <f t="shared" si="63"/>
        <v>99897.866541295589</v>
      </c>
      <c r="AA104" s="522">
        <v>2.0876887618660467E-3</v>
      </c>
      <c r="AB104" s="300">
        <f t="shared" si="64"/>
        <v>2087.6887618660467</v>
      </c>
      <c r="AC104" s="300">
        <f t="shared" si="65"/>
        <v>1196.156678919893</v>
      </c>
      <c r="AD104" s="300">
        <f t="shared" si="57"/>
        <v>224.76336632247373</v>
      </c>
      <c r="AE104" s="328">
        <f t="shared" si="37"/>
        <v>492.12216600442605</v>
      </c>
      <c r="AF104" s="328">
        <f t="shared" si="38"/>
        <v>149.12062584757476</v>
      </c>
      <c r="AG104" s="264">
        <v>81.570004280748392</v>
      </c>
      <c r="AH104" s="264">
        <v>54.247875401910512</v>
      </c>
      <c r="AI104" s="368">
        <f t="shared" si="39"/>
        <v>27.32212887883788</v>
      </c>
      <c r="AJ104" s="372">
        <f t="shared" si="52"/>
        <v>14.038197736716828</v>
      </c>
      <c r="AK104" s="372">
        <f t="shared" si="40"/>
        <v>9.3360593566688195</v>
      </c>
      <c r="AL104" s="368">
        <f t="shared" si="41"/>
        <v>4.7021383800480088</v>
      </c>
      <c r="AM104" s="346"/>
      <c r="AN104" s="347"/>
      <c r="AO104" s="346"/>
      <c r="AP104" s="347"/>
      <c r="AQ104" s="347"/>
      <c r="AR104" s="348"/>
      <c r="AS104" s="347"/>
      <c r="AT104" s="349"/>
      <c r="AU104" s="347"/>
      <c r="AV104" s="349"/>
      <c r="AW104" s="349"/>
      <c r="AX104" s="350"/>
      <c r="AY104" s="351"/>
    </row>
    <row r="105" spans="1:51" ht="13.2" x14ac:dyDescent="0.25">
      <c r="A105" s="299" t="s">
        <v>200</v>
      </c>
      <c r="B105" s="247">
        <v>39</v>
      </c>
      <c r="C105" s="247">
        <v>6</v>
      </c>
      <c r="D105" s="247">
        <v>16</v>
      </c>
      <c r="E105" s="247">
        <f t="shared" si="68"/>
        <v>128</v>
      </c>
      <c r="F105" s="256">
        <v>41650</v>
      </c>
      <c r="G105" s="247">
        <v>7681</v>
      </c>
      <c r="H105" s="247">
        <f t="shared" si="59"/>
        <v>7689</v>
      </c>
      <c r="I105" s="256">
        <f t="shared" si="55"/>
        <v>41658</v>
      </c>
      <c r="J105" s="249">
        <f t="shared" si="56"/>
        <v>41658</v>
      </c>
      <c r="K105" s="247">
        <v>1060</v>
      </c>
      <c r="L105" s="247"/>
      <c r="M105" s="247"/>
      <c r="N105" s="247"/>
      <c r="O105" s="247"/>
      <c r="P105" s="247">
        <v>0.35640000000000072</v>
      </c>
      <c r="Q105" s="514">
        <v>0.17820000000000036</v>
      </c>
      <c r="R105" s="522">
        <v>1.053385363192621E-2</v>
      </c>
      <c r="S105" s="300">
        <f t="shared" si="60"/>
        <v>10533.853631926211</v>
      </c>
      <c r="T105" s="523">
        <v>2.3096440006559065E-2</v>
      </c>
      <c r="U105" s="300">
        <f t="shared" si="61"/>
        <v>23096.440006559063</v>
      </c>
      <c r="V105" s="522">
        <v>1.065862066975172E-2</v>
      </c>
      <c r="W105" s="300">
        <f t="shared" si="62"/>
        <v>10658.620669751719</v>
      </c>
      <c r="X105" s="300"/>
      <c r="Y105" s="522">
        <v>0.11811030524387407</v>
      </c>
      <c r="Z105" s="300">
        <f t="shared" si="63"/>
        <v>118110.30524387407</v>
      </c>
      <c r="AA105" s="522">
        <v>1.5068067734481084E-3</v>
      </c>
      <c r="AB105" s="300">
        <f t="shared" si="64"/>
        <v>1506.8067734481083</v>
      </c>
      <c r="AC105" s="300">
        <f t="shared" si="65"/>
        <v>877.82113599385082</v>
      </c>
      <c r="AD105" s="300">
        <f t="shared" si="57"/>
        <v>230.76317457735919</v>
      </c>
      <c r="AE105" s="328">
        <f t="shared" si="37"/>
        <v>379.50617470765059</v>
      </c>
      <c r="AF105" s="328">
        <f t="shared" si="38"/>
        <v>107.62905524629346</v>
      </c>
      <c r="AG105" s="264">
        <v>75.295538972322262</v>
      </c>
      <c r="AH105" s="264">
        <v>46.288625973707354</v>
      </c>
      <c r="AI105" s="368">
        <f t="shared" si="39"/>
        <v>29.006912998614908</v>
      </c>
      <c r="AJ105" s="372">
        <f t="shared" si="52"/>
        <v>13.417665044867855</v>
      </c>
      <c r="AK105" s="372">
        <f t="shared" si="40"/>
        <v>8.2486331485146671</v>
      </c>
      <c r="AL105" s="368">
        <f t="shared" si="41"/>
        <v>5.1690318963531876</v>
      </c>
      <c r="AM105" s="346"/>
      <c r="AN105" s="347"/>
      <c r="AO105" s="346"/>
      <c r="AP105" s="347"/>
      <c r="AQ105" s="347"/>
      <c r="AR105" s="348"/>
      <c r="AS105" s="347"/>
      <c r="AT105" s="349"/>
      <c r="AU105" s="347"/>
      <c r="AV105" s="349"/>
      <c r="AW105" s="349"/>
      <c r="AX105" s="350"/>
      <c r="AY105" s="351"/>
    </row>
    <row r="106" spans="1:51" ht="13.2" x14ac:dyDescent="0.25">
      <c r="A106" s="299" t="s">
        <v>201</v>
      </c>
      <c r="B106" s="247">
        <v>39</v>
      </c>
      <c r="C106" s="247">
        <v>7</v>
      </c>
      <c r="D106" s="247">
        <v>16</v>
      </c>
      <c r="E106" s="247">
        <f t="shared" si="68"/>
        <v>112</v>
      </c>
      <c r="F106" s="256">
        <v>41666</v>
      </c>
      <c r="G106" s="247">
        <v>7697</v>
      </c>
      <c r="H106" s="247">
        <f t="shared" si="59"/>
        <v>7705</v>
      </c>
      <c r="I106" s="256">
        <f t="shared" si="55"/>
        <v>41674</v>
      </c>
      <c r="J106" s="249">
        <f t="shared" si="56"/>
        <v>41674</v>
      </c>
      <c r="K106" s="247">
        <v>1060</v>
      </c>
      <c r="L106" s="247"/>
      <c r="M106" s="247"/>
      <c r="N106" s="247"/>
      <c r="O106" s="247"/>
      <c r="P106" s="247">
        <v>0.54739999999999966</v>
      </c>
      <c r="Q106" s="514">
        <v>0.27369999999999983</v>
      </c>
      <c r="R106" s="522">
        <v>1.3000124504902873E-2</v>
      </c>
      <c r="S106" s="300">
        <f t="shared" si="60"/>
        <v>13000.124504902873</v>
      </c>
      <c r="T106" s="523">
        <v>2.6446178940373329E-2</v>
      </c>
      <c r="U106" s="300">
        <f t="shared" si="61"/>
        <v>26446.178940373327</v>
      </c>
      <c r="V106" s="522">
        <v>1.7982698651606059E-2</v>
      </c>
      <c r="W106" s="300">
        <f t="shared" si="62"/>
        <v>17982.698651606061</v>
      </c>
      <c r="X106" s="300"/>
      <c r="Y106" s="522">
        <v>0.19677081114576325</v>
      </c>
      <c r="Z106" s="300">
        <f t="shared" si="63"/>
        <v>196770.81114576326</v>
      </c>
      <c r="AA106" s="522">
        <v>1.8257427806269515E-3</v>
      </c>
      <c r="AB106" s="300">
        <f t="shared" si="64"/>
        <v>1825.7427806269516</v>
      </c>
      <c r="AC106" s="300">
        <f t="shared" si="65"/>
        <v>1083.3437087419061</v>
      </c>
      <c r="AD106" s="300">
        <f t="shared" si="57"/>
        <v>264.23137964068667</v>
      </c>
      <c r="AE106" s="328">
        <f t="shared" si="37"/>
        <v>640.28408437115445</v>
      </c>
      <c r="AF106" s="328">
        <f t="shared" si="38"/>
        <v>130.41019861621081</v>
      </c>
      <c r="AG106" s="264">
        <v>90.002418624778727</v>
      </c>
      <c r="AH106" s="264">
        <v>67.094153887811984</v>
      </c>
      <c r="AI106" s="368">
        <f t="shared" si="39"/>
        <v>22.908264736966743</v>
      </c>
      <c r="AJ106" s="372">
        <f t="shared" si="52"/>
        <v>24.633661977601921</v>
      </c>
      <c r="AK106" s="372">
        <f t="shared" si="40"/>
        <v>18.363669919094129</v>
      </c>
      <c r="AL106" s="368">
        <f t="shared" si="41"/>
        <v>6.2699920585077926</v>
      </c>
      <c r="AM106" s="346"/>
      <c r="AN106" s="347"/>
      <c r="AO106" s="346"/>
      <c r="AP106" s="347"/>
      <c r="AQ106" s="347"/>
      <c r="AR106" s="348"/>
      <c r="AS106" s="347"/>
      <c r="AT106" s="349"/>
      <c r="AU106" s="347"/>
      <c r="AV106" s="349"/>
      <c r="AW106" s="349"/>
      <c r="AX106" s="350"/>
      <c r="AY106" s="351"/>
    </row>
    <row r="107" spans="1:51" ht="13.2" x14ac:dyDescent="0.25">
      <c r="A107" s="299" t="s">
        <v>202</v>
      </c>
      <c r="B107" s="247">
        <v>39</v>
      </c>
      <c r="C107" s="247">
        <v>8</v>
      </c>
      <c r="D107" s="247">
        <v>16</v>
      </c>
      <c r="E107" s="247">
        <f t="shared" si="68"/>
        <v>96</v>
      </c>
      <c r="F107" s="256">
        <v>41682</v>
      </c>
      <c r="G107" s="247">
        <v>7713</v>
      </c>
      <c r="H107" s="247">
        <f t="shared" si="59"/>
        <v>7721</v>
      </c>
      <c r="I107" s="256">
        <f t="shared" si="55"/>
        <v>41690</v>
      </c>
      <c r="J107" s="249">
        <f t="shared" si="56"/>
        <v>41690</v>
      </c>
      <c r="K107" s="247">
        <v>1060</v>
      </c>
      <c r="L107" s="247"/>
      <c r="M107" s="247"/>
      <c r="N107" s="247"/>
      <c r="O107" s="247"/>
      <c r="P107" s="247">
        <v>1.4779999999999998</v>
      </c>
      <c r="Q107" s="514">
        <v>0.73899999999999988</v>
      </c>
      <c r="R107" s="522">
        <v>3.9471995890336904E-2</v>
      </c>
      <c r="S107" s="300">
        <f t="shared" si="60"/>
        <v>39471.995890336904</v>
      </c>
      <c r="T107" s="523">
        <v>6.4103088779763687E-2</v>
      </c>
      <c r="U107" s="300">
        <f t="shared" si="61"/>
        <v>64103.08877976369</v>
      </c>
      <c r="V107" s="522">
        <v>5.8208099819175879E-2</v>
      </c>
      <c r="W107" s="300">
        <f t="shared" si="62"/>
        <v>58208.099819175877</v>
      </c>
      <c r="X107" s="300"/>
      <c r="Y107" s="522">
        <v>0.51800882167521811</v>
      </c>
      <c r="Z107" s="300">
        <f t="shared" si="63"/>
        <v>518008.82167521812</v>
      </c>
      <c r="AA107" s="522">
        <v>5.4439951687865447E-3</v>
      </c>
      <c r="AB107" s="300">
        <f t="shared" si="64"/>
        <v>5443.995168786545</v>
      </c>
      <c r="AC107" s="300">
        <f t="shared" si="65"/>
        <v>3289.3329908614087</v>
      </c>
      <c r="AD107" s="300">
        <f t="shared" si="57"/>
        <v>640.47239586843955</v>
      </c>
      <c r="AE107" s="328">
        <f t="shared" si="37"/>
        <v>2072.5320830740375</v>
      </c>
      <c r="AF107" s="328">
        <f t="shared" si="38"/>
        <v>388.85679777046749</v>
      </c>
      <c r="AG107" s="264">
        <v>110.22768173114139</v>
      </c>
      <c r="AH107" s="264">
        <v>90.189607232585203</v>
      </c>
      <c r="AI107" s="368">
        <f t="shared" si="39"/>
        <v>20.038074498556185</v>
      </c>
      <c r="AJ107" s="372">
        <f t="shared" si="52"/>
        <v>81.458256799313475</v>
      </c>
      <c r="AK107" s="372">
        <f t="shared" si="40"/>
        <v>66.650119744880456</v>
      </c>
      <c r="AL107" s="368">
        <f t="shared" si="41"/>
        <v>14.808137054433018</v>
      </c>
      <c r="AM107" s="346"/>
      <c r="AN107" s="347"/>
      <c r="AO107" s="346"/>
      <c r="AP107" s="347"/>
      <c r="AQ107" s="347"/>
      <c r="AR107" s="348"/>
      <c r="AS107" s="347"/>
      <c r="AT107" s="349"/>
      <c r="AU107" s="347"/>
      <c r="AV107" s="349"/>
      <c r="AW107" s="349"/>
      <c r="AX107" s="350"/>
      <c r="AY107" s="351"/>
    </row>
    <row r="108" spans="1:51" ht="13.2" x14ac:dyDescent="0.25">
      <c r="A108" s="299" t="s">
        <v>203</v>
      </c>
      <c r="B108" s="247">
        <v>39</v>
      </c>
      <c r="C108" s="247">
        <v>9</v>
      </c>
      <c r="D108" s="247">
        <v>16</v>
      </c>
      <c r="E108" s="247">
        <f t="shared" si="68"/>
        <v>80</v>
      </c>
      <c r="F108" s="256">
        <v>41698</v>
      </c>
      <c r="G108" s="247">
        <v>7729</v>
      </c>
      <c r="H108" s="247">
        <f t="shared" si="59"/>
        <v>7737</v>
      </c>
      <c r="I108" s="256">
        <f t="shared" si="55"/>
        <v>41706</v>
      </c>
      <c r="J108" s="249">
        <f t="shared" si="56"/>
        <v>41706</v>
      </c>
      <c r="K108" s="247">
        <v>1060</v>
      </c>
      <c r="L108" s="247"/>
      <c r="M108" s="247"/>
      <c r="N108" s="247"/>
      <c r="O108" s="247"/>
      <c r="P108" s="247">
        <v>1.6241000000000003</v>
      </c>
      <c r="Q108" s="514">
        <v>0.81205000000000016</v>
      </c>
      <c r="R108" s="522">
        <v>3.2647766712729932E-2</v>
      </c>
      <c r="S108" s="300">
        <f t="shared" si="60"/>
        <v>32647.766712729932</v>
      </c>
      <c r="T108" s="523">
        <v>6.8365231593755127E-2</v>
      </c>
      <c r="U108" s="300">
        <f t="shared" si="61"/>
        <v>68365.231593755132</v>
      </c>
      <c r="V108" s="522">
        <v>8.7195526590739703E-2</v>
      </c>
      <c r="W108" s="300">
        <f t="shared" si="62"/>
        <v>87195.526590739697</v>
      </c>
      <c r="X108" s="300"/>
      <c r="Y108" s="522">
        <v>0.57486982503368045</v>
      </c>
      <c r="Z108" s="300">
        <f t="shared" si="63"/>
        <v>574869.82503368042</v>
      </c>
      <c r="AA108" s="522">
        <v>4.3301407626336131E-3</v>
      </c>
      <c r="AB108" s="300">
        <f t="shared" si="64"/>
        <v>4330.1407626336131</v>
      </c>
      <c r="AC108" s="300">
        <f t="shared" si="65"/>
        <v>2720.6472260608275</v>
      </c>
      <c r="AD108" s="300">
        <f t="shared" si="57"/>
        <v>683.05669050343238</v>
      </c>
      <c r="AE108" s="328">
        <f t="shared" si="37"/>
        <v>3104.6456922874686</v>
      </c>
      <c r="AF108" s="328">
        <f t="shared" si="38"/>
        <v>309.29576875954376</v>
      </c>
      <c r="AG108" s="264">
        <v>55.163272884528482</v>
      </c>
      <c r="AH108" s="264">
        <v>91.507064995510262</v>
      </c>
      <c r="AI108" s="368">
        <f t="shared" si="39"/>
        <v>-36.343792110981781</v>
      </c>
      <c r="AJ108" s="372">
        <f t="shared" si="52"/>
        <v>44.79533574588136</v>
      </c>
      <c r="AK108" s="372">
        <f t="shared" si="40"/>
        <v>74.308312129604118</v>
      </c>
      <c r="AL108" s="368">
        <f t="shared" si="41"/>
        <v>-29.512976383722759</v>
      </c>
      <c r="AM108" s="346"/>
      <c r="AN108" s="347"/>
      <c r="AO108" s="346"/>
      <c r="AP108" s="347"/>
      <c r="AQ108" s="347"/>
      <c r="AR108" s="348"/>
      <c r="AS108" s="347"/>
      <c r="AT108" s="349"/>
      <c r="AU108" s="347"/>
      <c r="AV108" s="349"/>
      <c r="AW108" s="349"/>
      <c r="AX108" s="350"/>
      <c r="AY108" s="351"/>
    </row>
    <row r="109" spans="1:51" ht="13.2" x14ac:dyDescent="0.25">
      <c r="A109" s="299" t="s">
        <v>204</v>
      </c>
      <c r="B109" s="247">
        <v>39</v>
      </c>
      <c r="C109" s="247">
        <v>10</v>
      </c>
      <c r="D109" s="247">
        <v>16</v>
      </c>
      <c r="E109" s="247">
        <f t="shared" si="68"/>
        <v>64</v>
      </c>
      <c r="F109" s="256">
        <v>41714</v>
      </c>
      <c r="G109" s="247">
        <v>7745</v>
      </c>
      <c r="H109" s="247">
        <f t="shared" si="59"/>
        <v>7753</v>
      </c>
      <c r="I109" s="256">
        <f t="shared" si="55"/>
        <v>41722</v>
      </c>
      <c r="J109" s="249">
        <f t="shared" si="56"/>
        <v>41722</v>
      </c>
      <c r="K109" s="247">
        <v>1060</v>
      </c>
      <c r="L109" s="247"/>
      <c r="M109" s="247"/>
      <c r="N109" s="247"/>
      <c r="O109" s="247"/>
      <c r="P109" s="247">
        <v>0.59789999999999921</v>
      </c>
      <c r="Q109" s="514">
        <v>0.2989499999999996</v>
      </c>
      <c r="R109" s="522">
        <v>1.8668063290811762E-2</v>
      </c>
      <c r="S109" s="300">
        <f t="shared" si="60"/>
        <v>18668.063290811762</v>
      </c>
      <c r="T109" s="523">
        <v>2.8101625083066472E-2</v>
      </c>
      <c r="U109" s="300">
        <f t="shared" si="61"/>
        <v>28101.625083066472</v>
      </c>
      <c r="V109" s="522">
        <v>2.4251912262246142E-2</v>
      </c>
      <c r="W109" s="300">
        <f t="shared" si="62"/>
        <v>24251.912262246144</v>
      </c>
      <c r="X109" s="300"/>
      <c r="Y109" s="522">
        <v>0.19992630442765758</v>
      </c>
      <c r="Z109" s="300">
        <f t="shared" si="63"/>
        <v>199926.30442765757</v>
      </c>
      <c r="AA109" s="522">
        <v>2.4581723630366062E-3</v>
      </c>
      <c r="AB109" s="300">
        <f t="shared" si="64"/>
        <v>2458.1723630366064</v>
      </c>
      <c r="AC109" s="300">
        <f t="shared" si="65"/>
        <v>1555.6719409009802</v>
      </c>
      <c r="AD109" s="300">
        <f t="shared" si="57"/>
        <v>280.77141815403445</v>
      </c>
      <c r="AE109" s="328">
        <f t="shared" si="37"/>
        <v>863.50295569764262</v>
      </c>
      <c r="AF109" s="328">
        <f t="shared" si="38"/>
        <v>175.58374021690042</v>
      </c>
      <c r="AG109" s="264">
        <v>65.866662555493136</v>
      </c>
      <c r="AH109" s="264">
        <v>82.913601479597517</v>
      </c>
      <c r="AI109" s="368">
        <f t="shared" si="39"/>
        <v>-17.046938924104381</v>
      </c>
      <c r="AJ109" s="372">
        <f t="shared" si="52"/>
        <v>19.690838770964646</v>
      </c>
      <c r="AK109" s="372">
        <f t="shared" si="40"/>
        <v>24.787021162325644</v>
      </c>
      <c r="AL109" s="368">
        <f t="shared" si="41"/>
        <v>-5.0961823913609976</v>
      </c>
      <c r="AM109" s="346"/>
      <c r="AN109" s="347"/>
      <c r="AO109" s="346"/>
      <c r="AP109" s="347"/>
      <c r="AQ109" s="347"/>
      <c r="AR109" s="348"/>
      <c r="AS109" s="347"/>
      <c r="AT109" s="349"/>
      <c r="AU109" s="347"/>
      <c r="AV109" s="349"/>
      <c r="AW109" s="349"/>
      <c r="AX109" s="350"/>
      <c r="AY109" s="351"/>
    </row>
    <row r="110" spans="1:51" ht="13.2" x14ac:dyDescent="0.25">
      <c r="A110" s="299" t="s">
        <v>205</v>
      </c>
      <c r="B110" s="247">
        <v>39</v>
      </c>
      <c r="C110" s="247">
        <v>11</v>
      </c>
      <c r="D110" s="247">
        <v>16</v>
      </c>
      <c r="E110" s="247">
        <f t="shared" si="68"/>
        <v>48</v>
      </c>
      <c r="F110" s="256">
        <v>41730</v>
      </c>
      <c r="G110" s="247">
        <v>7761</v>
      </c>
      <c r="H110" s="247">
        <f t="shared" si="59"/>
        <v>7769</v>
      </c>
      <c r="I110" s="256">
        <f t="shared" si="55"/>
        <v>41738</v>
      </c>
      <c r="J110" s="249">
        <f t="shared" si="56"/>
        <v>41738</v>
      </c>
      <c r="K110" s="247">
        <v>1060</v>
      </c>
      <c r="L110" s="247"/>
      <c r="M110" s="247"/>
      <c r="N110" s="247"/>
      <c r="O110" s="247"/>
      <c r="P110" s="247">
        <v>0.62159999999999904</v>
      </c>
      <c r="Q110" s="514">
        <v>0.31079999999999952</v>
      </c>
      <c r="R110" s="522">
        <v>2.0926542231511736E-2</v>
      </c>
      <c r="S110" s="300">
        <f t="shared" si="60"/>
        <v>20926.542231511736</v>
      </c>
      <c r="T110" s="523">
        <v>3.8024188968766935E-2</v>
      </c>
      <c r="U110" s="300">
        <f t="shared" si="61"/>
        <v>38024.188968766932</v>
      </c>
      <c r="V110" s="522">
        <v>2.5983478173670586E-2</v>
      </c>
      <c r="W110" s="300">
        <f t="shared" si="62"/>
        <v>25983.478173670585</v>
      </c>
      <c r="X110" s="300"/>
      <c r="Y110" s="522">
        <v>0.19447597727878266</v>
      </c>
      <c r="Z110" s="300">
        <f t="shared" si="63"/>
        <v>194475.97727878267</v>
      </c>
      <c r="AA110" s="522">
        <v>3.0180016691552691E-3</v>
      </c>
      <c r="AB110" s="300">
        <f t="shared" si="64"/>
        <v>3018.0016691552692</v>
      </c>
      <c r="AC110" s="300">
        <f t="shared" si="65"/>
        <v>1743.8785192926446</v>
      </c>
      <c r="AD110" s="300">
        <f t="shared" si="57"/>
        <v>379.91060763780922</v>
      </c>
      <c r="AE110" s="328">
        <f t="shared" si="37"/>
        <v>925.15633240179397</v>
      </c>
      <c r="AF110" s="328">
        <f t="shared" si="38"/>
        <v>215.57154779680494</v>
      </c>
      <c r="AG110" s="264">
        <v>82.364733151083897</v>
      </c>
      <c r="AH110" s="264">
        <v>43.511308415284915</v>
      </c>
      <c r="AI110" s="368">
        <f t="shared" si="39"/>
        <v>38.853424735798981</v>
      </c>
      <c r="AJ110" s="372">
        <f t="shared" si="52"/>
        <v>25.598959063356837</v>
      </c>
      <c r="AK110" s="372">
        <f t="shared" si="40"/>
        <v>13.52331465547053</v>
      </c>
      <c r="AL110" s="368">
        <f t="shared" si="41"/>
        <v>12.075644407886307</v>
      </c>
      <c r="AM110" s="346"/>
      <c r="AN110" s="347"/>
      <c r="AO110" s="346"/>
      <c r="AP110" s="347"/>
      <c r="AQ110" s="347"/>
      <c r="AR110" s="348"/>
      <c r="AS110" s="347"/>
      <c r="AT110" s="349"/>
      <c r="AU110" s="347"/>
      <c r="AV110" s="349"/>
      <c r="AW110" s="349"/>
      <c r="AX110" s="350"/>
      <c r="AY110" s="351"/>
    </row>
    <row r="111" spans="1:51" ht="13.2" x14ac:dyDescent="0.25">
      <c r="A111" s="299" t="s">
        <v>206</v>
      </c>
      <c r="B111" s="247">
        <v>39</v>
      </c>
      <c r="C111" s="247">
        <v>12</v>
      </c>
      <c r="D111" s="247">
        <v>16</v>
      </c>
      <c r="E111" s="247">
        <f t="shared" si="68"/>
        <v>32</v>
      </c>
      <c r="F111" s="256">
        <v>41746</v>
      </c>
      <c r="G111" s="247">
        <v>7777</v>
      </c>
      <c r="H111" s="247">
        <f t="shared" si="59"/>
        <v>7785</v>
      </c>
      <c r="I111" s="256">
        <f t="shared" si="55"/>
        <v>41754</v>
      </c>
      <c r="J111" s="249">
        <f t="shared" si="56"/>
        <v>41754</v>
      </c>
      <c r="K111" s="247">
        <v>1060</v>
      </c>
      <c r="L111" s="247"/>
      <c r="M111" s="247"/>
      <c r="N111" s="247"/>
      <c r="O111" s="247"/>
      <c r="P111" s="247">
        <v>1.6795000000000009</v>
      </c>
      <c r="Q111" s="514">
        <v>0.83975000000000044</v>
      </c>
      <c r="R111" s="522">
        <v>5.0833437502951294E-2</v>
      </c>
      <c r="S111" s="300">
        <f t="shared" si="60"/>
        <v>50833.437502951296</v>
      </c>
      <c r="T111" s="523">
        <v>9.1170827903444385E-2</v>
      </c>
      <c r="U111" s="300">
        <f t="shared" si="61"/>
        <v>91170.827903444384</v>
      </c>
      <c r="V111" s="522">
        <v>0.10091810724951374</v>
      </c>
      <c r="W111" s="300">
        <f t="shared" si="62"/>
        <v>100918.10724951373</v>
      </c>
      <c r="X111" s="300"/>
      <c r="Y111" s="522">
        <v>0.52057747108966401</v>
      </c>
      <c r="Z111" s="300">
        <f t="shared" si="63"/>
        <v>520577.47108966403</v>
      </c>
      <c r="AA111" s="522">
        <v>7.313452888687063E-3</v>
      </c>
      <c r="AB111" s="300">
        <f t="shared" si="64"/>
        <v>7313.452888687063</v>
      </c>
      <c r="AC111" s="300">
        <f t="shared" si="65"/>
        <v>4236.119791912608</v>
      </c>
      <c r="AD111" s="300">
        <f t="shared" si="57"/>
        <v>910.91396205952799</v>
      </c>
      <c r="AE111" s="328">
        <f t="shared" si="37"/>
        <v>3593.2458830896276</v>
      </c>
      <c r="AF111" s="328">
        <f t="shared" si="38"/>
        <v>522.3894920490759</v>
      </c>
      <c r="AG111" s="264">
        <v>68.115883598905015</v>
      </c>
      <c r="AH111" s="264">
        <v>48.578582826475589</v>
      </c>
      <c r="AI111" s="368">
        <f t="shared" si="39"/>
        <v>19.537300772429425</v>
      </c>
      <c r="AJ111" s="372">
        <f t="shared" si="52"/>
        <v>57.200313252180514</v>
      </c>
      <c r="AK111" s="372">
        <f t="shared" si="40"/>
        <v>40.793864928532898</v>
      </c>
      <c r="AL111" s="368">
        <f t="shared" si="41"/>
        <v>16.406448323647616</v>
      </c>
      <c r="AM111" s="346"/>
      <c r="AN111" s="347"/>
      <c r="AO111" s="346"/>
      <c r="AP111" s="347"/>
      <c r="AQ111" s="347"/>
      <c r="AR111" s="348"/>
      <c r="AS111" s="347"/>
      <c r="AT111" s="349"/>
      <c r="AU111" s="347"/>
      <c r="AV111" s="349"/>
      <c r="AW111" s="349"/>
      <c r="AX111" s="350"/>
      <c r="AY111" s="351"/>
    </row>
    <row r="112" spans="1:51" ht="13.2" x14ac:dyDescent="0.25">
      <c r="A112" s="494" t="s">
        <v>207</v>
      </c>
      <c r="B112" s="495">
        <v>39</v>
      </c>
      <c r="C112" s="495">
        <v>13</v>
      </c>
      <c r="D112" s="495">
        <v>16</v>
      </c>
      <c r="E112" s="495">
        <f t="shared" si="68"/>
        <v>16</v>
      </c>
      <c r="F112" s="496">
        <v>41762</v>
      </c>
      <c r="G112" s="495">
        <v>7793</v>
      </c>
      <c r="H112" s="495">
        <f t="shared" si="59"/>
        <v>7801</v>
      </c>
      <c r="I112" s="496">
        <f t="shared" si="55"/>
        <v>41770</v>
      </c>
      <c r="J112" s="497">
        <f t="shared" si="56"/>
        <v>41770</v>
      </c>
      <c r="K112" s="495">
        <v>1060</v>
      </c>
      <c r="L112" s="495"/>
      <c r="M112" s="495"/>
      <c r="N112" s="495"/>
      <c r="O112" s="495"/>
      <c r="P112" s="495">
        <v>2.0474999999999994</v>
      </c>
      <c r="Q112" s="539">
        <v>1.0237499999999997</v>
      </c>
      <c r="R112" s="528">
        <v>6.8689518464505342E-2</v>
      </c>
      <c r="S112" s="498">
        <f t="shared" si="60"/>
        <v>68689.518464505338</v>
      </c>
      <c r="T112" s="529">
        <v>0.10471545943333531</v>
      </c>
      <c r="U112" s="498">
        <f t="shared" si="61"/>
        <v>104715.45943333532</v>
      </c>
      <c r="V112" s="528">
        <v>0.1493105326599326</v>
      </c>
      <c r="W112" s="498">
        <f t="shared" si="62"/>
        <v>149310.53265993259</v>
      </c>
      <c r="X112" s="498"/>
      <c r="Y112" s="528">
        <v>0.59800021174546858</v>
      </c>
      <c r="Z112" s="498">
        <f t="shared" si="63"/>
        <v>598000.21174546855</v>
      </c>
      <c r="AA112" s="528">
        <v>1.1123152936097742E-2</v>
      </c>
      <c r="AB112" s="498">
        <f t="shared" si="64"/>
        <v>11123.152936097742</v>
      </c>
      <c r="AC112" s="498">
        <f t="shared" si="65"/>
        <v>5724.1265387087788</v>
      </c>
      <c r="AD112" s="498">
        <f t="shared" si="57"/>
        <v>1046.2422710729775</v>
      </c>
      <c r="AE112" s="498">
        <f t="shared" ref="AE112:AE173" si="69">V112/28.0855*1000000</f>
        <v>5316.2853664678423</v>
      </c>
      <c r="AF112" s="498">
        <f t="shared" ref="AF112:AF173" si="70">AA112/14*1000000</f>
        <v>794.51092400698155</v>
      </c>
      <c r="AG112" s="492">
        <v>72.928528301334083</v>
      </c>
      <c r="AH112" s="492">
        <v>56.065989766544455</v>
      </c>
      <c r="AI112" s="493">
        <f>AG112-AH112</f>
        <v>16.862538534789628</v>
      </c>
      <c r="AJ112" s="493">
        <f t="shared" si="52"/>
        <v>74.660580848490753</v>
      </c>
      <c r="AK112" s="493">
        <f t="shared" si="52"/>
        <v>57.397557023499871</v>
      </c>
      <c r="AL112" s="493">
        <f>AJ112-AK112</f>
        <v>17.263023824990881</v>
      </c>
      <c r="AM112" s="499"/>
      <c r="AN112" s="500"/>
      <c r="AO112" s="499"/>
      <c r="AP112" s="500"/>
      <c r="AQ112" s="500"/>
      <c r="AR112" s="501"/>
      <c r="AS112" s="500"/>
      <c r="AT112" s="502"/>
      <c r="AU112" s="500"/>
      <c r="AV112" s="502"/>
      <c r="AW112" s="502"/>
      <c r="AX112" s="503"/>
      <c r="AY112" s="504"/>
    </row>
    <row r="113" spans="1:51" ht="13.2" x14ac:dyDescent="0.25">
      <c r="A113" s="458" t="s">
        <v>208</v>
      </c>
      <c r="B113" s="459">
        <v>40</v>
      </c>
      <c r="C113" s="459">
        <v>1</v>
      </c>
      <c r="D113" s="459">
        <v>11.5</v>
      </c>
      <c r="E113" s="459">
        <f>SUM(D113:D125)</f>
        <v>149.5</v>
      </c>
      <c r="F113" s="460">
        <v>41783</v>
      </c>
      <c r="G113" s="459">
        <v>7814</v>
      </c>
      <c r="H113" s="459">
        <f t="shared" si="59"/>
        <v>7819.75</v>
      </c>
      <c r="I113" s="460">
        <f t="shared" si="55"/>
        <v>41788.75</v>
      </c>
      <c r="J113" s="461">
        <f t="shared" si="56"/>
        <v>41788.75</v>
      </c>
      <c r="K113" s="459">
        <v>1060</v>
      </c>
      <c r="L113" s="459"/>
      <c r="M113" s="459"/>
      <c r="N113" s="459"/>
      <c r="O113" s="459"/>
      <c r="P113" s="459"/>
      <c r="Q113" s="533">
        <v>0.2066086956521731</v>
      </c>
      <c r="R113" s="526">
        <v>2.4414482304557294E-2</v>
      </c>
      <c r="S113" s="359">
        <f t="shared" si="60"/>
        <v>24414.482304557292</v>
      </c>
      <c r="T113" s="527">
        <v>7.6268801198143804E-2</v>
      </c>
      <c r="U113" s="359">
        <f t="shared" si="61"/>
        <v>76268.801198143803</v>
      </c>
      <c r="V113" s="526">
        <v>1.4677842260839305E-2</v>
      </c>
      <c r="W113" s="359">
        <f t="shared" si="62"/>
        <v>14677.842260839305</v>
      </c>
      <c r="X113" s="359"/>
      <c r="Y113" s="526">
        <v>5.4625846431796757E-2</v>
      </c>
      <c r="Z113" s="359">
        <f t="shared" si="63"/>
        <v>54625.846431796759</v>
      </c>
      <c r="AA113" s="526">
        <v>3.6491414958661796E-3</v>
      </c>
      <c r="AB113" s="359">
        <f t="shared" si="64"/>
        <v>3649.1414958661794</v>
      </c>
      <c r="AC113" s="359">
        <f t="shared" si="65"/>
        <v>2034.5401920464412</v>
      </c>
      <c r="AD113" s="359">
        <f t="shared" si="57"/>
        <v>762.0235274654882</v>
      </c>
      <c r="AE113" s="435">
        <f t="shared" si="69"/>
        <v>522.61281660783345</v>
      </c>
      <c r="AF113" s="435">
        <f t="shared" si="70"/>
        <v>260.65296399044138</v>
      </c>
      <c r="AG113" s="381"/>
      <c r="AH113" s="381"/>
      <c r="AI113" s="382"/>
      <c r="AJ113" s="463">
        <f t="shared" ref="AJ113:AK177" si="71">AG113*$Q113</f>
        <v>0</v>
      </c>
      <c r="AK113" s="463">
        <f t="shared" si="71"/>
        <v>0</v>
      </c>
      <c r="AL113" s="480">
        <f t="shared" si="41"/>
        <v>0</v>
      </c>
      <c r="AM113" s="464"/>
      <c r="AN113" s="465"/>
      <c r="AO113" s="464"/>
      <c r="AP113" s="465"/>
      <c r="AQ113" s="465"/>
      <c r="AR113" s="466"/>
      <c r="AS113" s="465"/>
      <c r="AT113" s="467"/>
      <c r="AU113" s="465"/>
      <c r="AV113" s="467"/>
      <c r="AW113" s="467"/>
      <c r="AX113" s="468"/>
      <c r="AY113" s="469"/>
    </row>
    <row r="114" spans="1:51" ht="13.2" x14ac:dyDescent="0.25">
      <c r="A114" s="299" t="s">
        <v>209</v>
      </c>
      <c r="B114" s="247">
        <v>40</v>
      </c>
      <c r="C114" s="247">
        <v>2</v>
      </c>
      <c r="D114" s="247">
        <v>11.5</v>
      </c>
      <c r="E114" s="247">
        <f>E113-D114</f>
        <v>138</v>
      </c>
      <c r="F114" s="256">
        <v>41794.5</v>
      </c>
      <c r="G114" s="247">
        <v>7825.5</v>
      </c>
      <c r="H114" s="459">
        <f t="shared" ref="H114:H125" si="72">G114+(D114/2)</f>
        <v>7831.25</v>
      </c>
      <c r="I114" s="460">
        <f t="shared" ref="I114:I125" si="73">F114+(D114/2)</f>
        <v>41800.25</v>
      </c>
      <c r="J114" s="461">
        <f t="shared" ref="J114:J125" si="74">I114</f>
        <v>41800.25</v>
      </c>
      <c r="K114" s="247">
        <v>1060</v>
      </c>
      <c r="L114" s="247"/>
      <c r="M114" s="247"/>
      <c r="N114" s="247"/>
      <c r="O114" s="247"/>
      <c r="P114" s="247"/>
      <c r="Q114" s="514">
        <v>1.0685217391304345</v>
      </c>
      <c r="R114" s="522">
        <v>6.6188723737431537E-2</v>
      </c>
      <c r="S114" s="300">
        <f t="shared" si="60"/>
        <v>66188.723737431545</v>
      </c>
      <c r="T114" s="523">
        <v>4.419551422727111E-2</v>
      </c>
      <c r="U114" s="300">
        <f t="shared" si="61"/>
        <v>44195.514227271109</v>
      </c>
      <c r="V114" s="522">
        <v>0.33706265931823121</v>
      </c>
      <c r="W114" s="300">
        <f t="shared" si="62"/>
        <v>337062.65931823122</v>
      </c>
      <c r="X114" s="300"/>
      <c r="Y114" s="522">
        <v>0.52179175624135332</v>
      </c>
      <c r="Z114" s="300">
        <f t="shared" si="63"/>
        <v>521791.75624135335</v>
      </c>
      <c r="AA114" s="522">
        <v>1.0009164340656265E-2</v>
      </c>
      <c r="AB114" s="300">
        <f t="shared" si="64"/>
        <v>10009.164340656265</v>
      </c>
      <c r="AC114" s="300">
        <f t="shared" si="65"/>
        <v>5515.7269781192954</v>
      </c>
      <c r="AD114" s="300">
        <f t="shared" si="57"/>
        <v>441.57009315148304</v>
      </c>
      <c r="AE114" s="328">
        <f t="shared" si="69"/>
        <v>12001.305275613082</v>
      </c>
      <c r="AF114" s="328">
        <f t="shared" si="70"/>
        <v>714.94031004687599</v>
      </c>
      <c r="AG114" s="264">
        <v>39.059245636465668</v>
      </c>
      <c r="AH114" s="264">
        <v>26.564367935696922</v>
      </c>
      <c r="AI114" s="368">
        <f t="shared" ref="AI114:AI152" si="75">AG114-AH114</f>
        <v>12.494877700768747</v>
      </c>
      <c r="AJ114" s="372">
        <f t="shared" si="71"/>
        <v>41.735653076599128</v>
      </c>
      <c r="AK114" s="372">
        <f t="shared" si="71"/>
        <v>28.384604625551624</v>
      </c>
      <c r="AL114" s="368">
        <f t="shared" ref="AL114:AL177" si="76">AJ114-AK114</f>
        <v>13.351048451047504</v>
      </c>
      <c r="AM114" s="346"/>
      <c r="AN114" s="347"/>
      <c r="AO114" s="346"/>
      <c r="AP114" s="347"/>
      <c r="AQ114" s="347"/>
      <c r="AR114" s="348"/>
      <c r="AS114" s="347"/>
      <c r="AT114" s="349"/>
      <c r="AU114" s="347"/>
      <c r="AV114" s="349"/>
      <c r="AW114" s="349"/>
      <c r="AX114" s="350"/>
      <c r="AY114" s="351"/>
    </row>
    <row r="115" spans="1:51" ht="13.2" x14ac:dyDescent="0.25">
      <c r="A115" s="299" t="s">
        <v>210</v>
      </c>
      <c r="B115" s="247">
        <v>40</v>
      </c>
      <c r="C115" s="247">
        <v>3</v>
      </c>
      <c r="D115" s="247">
        <v>11.5</v>
      </c>
      <c r="E115" s="247">
        <f t="shared" ref="E115:E125" si="77">E114-D115</f>
        <v>126.5</v>
      </c>
      <c r="F115" s="256">
        <v>41806</v>
      </c>
      <c r="G115" s="247">
        <v>7837</v>
      </c>
      <c r="H115" s="459">
        <f t="shared" si="72"/>
        <v>7842.75</v>
      </c>
      <c r="I115" s="460">
        <f t="shared" si="73"/>
        <v>41811.75</v>
      </c>
      <c r="J115" s="461">
        <f t="shared" si="74"/>
        <v>41811.75</v>
      </c>
      <c r="K115" s="247">
        <v>1060</v>
      </c>
      <c r="L115" s="247"/>
      <c r="M115" s="247"/>
      <c r="N115" s="247"/>
      <c r="O115" s="247"/>
      <c r="P115" s="247"/>
      <c r="Q115" s="514">
        <v>0.53913043478260891</v>
      </c>
      <c r="R115" s="522">
        <v>4.2101889781700264E-2</v>
      </c>
      <c r="S115" s="300">
        <f t="shared" si="60"/>
        <v>42101.889781700265</v>
      </c>
      <c r="T115" s="523">
        <v>6.1901069396958407E-2</v>
      </c>
      <c r="U115" s="300">
        <f t="shared" si="61"/>
        <v>61901.06939695841</v>
      </c>
      <c r="V115" s="522">
        <v>0.11855490621210391</v>
      </c>
      <c r="W115" s="300">
        <f t="shared" si="62"/>
        <v>118554.9062121039</v>
      </c>
      <c r="X115" s="300"/>
      <c r="Y115" s="522">
        <v>0.25341973471929596</v>
      </c>
      <c r="Z115" s="300">
        <f t="shared" si="63"/>
        <v>253419.73471929596</v>
      </c>
      <c r="AA115" s="522">
        <v>5.9579374494940999E-3</v>
      </c>
      <c r="AB115" s="300">
        <f t="shared" si="64"/>
        <v>5957.9374494941003</v>
      </c>
      <c r="AC115" s="300">
        <f t="shared" si="65"/>
        <v>3508.4908151416885</v>
      </c>
      <c r="AD115" s="300">
        <f t="shared" si="57"/>
        <v>618.47138692018973</v>
      </c>
      <c r="AE115" s="328">
        <f t="shared" si="69"/>
        <v>4221.2140147800083</v>
      </c>
      <c r="AF115" s="328">
        <f t="shared" si="70"/>
        <v>425.56696067815</v>
      </c>
      <c r="AG115" s="264">
        <v>66.844034533846056</v>
      </c>
      <c r="AH115" s="264">
        <v>50.013678740093738</v>
      </c>
      <c r="AI115" s="368">
        <f t="shared" si="75"/>
        <v>16.830355793752318</v>
      </c>
      <c r="AJ115" s="372">
        <f t="shared" si="71"/>
        <v>36.037653400856151</v>
      </c>
      <c r="AK115" s="372">
        <f t="shared" si="71"/>
        <v>26.96389636422446</v>
      </c>
      <c r="AL115" s="368">
        <f t="shared" si="76"/>
        <v>9.0737570366316902</v>
      </c>
      <c r="AM115" s="346"/>
      <c r="AN115" s="347"/>
      <c r="AO115" s="346"/>
      <c r="AP115" s="347"/>
      <c r="AQ115" s="347"/>
      <c r="AR115" s="348"/>
      <c r="AS115" s="347"/>
      <c r="AT115" s="349"/>
      <c r="AU115" s="347"/>
      <c r="AV115" s="349"/>
      <c r="AW115" s="349"/>
      <c r="AX115" s="350"/>
      <c r="AY115" s="351"/>
    </row>
    <row r="116" spans="1:51" ht="13.2" x14ac:dyDescent="0.25">
      <c r="A116" s="299" t="s">
        <v>211</v>
      </c>
      <c r="B116" s="247">
        <v>40</v>
      </c>
      <c r="C116" s="247">
        <v>4</v>
      </c>
      <c r="D116" s="247">
        <v>11.5</v>
      </c>
      <c r="E116" s="247">
        <f t="shared" si="77"/>
        <v>115</v>
      </c>
      <c r="F116" s="256">
        <v>41817.5</v>
      </c>
      <c r="G116" s="247">
        <v>7848.5</v>
      </c>
      <c r="H116" s="459">
        <f t="shared" si="72"/>
        <v>7854.25</v>
      </c>
      <c r="I116" s="460">
        <f t="shared" si="73"/>
        <v>41823.25</v>
      </c>
      <c r="J116" s="461">
        <f t="shared" si="74"/>
        <v>41823.25</v>
      </c>
      <c r="K116" s="247">
        <v>1060</v>
      </c>
      <c r="L116" s="247"/>
      <c r="M116" s="247"/>
      <c r="N116" s="247"/>
      <c r="O116" s="247"/>
      <c r="P116" s="247"/>
      <c r="Q116" s="514">
        <v>0.22539130434782598</v>
      </c>
      <c r="R116" s="522">
        <v>1.7987226045371736E-2</v>
      </c>
      <c r="S116" s="300">
        <f t="shared" si="60"/>
        <v>17987.226045371735</v>
      </c>
      <c r="T116" s="523">
        <v>1.6975823597569297E-2</v>
      </c>
      <c r="U116" s="300">
        <f t="shared" si="61"/>
        <v>16975.823597569299</v>
      </c>
      <c r="V116" s="522">
        <v>5.5818597339080601E-2</v>
      </c>
      <c r="W116" s="300">
        <f t="shared" si="62"/>
        <v>55818.597339080603</v>
      </c>
      <c r="X116" s="300"/>
      <c r="Y116" s="522">
        <v>0.10762881829774673</v>
      </c>
      <c r="Z116" s="300">
        <f t="shared" si="63"/>
        <v>107628.81829774674</v>
      </c>
      <c r="AA116" s="522">
        <v>2.5927060627286176E-3</v>
      </c>
      <c r="AB116" s="300">
        <f t="shared" si="64"/>
        <v>2592.7060627286178</v>
      </c>
      <c r="AC116" s="300">
        <f t="shared" si="65"/>
        <v>1498.935503780978</v>
      </c>
      <c r="AD116" s="300">
        <f t="shared" si="57"/>
        <v>169.61033576290774</v>
      </c>
      <c r="AE116" s="328">
        <f t="shared" si="69"/>
        <v>1987.4525053526054</v>
      </c>
      <c r="AF116" s="328">
        <f t="shared" si="70"/>
        <v>185.19329019490127</v>
      </c>
      <c r="AG116" s="264">
        <v>46.311661555130613</v>
      </c>
      <c r="AH116" s="264">
        <v>30.427617598895203</v>
      </c>
      <c r="AI116" s="368">
        <f t="shared" si="75"/>
        <v>15.884043956235409</v>
      </c>
      <c r="AJ116" s="372">
        <f t="shared" si="71"/>
        <v>10.438245804425955</v>
      </c>
      <c r="AK116" s="372">
        <f t="shared" si="71"/>
        <v>6.858120418811855</v>
      </c>
      <c r="AL116" s="368">
        <f t="shared" si="76"/>
        <v>3.5801253856141004</v>
      </c>
      <c r="AM116" s="346"/>
      <c r="AN116" s="347"/>
      <c r="AO116" s="346"/>
      <c r="AP116" s="347"/>
      <c r="AQ116" s="347"/>
      <c r="AR116" s="348"/>
      <c r="AS116" s="347"/>
      <c r="AT116" s="349"/>
      <c r="AU116" s="347"/>
      <c r="AV116" s="349"/>
      <c r="AW116" s="349"/>
      <c r="AX116" s="350"/>
      <c r="AY116" s="351"/>
    </row>
    <row r="117" spans="1:51" ht="13.2" x14ac:dyDescent="0.25">
      <c r="A117" s="299" t="s">
        <v>212</v>
      </c>
      <c r="B117" s="247">
        <v>40</v>
      </c>
      <c r="C117" s="247">
        <v>5</v>
      </c>
      <c r="D117" s="247">
        <v>11.5</v>
      </c>
      <c r="E117" s="247">
        <f t="shared" si="77"/>
        <v>103.5</v>
      </c>
      <c r="F117" s="256">
        <v>41829</v>
      </c>
      <c r="G117" s="247">
        <v>7860</v>
      </c>
      <c r="H117" s="459">
        <f t="shared" si="72"/>
        <v>7865.75</v>
      </c>
      <c r="I117" s="460">
        <f t="shared" si="73"/>
        <v>41834.75</v>
      </c>
      <c r="J117" s="461">
        <f t="shared" si="74"/>
        <v>41834.75</v>
      </c>
      <c r="K117" s="247">
        <v>1060</v>
      </c>
      <c r="L117" s="247"/>
      <c r="M117" s="247"/>
      <c r="N117" s="247"/>
      <c r="O117" s="247"/>
      <c r="P117" s="247"/>
      <c r="Q117" s="514">
        <v>0.19199999999999987</v>
      </c>
      <c r="R117" s="522">
        <v>1.4099361899361338E-2</v>
      </c>
      <c r="S117" s="300">
        <f t="shared" si="60"/>
        <v>14099.361899361338</v>
      </c>
      <c r="T117" s="523">
        <v>2.0028141298943099E-2</v>
      </c>
      <c r="U117" s="300">
        <f t="shared" si="61"/>
        <v>20028.141298943097</v>
      </c>
      <c r="V117" s="522">
        <v>3.1549250835247539E-2</v>
      </c>
      <c r="W117" s="300">
        <f t="shared" si="62"/>
        <v>31549.250835247538</v>
      </c>
      <c r="X117" s="300"/>
      <c r="Y117" s="522">
        <v>0.10517420311740588</v>
      </c>
      <c r="Z117" s="300">
        <f t="shared" si="63"/>
        <v>105174.20311740588</v>
      </c>
      <c r="AA117" s="522">
        <v>2.114425101609379E-3</v>
      </c>
      <c r="AB117" s="300">
        <f t="shared" si="64"/>
        <v>2114.425101609379</v>
      </c>
      <c r="AC117" s="300">
        <f t="shared" si="65"/>
        <v>1174.9468249467782</v>
      </c>
      <c r="AD117" s="300">
        <f t="shared" si="57"/>
        <v>200.10691975540431</v>
      </c>
      <c r="AE117" s="328">
        <f t="shared" si="69"/>
        <v>1123.3287936923873</v>
      </c>
      <c r="AF117" s="328">
        <f t="shared" si="70"/>
        <v>151.03036440066992</v>
      </c>
      <c r="AG117" s="264">
        <v>66.008299468571053</v>
      </c>
      <c r="AH117" s="264">
        <v>40.199299760372668</v>
      </c>
      <c r="AI117" s="368">
        <f t="shared" si="75"/>
        <v>25.808999708198385</v>
      </c>
      <c r="AJ117" s="372">
        <f t="shared" si="71"/>
        <v>12.673593497965634</v>
      </c>
      <c r="AK117" s="372">
        <f t="shared" si="71"/>
        <v>7.7182655539915466</v>
      </c>
      <c r="AL117" s="368">
        <f t="shared" si="76"/>
        <v>4.9553279439740869</v>
      </c>
      <c r="AM117" s="346"/>
      <c r="AN117" s="347"/>
      <c r="AO117" s="346"/>
      <c r="AP117" s="347"/>
      <c r="AQ117" s="347"/>
      <c r="AR117" s="348"/>
      <c r="AS117" s="347"/>
      <c r="AT117" s="349"/>
      <c r="AU117" s="347"/>
      <c r="AV117" s="349"/>
      <c r="AW117" s="349"/>
      <c r="AX117" s="350"/>
      <c r="AY117" s="351"/>
    </row>
    <row r="118" spans="1:51" ht="13.2" x14ac:dyDescent="0.25">
      <c r="A118" s="299" t="s">
        <v>213</v>
      </c>
      <c r="B118" s="247">
        <v>40</v>
      </c>
      <c r="C118" s="247">
        <v>6</v>
      </c>
      <c r="D118" s="247">
        <v>11.5</v>
      </c>
      <c r="E118" s="247">
        <f t="shared" si="77"/>
        <v>92</v>
      </c>
      <c r="F118" s="256">
        <v>41840.5</v>
      </c>
      <c r="G118" s="247">
        <v>7871.5</v>
      </c>
      <c r="H118" s="459">
        <f t="shared" si="72"/>
        <v>7877.25</v>
      </c>
      <c r="I118" s="460">
        <f t="shared" si="73"/>
        <v>41846.25</v>
      </c>
      <c r="J118" s="461">
        <f t="shared" si="74"/>
        <v>41846.25</v>
      </c>
      <c r="K118" s="247">
        <v>1060</v>
      </c>
      <c r="L118" s="247"/>
      <c r="M118" s="247"/>
      <c r="N118" s="247"/>
      <c r="O118" s="247"/>
      <c r="P118" s="247"/>
      <c r="Q118" s="514">
        <v>0.40626086956521712</v>
      </c>
      <c r="R118" s="522">
        <v>2.5244965473387202E-2</v>
      </c>
      <c r="S118" s="300">
        <f t="shared" si="60"/>
        <v>25244.965473387201</v>
      </c>
      <c r="T118" s="523">
        <v>3.670501175467298E-2</v>
      </c>
      <c r="U118" s="300">
        <f t="shared" si="61"/>
        <v>36705.011754672982</v>
      </c>
      <c r="V118" s="522">
        <v>8.2385198092291223E-2</v>
      </c>
      <c r="W118" s="300">
        <f t="shared" si="62"/>
        <v>82385.198092291219</v>
      </c>
      <c r="X118" s="300"/>
      <c r="Y118" s="522">
        <v>0.22405824603478491</v>
      </c>
      <c r="Z118" s="300">
        <f t="shared" si="63"/>
        <v>224058.24603478491</v>
      </c>
      <c r="AA118" s="522">
        <v>3.3432674121708374E-3</v>
      </c>
      <c r="AB118" s="300">
        <f t="shared" si="64"/>
        <v>3343.2674121708374</v>
      </c>
      <c r="AC118" s="300">
        <f t="shared" si="65"/>
        <v>2103.7471227822671</v>
      </c>
      <c r="AD118" s="300">
        <f t="shared" si="57"/>
        <v>366.73032870010331</v>
      </c>
      <c r="AE118" s="328">
        <f t="shared" si="69"/>
        <v>2933.3712446739855</v>
      </c>
      <c r="AF118" s="328">
        <f t="shared" si="70"/>
        <v>238.8048151550598</v>
      </c>
      <c r="AG118" s="264">
        <v>51.761601728055815</v>
      </c>
      <c r="AH118" s="264">
        <v>34.245265090554831</v>
      </c>
      <c r="AI118" s="368">
        <f t="shared" si="75"/>
        <v>17.516336637500984</v>
      </c>
      <c r="AJ118" s="372">
        <f t="shared" si="71"/>
        <v>21.028713328128401</v>
      </c>
      <c r="AK118" s="372">
        <f t="shared" si="71"/>
        <v>13.91251117418018</v>
      </c>
      <c r="AL118" s="368">
        <f t="shared" si="76"/>
        <v>7.1162021539482208</v>
      </c>
      <c r="AM118" s="346"/>
      <c r="AN118" s="347"/>
      <c r="AO118" s="346"/>
      <c r="AP118" s="347"/>
      <c r="AQ118" s="347"/>
      <c r="AR118" s="348"/>
      <c r="AS118" s="347"/>
      <c r="AT118" s="349"/>
      <c r="AU118" s="347"/>
      <c r="AV118" s="349"/>
      <c r="AW118" s="349"/>
      <c r="AX118" s="350"/>
      <c r="AY118" s="351"/>
    </row>
    <row r="119" spans="1:51" ht="13.2" x14ac:dyDescent="0.25">
      <c r="A119" s="299" t="s">
        <v>214</v>
      </c>
      <c r="B119" s="247">
        <v>40</v>
      </c>
      <c r="C119" s="247">
        <v>7</v>
      </c>
      <c r="D119" s="247">
        <v>11.5</v>
      </c>
      <c r="E119" s="247">
        <f t="shared" si="77"/>
        <v>80.5</v>
      </c>
      <c r="F119" s="256">
        <v>41852</v>
      </c>
      <c r="G119" s="247">
        <v>7883</v>
      </c>
      <c r="H119" s="459">
        <f t="shared" si="72"/>
        <v>7888.75</v>
      </c>
      <c r="I119" s="460">
        <f t="shared" si="73"/>
        <v>41857.75</v>
      </c>
      <c r="J119" s="461">
        <f t="shared" si="74"/>
        <v>41857.75</v>
      </c>
      <c r="K119" s="247">
        <v>1060</v>
      </c>
      <c r="L119" s="247"/>
      <c r="M119" s="247"/>
      <c r="N119" s="247"/>
      <c r="O119" s="247"/>
      <c r="P119" s="247"/>
      <c r="Q119" s="514">
        <v>0.22330434782608677</v>
      </c>
      <c r="R119" s="522">
        <v>1.7100110133247658E-2</v>
      </c>
      <c r="S119" s="300">
        <f t="shared" si="60"/>
        <v>17100.110133247657</v>
      </c>
      <c r="T119" s="523">
        <v>1.1228176257078438E-2</v>
      </c>
      <c r="U119" s="300">
        <f t="shared" si="61"/>
        <v>11228.176257078438</v>
      </c>
      <c r="V119" s="522">
        <v>4.9182953963519953E-2</v>
      </c>
      <c r="W119" s="300">
        <f t="shared" si="62"/>
        <v>49182.953963519954</v>
      </c>
      <c r="X119" s="300"/>
      <c r="Y119" s="522">
        <v>0.12014294227236921</v>
      </c>
      <c r="Z119" s="300">
        <f t="shared" si="63"/>
        <v>120142.94227236921</v>
      </c>
      <c r="AA119" s="522">
        <v>2.5925682055592662E-3</v>
      </c>
      <c r="AB119" s="300">
        <f t="shared" si="64"/>
        <v>2592.5682055592661</v>
      </c>
      <c r="AC119" s="300">
        <f t="shared" si="65"/>
        <v>1425.0091777706382</v>
      </c>
      <c r="AD119" s="300">
        <f t="shared" si="57"/>
        <v>112.18393817669431</v>
      </c>
      <c r="AE119" s="328">
        <f t="shared" si="69"/>
        <v>1751.1866964632979</v>
      </c>
      <c r="AF119" s="328">
        <f t="shared" si="70"/>
        <v>185.18344325423328</v>
      </c>
      <c r="AG119" s="264">
        <v>43.881878682353559</v>
      </c>
      <c r="AH119" s="264">
        <v>25.464124506703513</v>
      </c>
      <c r="AI119" s="368">
        <f t="shared" si="75"/>
        <v>18.417754175650046</v>
      </c>
      <c r="AJ119" s="372">
        <f t="shared" si="71"/>
        <v>9.7990143005464212</v>
      </c>
      <c r="AK119" s="372">
        <f t="shared" si="71"/>
        <v>5.6862497159317016</v>
      </c>
      <c r="AL119" s="368">
        <f t="shared" si="76"/>
        <v>4.1127645846147196</v>
      </c>
      <c r="AM119" s="346"/>
      <c r="AN119" s="347"/>
      <c r="AO119" s="346"/>
      <c r="AP119" s="347"/>
      <c r="AQ119" s="347"/>
      <c r="AR119" s="348"/>
      <c r="AS119" s="347"/>
      <c r="AT119" s="349"/>
      <c r="AU119" s="347"/>
      <c r="AV119" s="349"/>
      <c r="AW119" s="349"/>
      <c r="AX119" s="350"/>
      <c r="AY119" s="351"/>
    </row>
    <row r="120" spans="1:51" ht="13.2" x14ac:dyDescent="0.25">
      <c r="A120" s="299" t="s">
        <v>215</v>
      </c>
      <c r="B120" s="247">
        <v>40</v>
      </c>
      <c r="C120" s="247">
        <v>8</v>
      </c>
      <c r="D120" s="247">
        <v>11.5</v>
      </c>
      <c r="E120" s="247">
        <f t="shared" si="77"/>
        <v>69</v>
      </c>
      <c r="F120" s="256">
        <v>41863.5</v>
      </c>
      <c r="G120" s="247">
        <v>7894.5</v>
      </c>
      <c r="H120" s="459">
        <f t="shared" si="72"/>
        <v>7900.25</v>
      </c>
      <c r="I120" s="460">
        <f t="shared" si="73"/>
        <v>41869.25</v>
      </c>
      <c r="J120" s="461">
        <f t="shared" si="74"/>
        <v>41869.25</v>
      </c>
      <c r="K120" s="247">
        <v>1060</v>
      </c>
      <c r="L120" s="247"/>
      <c r="M120" s="247"/>
      <c r="N120" s="247"/>
      <c r="O120" s="247"/>
      <c r="P120" s="247"/>
      <c r="Q120" s="514">
        <v>0.14539130434782707</v>
      </c>
      <c r="R120" s="522">
        <v>1.3840171742836891E-2</v>
      </c>
      <c r="S120" s="300">
        <f t="shared" si="60"/>
        <v>13840.17174283689</v>
      </c>
      <c r="T120" s="523">
        <v>1.1274082544437156E-2</v>
      </c>
      <c r="U120" s="300">
        <f t="shared" si="61"/>
        <v>11274.082544437157</v>
      </c>
      <c r="V120" s="522">
        <v>2.1718584033285193E-2</v>
      </c>
      <c r="W120" s="300">
        <f t="shared" si="62"/>
        <v>21718.584033285195</v>
      </c>
      <c r="X120" s="300"/>
      <c r="Y120" s="522">
        <v>7.7798208413012493E-2</v>
      </c>
      <c r="Z120" s="300">
        <f t="shared" si="63"/>
        <v>77798.208413012486</v>
      </c>
      <c r="AA120" s="522">
        <v>2.2988108228768882E-3</v>
      </c>
      <c r="AB120" s="300">
        <f t="shared" si="64"/>
        <v>2298.8108228768883</v>
      </c>
      <c r="AC120" s="300">
        <f t="shared" si="65"/>
        <v>1153.3476452364075</v>
      </c>
      <c r="AD120" s="300">
        <f t="shared" si="57"/>
        <v>112.64260109621567</v>
      </c>
      <c r="AE120" s="328">
        <f t="shared" si="69"/>
        <v>773.30238141693019</v>
      </c>
      <c r="AF120" s="328">
        <f t="shared" si="70"/>
        <v>164.20077306263488</v>
      </c>
      <c r="AG120" s="264">
        <v>58.48020108837293</v>
      </c>
      <c r="AH120" s="264">
        <v>35.384374659360404</v>
      </c>
      <c r="AI120" s="368">
        <f t="shared" si="75"/>
        <v>23.095826429012526</v>
      </c>
      <c r="AJ120" s="372">
        <f t="shared" si="71"/>
        <v>8.5025127147617567</v>
      </c>
      <c r="AK120" s="372">
        <f t="shared" si="71"/>
        <v>5.1445803852566083</v>
      </c>
      <c r="AL120" s="368">
        <f t="shared" si="76"/>
        <v>3.3579323295051484</v>
      </c>
      <c r="AM120" s="346"/>
      <c r="AN120" s="347"/>
      <c r="AO120" s="346"/>
      <c r="AP120" s="347"/>
      <c r="AQ120" s="347"/>
      <c r="AR120" s="348"/>
      <c r="AS120" s="347"/>
      <c r="AT120" s="349"/>
      <c r="AU120" s="347"/>
      <c r="AV120" s="349"/>
      <c r="AW120" s="349"/>
      <c r="AX120" s="350"/>
      <c r="AY120" s="351"/>
    </row>
    <row r="121" spans="1:51" ht="13.2" x14ac:dyDescent="0.25">
      <c r="A121" s="299" t="s">
        <v>216</v>
      </c>
      <c r="B121" s="247">
        <v>40</v>
      </c>
      <c r="C121" s="247">
        <v>9</v>
      </c>
      <c r="D121" s="247">
        <v>11.5</v>
      </c>
      <c r="E121" s="247">
        <f t="shared" si="77"/>
        <v>57.5</v>
      </c>
      <c r="F121" s="256">
        <v>41875</v>
      </c>
      <c r="G121" s="247">
        <v>7906</v>
      </c>
      <c r="H121" s="459">
        <f t="shared" si="72"/>
        <v>7911.75</v>
      </c>
      <c r="I121" s="460">
        <f t="shared" si="73"/>
        <v>41880.75</v>
      </c>
      <c r="J121" s="461">
        <f t="shared" si="74"/>
        <v>41880.75</v>
      </c>
      <c r="K121" s="247">
        <v>1060</v>
      </c>
      <c r="L121" s="247"/>
      <c r="M121" s="247"/>
      <c r="N121" s="247"/>
      <c r="O121" s="247"/>
      <c r="P121" s="247"/>
      <c r="Q121" s="514">
        <v>0.14052173913043475</v>
      </c>
      <c r="R121" s="522">
        <v>9.0312314851922881E-3</v>
      </c>
      <c r="S121" s="300">
        <f t="shared" si="60"/>
        <v>9031.2314851922874</v>
      </c>
      <c r="T121" s="523">
        <v>9.7951782611915457E-3</v>
      </c>
      <c r="U121" s="300">
        <f t="shared" si="61"/>
        <v>9795.178261191546</v>
      </c>
      <c r="V121" s="522">
        <v>1.5236947597211106E-2</v>
      </c>
      <c r="W121" s="300">
        <f t="shared" si="62"/>
        <v>15236.947597211107</v>
      </c>
      <c r="X121" s="300"/>
      <c r="Y121" s="522">
        <v>9.2911534559051392E-2</v>
      </c>
      <c r="Z121" s="300">
        <f t="shared" si="63"/>
        <v>92911.53455905139</v>
      </c>
      <c r="AA121" s="522">
        <v>1.4399677159529678E-3</v>
      </c>
      <c r="AB121" s="300">
        <f t="shared" si="64"/>
        <v>1439.9677159529679</v>
      </c>
      <c r="AC121" s="300">
        <f t="shared" si="65"/>
        <v>752.60262376602395</v>
      </c>
      <c r="AD121" s="300">
        <f t="shared" si="57"/>
        <v>97.866443073555317</v>
      </c>
      <c r="AE121" s="328">
        <f t="shared" si="69"/>
        <v>542.52007609660166</v>
      </c>
      <c r="AF121" s="328">
        <f t="shared" si="70"/>
        <v>102.85483685378341</v>
      </c>
      <c r="AG121" s="264">
        <v>48.556969650576441</v>
      </c>
      <c r="AH121" s="264">
        <v>35.678835474833576</v>
      </c>
      <c r="AI121" s="368">
        <f t="shared" si="75"/>
        <v>12.878134175742865</v>
      </c>
      <c r="AJ121" s="372">
        <f t="shared" si="71"/>
        <v>6.8233098222027406</v>
      </c>
      <c r="AK121" s="372">
        <f t="shared" si="71"/>
        <v>5.0136520110722653</v>
      </c>
      <c r="AL121" s="368">
        <f t="shared" si="76"/>
        <v>1.8096578111304753</v>
      </c>
      <c r="AM121" s="346"/>
      <c r="AN121" s="347"/>
      <c r="AO121" s="346"/>
      <c r="AP121" s="347"/>
      <c r="AQ121" s="347"/>
      <c r="AR121" s="348"/>
      <c r="AS121" s="347"/>
      <c r="AT121" s="349"/>
      <c r="AU121" s="347"/>
      <c r="AV121" s="349"/>
      <c r="AW121" s="349"/>
      <c r="AX121" s="350"/>
      <c r="AY121" s="351"/>
    </row>
    <row r="122" spans="1:51" ht="13.2" x14ac:dyDescent="0.25">
      <c r="A122" s="299" t="s">
        <v>217</v>
      </c>
      <c r="B122" s="247">
        <v>40</v>
      </c>
      <c r="C122" s="247">
        <v>10</v>
      </c>
      <c r="D122" s="247">
        <v>11.5</v>
      </c>
      <c r="E122" s="247">
        <f t="shared" si="77"/>
        <v>46</v>
      </c>
      <c r="F122" s="256">
        <v>41886.5</v>
      </c>
      <c r="G122" s="247">
        <v>7917.5</v>
      </c>
      <c r="H122" s="459">
        <f t="shared" si="72"/>
        <v>7923.25</v>
      </c>
      <c r="I122" s="460">
        <f t="shared" si="73"/>
        <v>41892.25</v>
      </c>
      <c r="J122" s="461">
        <f t="shared" si="74"/>
        <v>41892.25</v>
      </c>
      <c r="K122" s="247">
        <v>1060</v>
      </c>
      <c r="L122" s="247"/>
      <c r="M122" s="247"/>
      <c r="N122" s="247"/>
      <c r="O122" s="247"/>
      <c r="P122" s="247"/>
      <c r="Q122" s="514">
        <v>0.18156521739130382</v>
      </c>
      <c r="R122" s="522">
        <v>1.1545453521895481E-2</v>
      </c>
      <c r="S122" s="300">
        <f t="shared" si="60"/>
        <v>11545.453521895481</v>
      </c>
      <c r="T122" s="523">
        <v>1.3824027554370209E-2</v>
      </c>
      <c r="U122" s="300">
        <f t="shared" si="61"/>
        <v>13824.027554370208</v>
      </c>
      <c r="V122" s="522">
        <v>1.6261907154907978E-2</v>
      </c>
      <c r="W122" s="300">
        <f t="shared" si="62"/>
        <v>16261.907154907978</v>
      </c>
      <c r="X122" s="300"/>
      <c r="Y122" s="522">
        <v>0.12261564887728695</v>
      </c>
      <c r="Z122" s="300">
        <f t="shared" si="63"/>
        <v>122615.64887728695</v>
      </c>
      <c r="AA122" s="522">
        <v>1.9326073004580593E-3</v>
      </c>
      <c r="AB122" s="300">
        <f t="shared" si="64"/>
        <v>1932.6073004580594</v>
      </c>
      <c r="AC122" s="300">
        <f t="shared" si="65"/>
        <v>962.12112682462339</v>
      </c>
      <c r="AD122" s="300">
        <f t="shared" si="57"/>
        <v>138.11983504754065</v>
      </c>
      <c r="AE122" s="328">
        <f t="shared" si="69"/>
        <v>579.014336754125</v>
      </c>
      <c r="AF122" s="328">
        <f t="shared" si="70"/>
        <v>138.04337860414711</v>
      </c>
      <c r="AG122" s="264">
        <v>49.322186591757557</v>
      </c>
      <c r="AH122" s="264">
        <v>32.724712429805884</v>
      </c>
      <c r="AI122" s="368">
        <f t="shared" si="75"/>
        <v>16.597474161951673</v>
      </c>
      <c r="AJ122" s="372">
        <f t="shared" si="71"/>
        <v>8.9551935307469108</v>
      </c>
      <c r="AK122" s="372">
        <f t="shared" si="71"/>
        <v>5.9416695263856072</v>
      </c>
      <c r="AL122" s="368">
        <f t="shared" si="76"/>
        <v>3.0135240043613036</v>
      </c>
      <c r="AM122" s="346"/>
      <c r="AN122" s="347"/>
      <c r="AO122" s="346"/>
      <c r="AP122" s="347"/>
      <c r="AQ122" s="347"/>
      <c r="AR122" s="348"/>
      <c r="AS122" s="347"/>
      <c r="AT122" s="349"/>
      <c r="AU122" s="347"/>
      <c r="AV122" s="349"/>
      <c r="AW122" s="349"/>
      <c r="AX122" s="350"/>
      <c r="AY122" s="351"/>
    </row>
    <row r="123" spans="1:51" ht="13.2" x14ac:dyDescent="0.25">
      <c r="A123" s="299" t="s">
        <v>218</v>
      </c>
      <c r="B123" s="247">
        <v>40</v>
      </c>
      <c r="C123" s="247">
        <v>11</v>
      </c>
      <c r="D123" s="247">
        <v>11.5</v>
      </c>
      <c r="E123" s="247">
        <f t="shared" si="77"/>
        <v>34.5</v>
      </c>
      <c r="F123" s="256">
        <v>41898</v>
      </c>
      <c r="G123" s="247">
        <v>7929</v>
      </c>
      <c r="H123" s="459">
        <f t="shared" si="72"/>
        <v>7934.75</v>
      </c>
      <c r="I123" s="460">
        <f t="shared" si="73"/>
        <v>41903.75</v>
      </c>
      <c r="J123" s="461">
        <f t="shared" si="74"/>
        <v>41903.75</v>
      </c>
      <c r="K123" s="247">
        <v>1060</v>
      </c>
      <c r="L123" s="247"/>
      <c r="M123" s="247"/>
      <c r="N123" s="247"/>
      <c r="O123" s="247"/>
      <c r="P123" s="247"/>
      <c r="Q123" s="514">
        <v>0.5092173913043474</v>
      </c>
      <c r="R123" s="522">
        <v>2.5535659958457711E-2</v>
      </c>
      <c r="S123" s="300">
        <f t="shared" si="60"/>
        <v>25535.659958457712</v>
      </c>
      <c r="T123" s="523">
        <v>4.9428936964502269E-2</v>
      </c>
      <c r="U123" s="300">
        <f t="shared" si="61"/>
        <v>49428.936964502267</v>
      </c>
      <c r="V123" s="522">
        <v>5.251342204216268E-2</v>
      </c>
      <c r="W123" s="300">
        <f t="shared" si="62"/>
        <v>52513.422042162681</v>
      </c>
      <c r="X123" s="300"/>
      <c r="Y123" s="522">
        <v>0.34343588240153816</v>
      </c>
      <c r="Z123" s="300">
        <f t="shared" si="63"/>
        <v>343435.88240153814</v>
      </c>
      <c r="AA123" s="522">
        <v>3.9324699306391066E-3</v>
      </c>
      <c r="AB123" s="300">
        <f t="shared" si="64"/>
        <v>3932.4699306391067</v>
      </c>
      <c r="AC123" s="300">
        <f t="shared" si="65"/>
        <v>2127.9716632048094</v>
      </c>
      <c r="AD123" s="300">
        <f t="shared" si="57"/>
        <v>493.85872483696488</v>
      </c>
      <c r="AE123" s="328">
        <f t="shared" si="69"/>
        <v>1869.769882756678</v>
      </c>
      <c r="AF123" s="328">
        <f t="shared" si="70"/>
        <v>280.89070933136475</v>
      </c>
      <c r="AG123" s="264">
        <v>47.436165068651832</v>
      </c>
      <c r="AH123" s="264">
        <v>35.557145035785986</v>
      </c>
      <c r="AI123" s="368">
        <f t="shared" si="75"/>
        <v>11.879020032865846</v>
      </c>
      <c r="AJ123" s="372">
        <f t="shared" si="71"/>
        <v>24.155320229741296</v>
      </c>
      <c r="AK123" s="372">
        <f t="shared" si="71"/>
        <v>18.106316637353267</v>
      </c>
      <c r="AL123" s="368">
        <f t="shared" si="76"/>
        <v>6.0490035923880292</v>
      </c>
      <c r="AM123" s="346"/>
      <c r="AN123" s="347"/>
      <c r="AO123" s="346"/>
      <c r="AP123" s="347"/>
      <c r="AQ123" s="347"/>
      <c r="AR123" s="348"/>
      <c r="AS123" s="347"/>
      <c r="AT123" s="349"/>
      <c r="AU123" s="347"/>
      <c r="AV123" s="349"/>
      <c r="AW123" s="349"/>
      <c r="AX123" s="350"/>
      <c r="AY123" s="351"/>
    </row>
    <row r="124" spans="1:51" ht="13.2" x14ac:dyDescent="0.25">
      <c r="A124" s="299" t="s">
        <v>219</v>
      </c>
      <c r="B124" s="247">
        <v>40</v>
      </c>
      <c r="C124" s="247">
        <v>12</v>
      </c>
      <c r="D124" s="247">
        <v>11.5</v>
      </c>
      <c r="E124" s="247">
        <f t="shared" si="77"/>
        <v>23</v>
      </c>
      <c r="F124" s="256">
        <v>41909.5</v>
      </c>
      <c r="G124" s="247">
        <v>7940.5</v>
      </c>
      <c r="H124" s="459">
        <f t="shared" si="72"/>
        <v>7946.25</v>
      </c>
      <c r="I124" s="460">
        <f t="shared" si="73"/>
        <v>41915.25</v>
      </c>
      <c r="J124" s="461">
        <f t="shared" si="74"/>
        <v>41915.25</v>
      </c>
      <c r="K124" s="247">
        <v>1060</v>
      </c>
      <c r="L124" s="247"/>
      <c r="M124" s="247"/>
      <c r="N124" s="247"/>
      <c r="O124" s="247"/>
      <c r="P124" s="247"/>
      <c r="Q124" s="514">
        <v>1.0121739130434784</v>
      </c>
      <c r="R124" s="522">
        <v>4.9377000606072016E-2</v>
      </c>
      <c r="S124" s="300">
        <f t="shared" si="60"/>
        <v>49377.000606072019</v>
      </c>
      <c r="T124" s="523">
        <v>9.8652770501221468E-2</v>
      </c>
      <c r="U124" s="300">
        <f t="shared" si="61"/>
        <v>98652.770501221472</v>
      </c>
      <c r="V124" s="522">
        <v>0.10001045870607751</v>
      </c>
      <c r="W124" s="300">
        <f t="shared" si="62"/>
        <v>100010.45870607751</v>
      </c>
      <c r="X124" s="300"/>
      <c r="Y124" s="522">
        <v>0.69006818232099931</v>
      </c>
      <c r="Z124" s="300">
        <f t="shared" si="63"/>
        <v>690068.18232099933</v>
      </c>
      <c r="AA124" s="522">
        <v>7.2594991984840018E-3</v>
      </c>
      <c r="AB124" s="300">
        <f t="shared" si="64"/>
        <v>7259.4991984840017</v>
      </c>
      <c r="AC124" s="300">
        <f t="shared" si="65"/>
        <v>4114.7500505060016</v>
      </c>
      <c r="AD124" s="300">
        <f t="shared" si="57"/>
        <v>985.66820233977433</v>
      </c>
      <c r="AE124" s="328">
        <f t="shared" si="69"/>
        <v>3560.9285469753968</v>
      </c>
      <c r="AF124" s="328">
        <f t="shared" si="70"/>
        <v>518.53565703457161</v>
      </c>
      <c r="AG124" s="264">
        <v>52.092710993945445</v>
      </c>
      <c r="AH124" s="264">
        <v>38.672520432144225</v>
      </c>
      <c r="AI124" s="368">
        <f t="shared" si="75"/>
        <v>13.42019056180122</v>
      </c>
      <c r="AJ124" s="372">
        <f t="shared" si="71"/>
        <v>52.726883127784788</v>
      </c>
      <c r="AK124" s="372">
        <f t="shared" si="71"/>
        <v>39.143316333057292</v>
      </c>
      <c r="AL124" s="368">
        <f t="shared" si="76"/>
        <v>13.583566794727496</v>
      </c>
      <c r="AM124" s="346"/>
      <c r="AN124" s="347"/>
      <c r="AO124" s="346"/>
      <c r="AP124" s="347"/>
      <c r="AQ124" s="347"/>
      <c r="AR124" s="348"/>
      <c r="AS124" s="347"/>
      <c r="AT124" s="349"/>
      <c r="AU124" s="347"/>
      <c r="AV124" s="349"/>
      <c r="AW124" s="349"/>
      <c r="AX124" s="350"/>
      <c r="AY124" s="351"/>
    </row>
    <row r="125" spans="1:51" ht="13.8" thickBot="1" x14ac:dyDescent="0.3">
      <c r="A125" s="470" t="s">
        <v>220</v>
      </c>
      <c r="B125" s="253">
        <v>40</v>
      </c>
      <c r="C125" s="253">
        <v>13</v>
      </c>
      <c r="D125" s="253">
        <v>11.5</v>
      </c>
      <c r="E125" s="253">
        <f t="shared" si="77"/>
        <v>11.5</v>
      </c>
      <c r="F125" s="472">
        <v>41921</v>
      </c>
      <c r="G125" s="253">
        <v>7952</v>
      </c>
      <c r="H125" s="253">
        <f t="shared" si="72"/>
        <v>7957.75</v>
      </c>
      <c r="I125" s="472">
        <f t="shared" si="73"/>
        <v>41926.75</v>
      </c>
      <c r="J125" s="473">
        <f t="shared" si="74"/>
        <v>41926.75</v>
      </c>
      <c r="K125" s="253">
        <v>1060</v>
      </c>
      <c r="L125" s="253"/>
      <c r="M125" s="253"/>
      <c r="N125" s="253"/>
      <c r="O125" s="253"/>
      <c r="P125" s="253"/>
      <c r="Q125" s="536">
        <v>0.95791304347826134</v>
      </c>
      <c r="R125" s="524">
        <v>4.4919558484083293E-2</v>
      </c>
      <c r="S125" s="356">
        <f t="shared" si="60"/>
        <v>44919.558484083296</v>
      </c>
      <c r="T125" s="525">
        <v>9.2188603555886386E-2</v>
      </c>
      <c r="U125" s="356">
        <f t="shared" si="61"/>
        <v>92188.60355588638</v>
      </c>
      <c r="V125" s="524">
        <v>8.9827097937704894E-2</v>
      </c>
      <c r="W125" s="356">
        <f t="shared" si="62"/>
        <v>89827.097937704893</v>
      </c>
      <c r="X125" s="356"/>
      <c r="Y125" s="524">
        <v>0.6635984457744617</v>
      </c>
      <c r="Z125" s="356">
        <f t="shared" si="63"/>
        <v>663598.44577446172</v>
      </c>
      <c r="AA125" s="524">
        <v>6.7624316690546374E-3</v>
      </c>
      <c r="AB125" s="356">
        <f t="shared" si="64"/>
        <v>6762.4316690546375</v>
      </c>
      <c r="AC125" s="356">
        <f t="shared" si="65"/>
        <v>3743.2965403402745</v>
      </c>
      <c r="AD125" s="356">
        <f t="shared" ref="AD125:AD180" si="78">T125/100.0872*1000000</f>
        <v>921.08285131251944</v>
      </c>
      <c r="AE125" s="356">
        <f t="shared" si="69"/>
        <v>3198.3442679569494</v>
      </c>
      <c r="AF125" s="356">
        <f t="shared" si="70"/>
        <v>483.03083350390267</v>
      </c>
      <c r="AG125" s="379">
        <v>49.267161085835788</v>
      </c>
      <c r="AH125" s="379">
        <v>34.649175568300336</v>
      </c>
      <c r="AI125" s="380">
        <f t="shared" si="75"/>
        <v>14.617985517535452</v>
      </c>
      <c r="AJ125" s="380">
        <f t="shared" si="71"/>
        <v>47.193656219266721</v>
      </c>
      <c r="AK125" s="380">
        <f t="shared" si="71"/>
        <v>33.190897222643187</v>
      </c>
      <c r="AL125" s="380">
        <f t="shared" si="76"/>
        <v>14.002758996623534</v>
      </c>
      <c r="AM125" s="483"/>
      <c r="AN125" s="484"/>
      <c r="AO125" s="483"/>
      <c r="AP125" s="484"/>
      <c r="AQ125" s="484"/>
      <c r="AR125" s="485"/>
      <c r="AS125" s="484"/>
      <c r="AT125" s="486"/>
      <c r="AU125" s="484"/>
      <c r="AV125" s="486"/>
      <c r="AW125" s="486"/>
      <c r="AX125" s="487"/>
      <c r="AY125" s="488"/>
    </row>
    <row r="126" spans="1:51" ht="13.2" x14ac:dyDescent="0.25">
      <c r="A126" s="779"/>
      <c r="B126" s="56"/>
      <c r="C126" s="56"/>
      <c r="D126" s="56"/>
      <c r="E126" s="56"/>
      <c r="F126" s="41"/>
      <c r="G126" s="56"/>
      <c r="H126" s="56"/>
      <c r="I126" s="41"/>
      <c r="J126" s="453"/>
      <c r="K126" s="56"/>
      <c r="L126" s="56"/>
      <c r="M126" s="56"/>
      <c r="N126" s="56"/>
      <c r="O126" s="56"/>
      <c r="P126" s="56"/>
      <c r="Q126" s="454"/>
      <c r="R126" s="641"/>
      <c r="S126" s="435"/>
      <c r="T126" s="780"/>
      <c r="U126" s="435"/>
      <c r="V126" s="641"/>
      <c r="W126" s="435"/>
      <c r="X126" s="435"/>
      <c r="Y126" s="641"/>
      <c r="Z126" s="435"/>
      <c r="AA126" s="641"/>
      <c r="AB126" s="435"/>
      <c r="AC126" s="435"/>
      <c r="AD126" s="435"/>
      <c r="AE126" s="435"/>
      <c r="AF126" s="435"/>
      <c r="AG126" s="431"/>
      <c r="AH126" s="431"/>
      <c r="AI126" s="463"/>
      <c r="AJ126" s="463"/>
      <c r="AK126" s="463"/>
      <c r="AL126" s="463"/>
      <c r="AM126" s="781"/>
      <c r="AN126" s="782"/>
      <c r="AO126" s="781"/>
      <c r="AP126" s="782"/>
      <c r="AQ126" s="782"/>
      <c r="AR126" s="783"/>
      <c r="AS126" s="782"/>
      <c r="AT126" s="784"/>
      <c r="AU126" s="782"/>
      <c r="AV126" s="784"/>
      <c r="AW126" s="784"/>
      <c r="AX126" s="785"/>
      <c r="AY126" s="786"/>
    </row>
    <row r="127" spans="1:51" ht="13.2" x14ac:dyDescent="0.25">
      <c r="A127" s="458" t="s">
        <v>221</v>
      </c>
      <c r="B127" s="459">
        <v>41</v>
      </c>
      <c r="C127" s="459">
        <v>1</v>
      </c>
      <c r="D127" s="459">
        <v>13</v>
      </c>
      <c r="E127" s="459">
        <f>SUM(D127:D139)</f>
        <v>167</v>
      </c>
      <c r="F127" s="460">
        <v>41991</v>
      </c>
      <c r="G127" s="459">
        <v>8021</v>
      </c>
      <c r="H127" s="459">
        <f t="shared" si="59"/>
        <v>8027.5</v>
      </c>
      <c r="I127" s="460">
        <f t="shared" ref="I127:I190" si="79">F127+(D127/2)</f>
        <v>41997.5</v>
      </c>
      <c r="J127" s="461">
        <f t="shared" ref="J127:J190" si="80">I127</f>
        <v>41997.5</v>
      </c>
      <c r="K127" s="459">
        <v>1060</v>
      </c>
      <c r="L127" s="459"/>
      <c r="M127" s="459"/>
      <c r="N127" s="459"/>
      <c r="O127" s="459"/>
      <c r="P127" s="459"/>
      <c r="Q127" s="533">
        <v>1.2495384615384615</v>
      </c>
      <c r="R127" s="526">
        <v>4.0161547811603776E-2</v>
      </c>
      <c r="S127" s="359">
        <f t="shared" si="60"/>
        <v>40161.547811603778</v>
      </c>
      <c r="T127" s="527">
        <v>0.14547803356913375</v>
      </c>
      <c r="U127" s="359">
        <f t="shared" si="61"/>
        <v>145478.03356913375</v>
      </c>
      <c r="V127" s="526"/>
      <c r="W127" s="359"/>
      <c r="X127" s="359"/>
      <c r="Y127" s="526">
        <v>1.0036565584403183</v>
      </c>
      <c r="Z127" s="359">
        <f t="shared" si="63"/>
        <v>1003656.5584403183</v>
      </c>
      <c r="AA127" s="526">
        <v>5.5643083842834944E-3</v>
      </c>
      <c r="AB127" s="359">
        <f t="shared" si="64"/>
        <v>5564.308384283494</v>
      </c>
      <c r="AC127" s="359">
        <f t="shared" si="65"/>
        <v>3346.7956509669812</v>
      </c>
      <c r="AD127" s="359">
        <f t="shared" si="78"/>
        <v>1453.5128724665467</v>
      </c>
      <c r="AE127" s="435"/>
      <c r="AF127" s="435">
        <f t="shared" si="70"/>
        <v>397.45059887739245</v>
      </c>
      <c r="AG127" s="479">
        <v>43.125562986162983</v>
      </c>
      <c r="AH127" s="479">
        <v>35.74956262349847</v>
      </c>
      <c r="AI127" s="480">
        <f t="shared" si="75"/>
        <v>7.376000362664513</v>
      </c>
      <c r="AJ127" s="463">
        <f t="shared" si="71"/>
        <v>53.887049626710116</v>
      </c>
      <c r="AK127" s="463">
        <f t="shared" si="71"/>
        <v>44.670453481239164</v>
      </c>
      <c r="AL127" s="480">
        <f t="shared" si="76"/>
        <v>9.2165961454709517</v>
      </c>
      <c r="AM127" s="464"/>
      <c r="AN127" s="465"/>
      <c r="AO127" s="464"/>
      <c r="AP127" s="465"/>
      <c r="AQ127" s="465"/>
      <c r="AR127" s="466"/>
      <c r="AS127" s="465"/>
      <c r="AT127" s="467"/>
      <c r="AU127" s="465"/>
      <c r="AV127" s="467"/>
      <c r="AW127" s="467"/>
      <c r="AX127" s="468"/>
      <c r="AY127" s="469"/>
    </row>
    <row r="128" spans="1:51" ht="13.2" x14ac:dyDescent="0.25">
      <c r="A128" s="299" t="s">
        <v>222</v>
      </c>
      <c r="B128" s="247">
        <v>41</v>
      </c>
      <c r="C128" s="247">
        <v>2</v>
      </c>
      <c r="D128" s="247">
        <v>13</v>
      </c>
      <c r="E128" s="247">
        <f>E127-D128</f>
        <v>154</v>
      </c>
      <c r="F128" s="256">
        <v>42004</v>
      </c>
      <c r="G128" s="247">
        <v>8034</v>
      </c>
      <c r="H128" s="247">
        <f t="shared" si="59"/>
        <v>8040.5</v>
      </c>
      <c r="I128" s="256">
        <f t="shared" si="79"/>
        <v>42010.5</v>
      </c>
      <c r="J128" s="249">
        <f t="shared" si="80"/>
        <v>42010.5</v>
      </c>
      <c r="K128" s="247">
        <v>1060</v>
      </c>
      <c r="L128" s="247"/>
      <c r="M128" s="247"/>
      <c r="N128" s="247"/>
      <c r="O128" s="247"/>
      <c r="P128" s="247"/>
      <c r="Q128" s="514">
        <v>0.90393846153846247</v>
      </c>
      <c r="R128" s="522">
        <v>4.0078093239094087E-2</v>
      </c>
      <c r="S128" s="300">
        <f t="shared" si="60"/>
        <v>40078.093239094087</v>
      </c>
      <c r="T128" s="523">
        <v>9.7264715128131021E-2</v>
      </c>
      <c r="U128" s="300">
        <f t="shared" si="61"/>
        <v>97264.715128131022</v>
      </c>
      <c r="V128" s="522"/>
      <c r="W128" s="300"/>
      <c r="X128" s="300"/>
      <c r="Y128" s="522">
        <v>0.70647851331259615</v>
      </c>
      <c r="Z128" s="300">
        <f t="shared" si="63"/>
        <v>706478.51331259613</v>
      </c>
      <c r="AA128" s="522">
        <v>5.3405022256682953E-3</v>
      </c>
      <c r="AB128" s="300">
        <f t="shared" si="64"/>
        <v>5340.5022256682951</v>
      </c>
      <c r="AC128" s="300">
        <f t="shared" si="65"/>
        <v>3339.8411032578406</v>
      </c>
      <c r="AD128" s="300">
        <f t="shared" si="78"/>
        <v>971.7997419063679</v>
      </c>
      <c r="AE128" s="328"/>
      <c r="AF128" s="328">
        <f t="shared" si="70"/>
        <v>381.46444469059253</v>
      </c>
      <c r="AG128" s="264">
        <v>47.440906521806852</v>
      </c>
      <c r="AH128" s="264">
        <v>38.865801327033942</v>
      </c>
      <c r="AI128" s="368">
        <f t="shared" si="75"/>
        <v>8.5751051947729096</v>
      </c>
      <c r="AJ128" s="372">
        <f t="shared" si="71"/>
        <v>42.883660055312099</v>
      </c>
      <c r="AK128" s="372">
        <f t="shared" si="71"/>
        <v>35.132292658018592</v>
      </c>
      <c r="AL128" s="368">
        <f t="shared" si="76"/>
        <v>7.7513673972935067</v>
      </c>
      <c r="AM128" s="346"/>
      <c r="AN128" s="347"/>
      <c r="AO128" s="346"/>
      <c r="AP128" s="347"/>
      <c r="AQ128" s="347"/>
      <c r="AR128" s="348"/>
      <c r="AS128" s="347"/>
      <c r="AT128" s="349"/>
      <c r="AU128" s="347"/>
      <c r="AV128" s="349"/>
      <c r="AW128" s="349"/>
      <c r="AX128" s="350"/>
      <c r="AY128" s="351"/>
    </row>
    <row r="129" spans="1:51" ht="13.2" x14ac:dyDescent="0.25">
      <c r="A129" s="299" t="s">
        <v>223</v>
      </c>
      <c r="B129" s="247">
        <v>41</v>
      </c>
      <c r="C129" s="247">
        <v>3</v>
      </c>
      <c r="D129" s="247">
        <v>13</v>
      </c>
      <c r="E129" s="247">
        <f t="shared" ref="E129:E139" si="81">E128-D129</f>
        <v>141</v>
      </c>
      <c r="F129" s="256">
        <v>42017</v>
      </c>
      <c r="G129" s="247">
        <v>8047</v>
      </c>
      <c r="H129" s="247">
        <f t="shared" si="59"/>
        <v>8053.5</v>
      </c>
      <c r="I129" s="256">
        <f t="shared" si="79"/>
        <v>42023.5</v>
      </c>
      <c r="J129" s="249">
        <f t="shared" si="80"/>
        <v>42023.5</v>
      </c>
      <c r="K129" s="247">
        <v>1060</v>
      </c>
      <c r="L129" s="247"/>
      <c r="M129" s="247"/>
      <c r="N129" s="247"/>
      <c r="O129" s="247"/>
      <c r="P129" s="247"/>
      <c r="Q129" s="514">
        <v>0.35759999999999958</v>
      </c>
      <c r="R129" s="522">
        <v>2.4864379945900534E-2</v>
      </c>
      <c r="S129" s="300">
        <f t="shared" si="60"/>
        <v>24864.379945900535</v>
      </c>
      <c r="T129" s="523">
        <v>4.4926850545610256E-2</v>
      </c>
      <c r="U129" s="300">
        <f t="shared" si="61"/>
        <v>44926.850545610258</v>
      </c>
      <c r="V129" s="522"/>
      <c r="W129" s="300"/>
      <c r="X129" s="300"/>
      <c r="Y129" s="522">
        <v>0.250512199589638</v>
      </c>
      <c r="Z129" s="300">
        <f t="shared" si="63"/>
        <v>250512.19958963801</v>
      </c>
      <c r="AA129" s="522">
        <v>2.8639451423549977E-3</v>
      </c>
      <c r="AB129" s="300">
        <f t="shared" si="64"/>
        <v>2863.9451423549976</v>
      </c>
      <c r="AC129" s="300">
        <f t="shared" si="65"/>
        <v>2072.0316621583779</v>
      </c>
      <c r="AD129" s="300">
        <f t="shared" si="78"/>
        <v>448.87708463829796</v>
      </c>
      <c r="AE129" s="328"/>
      <c r="AF129" s="328">
        <f t="shared" si="70"/>
        <v>204.56751016821414</v>
      </c>
      <c r="AG129" s="264">
        <v>59.300890702734598</v>
      </c>
      <c r="AH129" s="264">
        <v>44.842180686737677</v>
      </c>
      <c r="AI129" s="368">
        <f t="shared" si="75"/>
        <v>14.458710015996921</v>
      </c>
      <c r="AJ129" s="372">
        <f t="shared" si="71"/>
        <v>21.205998515297868</v>
      </c>
      <c r="AK129" s="372">
        <f t="shared" si="71"/>
        <v>16.035563813577376</v>
      </c>
      <c r="AL129" s="368">
        <f t="shared" si="76"/>
        <v>5.1704347017204917</v>
      </c>
      <c r="AM129" s="346"/>
      <c r="AN129" s="347"/>
      <c r="AO129" s="346"/>
      <c r="AP129" s="347"/>
      <c r="AQ129" s="347"/>
      <c r="AR129" s="348"/>
      <c r="AS129" s="347"/>
      <c r="AT129" s="349"/>
      <c r="AU129" s="347"/>
      <c r="AV129" s="349"/>
      <c r="AW129" s="349"/>
      <c r="AX129" s="350"/>
      <c r="AY129" s="351"/>
    </row>
    <row r="130" spans="1:51" ht="13.2" x14ac:dyDescent="0.25">
      <c r="A130" s="299" t="s">
        <v>224</v>
      </c>
      <c r="B130" s="247">
        <v>41</v>
      </c>
      <c r="C130" s="247">
        <v>4</v>
      </c>
      <c r="D130" s="247">
        <v>13</v>
      </c>
      <c r="E130" s="247">
        <f t="shared" si="81"/>
        <v>128</v>
      </c>
      <c r="F130" s="256">
        <v>42030</v>
      </c>
      <c r="G130" s="247">
        <v>8060</v>
      </c>
      <c r="H130" s="247">
        <f t="shared" si="59"/>
        <v>8066.5</v>
      </c>
      <c r="I130" s="256">
        <f t="shared" si="79"/>
        <v>42036.5</v>
      </c>
      <c r="J130" s="249">
        <f t="shared" si="80"/>
        <v>42036.5</v>
      </c>
      <c r="K130" s="247">
        <v>1060</v>
      </c>
      <c r="L130" s="247"/>
      <c r="M130" s="247"/>
      <c r="N130" s="247"/>
      <c r="O130" s="247"/>
      <c r="P130" s="247"/>
      <c r="Q130" s="514">
        <v>0.37415384615384539</v>
      </c>
      <c r="R130" s="522">
        <v>3.2038664592480476E-2</v>
      </c>
      <c r="S130" s="300">
        <f t="shared" si="60"/>
        <v>32038.664592480476</v>
      </c>
      <c r="T130" s="523">
        <v>4.8612882789845512E-2</v>
      </c>
      <c r="U130" s="300">
        <f t="shared" si="61"/>
        <v>48612.882789845513</v>
      </c>
      <c r="V130" s="522"/>
      <c r="W130" s="300"/>
      <c r="X130" s="300"/>
      <c r="Y130" s="522">
        <v>0.24544430188279867</v>
      </c>
      <c r="Z130" s="300">
        <f t="shared" si="63"/>
        <v>245444.30188279867</v>
      </c>
      <c r="AA130" s="522">
        <v>3.3044591536779476E-3</v>
      </c>
      <c r="AB130" s="300">
        <f t="shared" si="64"/>
        <v>3304.4591536779476</v>
      </c>
      <c r="AC130" s="300">
        <f t="shared" si="65"/>
        <v>2669.88871604004</v>
      </c>
      <c r="AD130" s="300">
        <f t="shared" si="78"/>
        <v>485.70529288306113</v>
      </c>
      <c r="AE130" s="328"/>
      <c r="AF130" s="328">
        <f t="shared" si="70"/>
        <v>236.03279669128196</v>
      </c>
      <c r="AG130" s="264">
        <v>78.379055989020358</v>
      </c>
      <c r="AH130" s="264">
        <v>64.70622848863124</v>
      </c>
      <c r="AI130" s="368">
        <f t="shared" si="75"/>
        <v>13.672827500389118</v>
      </c>
      <c r="AJ130" s="372">
        <f t="shared" si="71"/>
        <v>29.325825256199558</v>
      </c>
      <c r="AK130" s="372">
        <f t="shared" si="71"/>
        <v>24.210084259130902</v>
      </c>
      <c r="AL130" s="368">
        <f t="shared" si="76"/>
        <v>5.1157409970686558</v>
      </c>
      <c r="AM130" s="346"/>
      <c r="AN130" s="347"/>
      <c r="AO130" s="346"/>
      <c r="AP130" s="347"/>
      <c r="AQ130" s="347"/>
      <c r="AR130" s="348"/>
      <c r="AS130" s="347"/>
      <c r="AT130" s="349"/>
      <c r="AU130" s="347"/>
      <c r="AV130" s="349"/>
      <c r="AW130" s="349"/>
      <c r="AX130" s="350"/>
      <c r="AY130" s="351"/>
    </row>
    <row r="131" spans="1:51" ht="13.2" x14ac:dyDescent="0.25">
      <c r="A131" s="299" t="s">
        <v>225</v>
      </c>
      <c r="B131" s="247">
        <v>41</v>
      </c>
      <c r="C131" s="247">
        <v>5</v>
      </c>
      <c r="D131" s="247">
        <v>13</v>
      </c>
      <c r="E131" s="247">
        <f t="shared" si="81"/>
        <v>115</v>
      </c>
      <c r="F131" s="256">
        <v>42043</v>
      </c>
      <c r="G131" s="247">
        <v>8073</v>
      </c>
      <c r="H131" s="247">
        <f t="shared" si="59"/>
        <v>8079.5</v>
      </c>
      <c r="I131" s="256">
        <f t="shared" si="79"/>
        <v>42049.5</v>
      </c>
      <c r="J131" s="249">
        <f t="shared" si="80"/>
        <v>42049.5</v>
      </c>
      <c r="K131" s="247">
        <v>1060</v>
      </c>
      <c r="L131" s="247"/>
      <c r="M131" s="247"/>
      <c r="N131" s="247"/>
      <c r="O131" s="247"/>
      <c r="P131" s="247"/>
      <c r="Q131" s="514">
        <v>0.18055384615384623</v>
      </c>
      <c r="R131" s="522">
        <v>1.1898308323575307E-2</v>
      </c>
      <c r="S131" s="300">
        <f t="shared" si="60"/>
        <v>11898.308323575307</v>
      </c>
      <c r="T131" s="523">
        <v>3.1977081136612059E-2</v>
      </c>
      <c r="U131" s="300">
        <f t="shared" si="61"/>
        <v>31977.081136612058</v>
      </c>
      <c r="V131" s="522"/>
      <c r="W131" s="300"/>
      <c r="X131" s="300"/>
      <c r="Y131" s="522">
        <v>0.11883099420829592</v>
      </c>
      <c r="Z131" s="300">
        <f t="shared" si="63"/>
        <v>118830.99420829592</v>
      </c>
      <c r="AA131" s="522">
        <v>1.4790243364024619E-3</v>
      </c>
      <c r="AB131" s="300">
        <f t="shared" si="64"/>
        <v>1479.0243364024618</v>
      </c>
      <c r="AC131" s="300">
        <f t="shared" si="65"/>
        <v>991.52569363127554</v>
      </c>
      <c r="AD131" s="300">
        <f t="shared" si="78"/>
        <v>319.49221415537716</v>
      </c>
      <c r="AE131" s="328"/>
      <c r="AF131" s="328">
        <f t="shared" si="70"/>
        <v>105.6445954573187</v>
      </c>
      <c r="AG131" s="264">
        <v>57.587939206515379</v>
      </c>
      <c r="AH131" s="264">
        <v>39.356346328260699</v>
      </c>
      <c r="AI131" s="368">
        <f t="shared" si="75"/>
        <v>18.231592878254681</v>
      </c>
      <c r="AJ131" s="372">
        <f t="shared" si="71"/>
        <v>10.397723915810227</v>
      </c>
      <c r="AK131" s="372">
        <f t="shared" si="71"/>
        <v>7.1059397001302731</v>
      </c>
      <c r="AL131" s="368">
        <f t="shared" si="76"/>
        <v>3.2917842156799537</v>
      </c>
      <c r="AM131" s="346"/>
      <c r="AN131" s="347"/>
      <c r="AO131" s="346"/>
      <c r="AP131" s="347"/>
      <c r="AQ131" s="347"/>
      <c r="AR131" s="348"/>
      <c r="AS131" s="347"/>
      <c r="AT131" s="349"/>
      <c r="AU131" s="347"/>
      <c r="AV131" s="349"/>
      <c r="AW131" s="349"/>
      <c r="AX131" s="350"/>
      <c r="AY131" s="351"/>
    </row>
    <row r="132" spans="1:51" ht="13.2" x14ac:dyDescent="0.25">
      <c r="A132" s="299" t="s">
        <v>226</v>
      </c>
      <c r="B132" s="247">
        <v>41</v>
      </c>
      <c r="C132" s="247">
        <v>6</v>
      </c>
      <c r="D132" s="247">
        <v>13</v>
      </c>
      <c r="E132" s="247">
        <f t="shared" si="81"/>
        <v>102</v>
      </c>
      <c r="F132" s="256">
        <v>42056</v>
      </c>
      <c r="G132" s="247">
        <v>8086</v>
      </c>
      <c r="H132" s="247">
        <f t="shared" si="59"/>
        <v>8092.5</v>
      </c>
      <c r="I132" s="256">
        <f t="shared" si="79"/>
        <v>42062.5</v>
      </c>
      <c r="J132" s="249">
        <f t="shared" si="80"/>
        <v>42062.5</v>
      </c>
      <c r="K132" s="247">
        <v>1060</v>
      </c>
      <c r="L132" s="247"/>
      <c r="M132" s="247"/>
      <c r="N132" s="247"/>
      <c r="O132" s="247"/>
      <c r="P132" s="247"/>
      <c r="Q132" s="514">
        <v>0.13144615384615357</v>
      </c>
      <c r="R132" s="522">
        <v>1.6203863016953157E-2</v>
      </c>
      <c r="S132" s="300">
        <f t="shared" si="60"/>
        <v>16203.863016953157</v>
      </c>
      <c r="T132" s="523">
        <v>2.1097161482336167E-2</v>
      </c>
      <c r="U132" s="300">
        <f t="shared" si="61"/>
        <v>21097.161482336167</v>
      </c>
      <c r="V132" s="522">
        <v>7.7323254473652368E-3</v>
      </c>
      <c r="W132" s="300">
        <f t="shared" si="62"/>
        <v>7732.3254473652369</v>
      </c>
      <c r="X132" s="300"/>
      <c r="Y132" s="522">
        <v>6.2107009374069266E-2</v>
      </c>
      <c r="Z132" s="300">
        <f t="shared" si="63"/>
        <v>62107.009374069268</v>
      </c>
      <c r="AA132" s="522">
        <v>1.6006520330926529E-3</v>
      </c>
      <c r="AB132" s="300">
        <f t="shared" si="64"/>
        <v>1600.6520330926528</v>
      </c>
      <c r="AC132" s="300">
        <f t="shared" si="65"/>
        <v>1350.3219180794297</v>
      </c>
      <c r="AD132" s="300">
        <f t="shared" si="78"/>
        <v>210.78780785491222</v>
      </c>
      <c r="AE132" s="328">
        <f t="shared" si="69"/>
        <v>275.31378994019104</v>
      </c>
      <c r="AF132" s="328">
        <f t="shared" si="70"/>
        <v>114.33228807804663</v>
      </c>
      <c r="AG132" s="264">
        <v>95.053248428547477</v>
      </c>
      <c r="AH132" s="264">
        <v>73.467510560843792</v>
      </c>
      <c r="AI132" s="368">
        <f t="shared" si="75"/>
        <v>21.585737867703685</v>
      </c>
      <c r="AJ132" s="372">
        <f t="shared" si="71"/>
        <v>12.494383916515506</v>
      </c>
      <c r="AK132" s="372">
        <f t="shared" si="71"/>
        <v>9.6570216958745849</v>
      </c>
      <c r="AL132" s="368">
        <f t="shared" si="76"/>
        <v>2.8373622206409213</v>
      </c>
      <c r="AM132" s="346"/>
      <c r="AN132" s="347"/>
      <c r="AO132" s="346"/>
      <c r="AP132" s="347"/>
      <c r="AQ132" s="347"/>
      <c r="AR132" s="348"/>
      <c r="AS132" s="347"/>
      <c r="AT132" s="349"/>
      <c r="AU132" s="347"/>
      <c r="AV132" s="349"/>
      <c r="AW132" s="349"/>
      <c r="AX132" s="350"/>
      <c r="AY132" s="351"/>
    </row>
    <row r="133" spans="1:51" ht="13.2" x14ac:dyDescent="0.25">
      <c r="A133" s="299" t="s">
        <v>227</v>
      </c>
      <c r="B133" s="247">
        <v>41</v>
      </c>
      <c r="C133" s="247">
        <v>7</v>
      </c>
      <c r="D133" s="247">
        <v>13</v>
      </c>
      <c r="E133" s="247">
        <f t="shared" si="81"/>
        <v>89</v>
      </c>
      <c r="F133" s="256">
        <v>42069</v>
      </c>
      <c r="G133" s="247">
        <v>8099</v>
      </c>
      <c r="H133" s="247">
        <f t="shared" si="59"/>
        <v>8105.5</v>
      </c>
      <c r="I133" s="256">
        <f t="shared" si="79"/>
        <v>42075.5</v>
      </c>
      <c r="J133" s="249">
        <f t="shared" si="80"/>
        <v>42075.5</v>
      </c>
      <c r="K133" s="247">
        <v>1060</v>
      </c>
      <c r="L133" s="247"/>
      <c r="M133" s="247"/>
      <c r="N133" s="247"/>
      <c r="O133" s="247"/>
      <c r="P133" s="247"/>
      <c r="Q133" s="514">
        <v>0.15070769230769196</v>
      </c>
      <c r="R133" s="522">
        <v>1.1881718509786143E-2</v>
      </c>
      <c r="S133" s="300">
        <f t="shared" si="60"/>
        <v>11881.718509786144</v>
      </c>
      <c r="T133" s="523">
        <v>2.5269565254618539E-2</v>
      </c>
      <c r="U133" s="300">
        <f t="shared" si="61"/>
        <v>25269.565254618537</v>
      </c>
      <c r="V133" s="522">
        <v>1.4937392822153339E-2</v>
      </c>
      <c r="W133" s="300">
        <f t="shared" si="62"/>
        <v>14937.392822153339</v>
      </c>
      <c r="X133" s="300"/>
      <c r="Y133" s="522">
        <v>8.079643795645472E-2</v>
      </c>
      <c r="Z133" s="300">
        <f t="shared" si="63"/>
        <v>80796.437956454713</v>
      </c>
      <c r="AA133" s="522">
        <v>1.4312766530471721E-3</v>
      </c>
      <c r="AB133" s="300">
        <f t="shared" si="64"/>
        <v>1431.2766530471722</v>
      </c>
      <c r="AC133" s="300">
        <f t="shared" si="65"/>
        <v>990.14320914884536</v>
      </c>
      <c r="AD133" s="300">
        <f t="shared" si="78"/>
        <v>252.47549391549109</v>
      </c>
      <c r="AE133" s="328">
        <f t="shared" si="69"/>
        <v>531.85426010408719</v>
      </c>
      <c r="AF133" s="328">
        <f t="shared" si="70"/>
        <v>102.23404664622657</v>
      </c>
      <c r="AG133" s="264">
        <v>60.915941409659744</v>
      </c>
      <c r="AH133" s="264">
        <v>42.907547557747485</v>
      </c>
      <c r="AI133" s="368">
        <f t="shared" si="75"/>
        <v>18.00839385191226</v>
      </c>
      <c r="AJ133" s="372">
        <f t="shared" si="71"/>
        <v>9.1805009546003919</v>
      </c>
      <c r="AK133" s="372">
        <f t="shared" si="71"/>
        <v>6.4664974750106676</v>
      </c>
      <c r="AL133" s="368">
        <f t="shared" si="76"/>
        <v>2.7140034795897243</v>
      </c>
      <c r="AM133" s="346"/>
      <c r="AN133" s="347"/>
      <c r="AO133" s="346"/>
      <c r="AP133" s="347"/>
      <c r="AQ133" s="347"/>
      <c r="AR133" s="348"/>
      <c r="AS133" s="347"/>
      <c r="AT133" s="349"/>
      <c r="AU133" s="347"/>
      <c r="AV133" s="349"/>
      <c r="AW133" s="349"/>
      <c r="AX133" s="350"/>
      <c r="AY133" s="351"/>
    </row>
    <row r="134" spans="1:51" ht="13.2" x14ac:dyDescent="0.25">
      <c r="A134" s="299" t="s">
        <v>228</v>
      </c>
      <c r="B134" s="247">
        <v>41</v>
      </c>
      <c r="C134" s="247">
        <v>8</v>
      </c>
      <c r="D134" s="247">
        <v>13</v>
      </c>
      <c r="E134" s="247">
        <f t="shared" si="81"/>
        <v>76</v>
      </c>
      <c r="F134" s="256">
        <v>42082</v>
      </c>
      <c r="G134" s="247">
        <v>8112</v>
      </c>
      <c r="H134" s="247">
        <f t="shared" si="59"/>
        <v>8118.5</v>
      </c>
      <c r="I134" s="256">
        <f t="shared" si="79"/>
        <v>42088.5</v>
      </c>
      <c r="J134" s="249">
        <f t="shared" si="80"/>
        <v>42088.5</v>
      </c>
      <c r="K134" s="247">
        <v>1060</v>
      </c>
      <c r="L134" s="247"/>
      <c r="M134" s="247"/>
      <c r="N134" s="247"/>
      <c r="O134" s="247"/>
      <c r="P134" s="247"/>
      <c r="Q134" s="514">
        <v>0.25643076923076957</v>
      </c>
      <c r="R134" s="522">
        <v>1.6908582662970188E-2</v>
      </c>
      <c r="S134" s="300">
        <f t="shared" si="60"/>
        <v>16908.582662970188</v>
      </c>
      <c r="T134" s="523">
        <v>4.1722312072034182E-2</v>
      </c>
      <c r="U134" s="300">
        <f t="shared" si="61"/>
        <v>41722.312072034183</v>
      </c>
      <c r="V134" s="522">
        <v>2.2279745611204129E-2</v>
      </c>
      <c r="W134" s="300">
        <f t="shared" si="62"/>
        <v>22279.745611204129</v>
      </c>
      <c r="X134" s="300"/>
      <c r="Y134" s="522">
        <v>0.15015725489010581</v>
      </c>
      <c r="Z134" s="300">
        <f t="shared" si="63"/>
        <v>150157.2548901058</v>
      </c>
      <c r="AA134" s="522">
        <v>2.3121461883662551E-3</v>
      </c>
      <c r="AB134" s="300">
        <f t="shared" si="64"/>
        <v>2312.146188366255</v>
      </c>
      <c r="AC134" s="300">
        <f t="shared" si="65"/>
        <v>1409.0485552475157</v>
      </c>
      <c r="AD134" s="300">
        <f t="shared" si="78"/>
        <v>416.85961913245836</v>
      </c>
      <c r="AE134" s="328">
        <f t="shared" si="69"/>
        <v>793.28285454074626</v>
      </c>
      <c r="AF134" s="328">
        <f t="shared" si="70"/>
        <v>165.15329916901823</v>
      </c>
      <c r="AG134" s="264">
        <v>49.421570969107123</v>
      </c>
      <c r="AH134" s="264">
        <v>33.000509561867233</v>
      </c>
      <c r="AI134" s="368">
        <f t="shared" si="75"/>
        <v>16.42106140723989</v>
      </c>
      <c r="AJ134" s="372">
        <f t="shared" si="71"/>
        <v>12.673211460201209</v>
      </c>
      <c r="AK134" s="372">
        <f t="shared" si="71"/>
        <v>8.4623460519569811</v>
      </c>
      <c r="AL134" s="368">
        <f t="shared" si="76"/>
        <v>4.2108654082442278</v>
      </c>
      <c r="AM134" s="346"/>
      <c r="AN134" s="347"/>
      <c r="AO134" s="346"/>
      <c r="AP134" s="347"/>
      <c r="AQ134" s="347"/>
      <c r="AR134" s="348"/>
      <c r="AS134" s="347"/>
      <c r="AT134" s="349"/>
      <c r="AU134" s="347"/>
      <c r="AV134" s="349"/>
      <c r="AW134" s="349"/>
      <c r="AX134" s="350"/>
      <c r="AY134" s="351"/>
    </row>
    <row r="135" spans="1:51" ht="13.2" x14ac:dyDescent="0.25">
      <c r="A135" s="299" t="s">
        <v>229</v>
      </c>
      <c r="B135" s="247">
        <v>41</v>
      </c>
      <c r="C135" s="247">
        <v>9</v>
      </c>
      <c r="D135" s="247">
        <v>13</v>
      </c>
      <c r="E135" s="247">
        <f t="shared" si="81"/>
        <v>63</v>
      </c>
      <c r="F135" s="256">
        <v>42095</v>
      </c>
      <c r="G135" s="247">
        <v>8125</v>
      </c>
      <c r="H135" s="247">
        <f t="shared" si="59"/>
        <v>8131.5</v>
      </c>
      <c r="I135" s="256">
        <f t="shared" si="79"/>
        <v>42101.5</v>
      </c>
      <c r="J135" s="249">
        <f t="shared" si="80"/>
        <v>42101.5</v>
      </c>
      <c r="K135" s="247">
        <v>1060</v>
      </c>
      <c r="L135" s="247"/>
      <c r="M135" s="247"/>
      <c r="N135" s="247"/>
      <c r="O135" s="247"/>
      <c r="P135" s="247"/>
      <c r="Q135" s="514">
        <v>0.19107692307692375</v>
      </c>
      <c r="R135" s="522">
        <v>1.4791525821695139E-2</v>
      </c>
      <c r="S135" s="300">
        <f t="shared" si="60"/>
        <v>14791.525821695139</v>
      </c>
      <c r="T135" s="523">
        <v>2.6976833472719387E-2</v>
      </c>
      <c r="U135" s="300">
        <f t="shared" si="61"/>
        <v>26976.833472719387</v>
      </c>
      <c r="V135" s="522">
        <v>3.2813217756973476E-2</v>
      </c>
      <c r="W135" s="300">
        <f t="shared" si="62"/>
        <v>32813.217756973478</v>
      </c>
      <c r="X135" s="300"/>
      <c r="Y135" s="522">
        <v>9.4308057292993033E-2</v>
      </c>
      <c r="Z135" s="300">
        <f t="shared" si="63"/>
        <v>94308.057292993035</v>
      </c>
      <c r="AA135" s="522">
        <v>2.173371020157161E-3</v>
      </c>
      <c r="AB135" s="300">
        <f t="shared" si="64"/>
        <v>2173.3710201571612</v>
      </c>
      <c r="AC135" s="300">
        <f t="shared" si="65"/>
        <v>1232.6271518079282</v>
      </c>
      <c r="AD135" s="300">
        <f t="shared" si="78"/>
        <v>269.53330168812181</v>
      </c>
      <c r="AE135" s="328">
        <f t="shared" si="69"/>
        <v>1168.3330457700051</v>
      </c>
      <c r="AF135" s="328">
        <f t="shared" si="70"/>
        <v>155.24078715408291</v>
      </c>
      <c r="AG135" s="264">
        <v>62.515594216027459</v>
      </c>
      <c r="AH135" s="264">
        <v>42.712058168001519</v>
      </c>
      <c r="AI135" s="368">
        <f t="shared" si="75"/>
        <v>19.80353604802594</v>
      </c>
      <c r="AJ135" s="372">
        <f t="shared" si="71"/>
        <v>11.945287387124058</v>
      </c>
      <c r="AK135" s="372">
        <f t="shared" si="71"/>
        <v>8.1612886530243198</v>
      </c>
      <c r="AL135" s="368">
        <f t="shared" si="76"/>
        <v>3.7839987340997379</v>
      </c>
      <c r="AM135" s="346"/>
      <c r="AN135" s="347"/>
      <c r="AO135" s="346"/>
      <c r="AP135" s="347"/>
      <c r="AQ135" s="347"/>
      <c r="AR135" s="348"/>
      <c r="AS135" s="347"/>
      <c r="AT135" s="349"/>
      <c r="AU135" s="347"/>
      <c r="AV135" s="349"/>
      <c r="AW135" s="349"/>
      <c r="AX135" s="350"/>
      <c r="AY135" s="351"/>
    </row>
    <row r="136" spans="1:51" ht="13.2" x14ac:dyDescent="0.25">
      <c r="A136" s="299" t="s">
        <v>230</v>
      </c>
      <c r="B136" s="247">
        <v>41</v>
      </c>
      <c r="C136" s="247">
        <v>10</v>
      </c>
      <c r="D136" s="247">
        <v>13</v>
      </c>
      <c r="E136" s="247">
        <f t="shared" si="81"/>
        <v>50</v>
      </c>
      <c r="F136" s="256">
        <v>42108</v>
      </c>
      <c r="G136" s="247">
        <v>8138</v>
      </c>
      <c r="H136" s="247">
        <f t="shared" si="59"/>
        <v>8144.5</v>
      </c>
      <c r="I136" s="256">
        <f t="shared" si="79"/>
        <v>42114.5</v>
      </c>
      <c r="J136" s="249">
        <f t="shared" si="80"/>
        <v>42114.5</v>
      </c>
      <c r="K136" s="247">
        <v>1060</v>
      </c>
      <c r="L136" s="247"/>
      <c r="M136" s="247"/>
      <c r="N136" s="247"/>
      <c r="O136" s="247"/>
      <c r="P136" s="247"/>
      <c r="Q136" s="514">
        <v>0.38523076923076888</v>
      </c>
      <c r="R136" s="522">
        <v>3.7026273801610853E-2</v>
      </c>
      <c r="S136" s="300">
        <f t="shared" si="60"/>
        <v>37026.273801610856</v>
      </c>
      <c r="T136" s="523">
        <v>3.0859197022572671E-2</v>
      </c>
      <c r="U136" s="300">
        <f t="shared" si="61"/>
        <v>30859.197022572669</v>
      </c>
      <c r="V136" s="522">
        <v>9.1727366167383764E-2</v>
      </c>
      <c r="W136" s="300">
        <f t="shared" si="62"/>
        <v>91727.366167383763</v>
      </c>
      <c r="X136" s="300"/>
      <c r="Y136" s="522">
        <v>0.17007852153678532</v>
      </c>
      <c r="Z136" s="300">
        <f t="shared" si="63"/>
        <v>170078.52153678532</v>
      </c>
      <c r="AA136" s="522">
        <v>6.0293919729932869E-3</v>
      </c>
      <c r="AB136" s="300">
        <f t="shared" si="64"/>
        <v>6029.3919729932868</v>
      </c>
      <c r="AC136" s="300">
        <f t="shared" si="65"/>
        <v>3085.5228168009044</v>
      </c>
      <c r="AD136" s="300">
        <f t="shared" si="78"/>
        <v>308.32311247165143</v>
      </c>
      <c r="AE136" s="328">
        <f t="shared" si="69"/>
        <v>3266.0043854438686</v>
      </c>
      <c r="AF136" s="328">
        <f t="shared" si="70"/>
        <v>430.67085521380619</v>
      </c>
      <c r="AG136" s="264">
        <v>63.108147842783346</v>
      </c>
      <c r="AH136" s="264">
        <v>33.72453176964865</v>
      </c>
      <c r="AI136" s="368">
        <f t="shared" si="75"/>
        <v>29.383616073134696</v>
      </c>
      <c r="AJ136" s="372">
        <f t="shared" si="71"/>
        <v>24.311200338204515</v>
      </c>
      <c r="AK136" s="372">
        <f t="shared" si="71"/>
        <v>12.991727315569252</v>
      </c>
      <c r="AL136" s="368">
        <f t="shared" si="76"/>
        <v>11.319473022635263</v>
      </c>
      <c r="AM136" s="346"/>
      <c r="AN136" s="347"/>
      <c r="AO136" s="346"/>
      <c r="AP136" s="347"/>
      <c r="AQ136" s="347"/>
      <c r="AR136" s="348"/>
      <c r="AS136" s="347"/>
      <c r="AT136" s="349"/>
      <c r="AU136" s="347"/>
      <c r="AV136" s="349"/>
      <c r="AW136" s="349"/>
      <c r="AX136" s="350"/>
      <c r="AY136" s="351"/>
    </row>
    <row r="137" spans="1:51" ht="13.2" x14ac:dyDescent="0.25">
      <c r="A137" s="299" t="s">
        <v>231</v>
      </c>
      <c r="B137" s="247">
        <v>41</v>
      </c>
      <c r="C137" s="247">
        <v>11</v>
      </c>
      <c r="D137" s="247">
        <v>13</v>
      </c>
      <c r="E137" s="247">
        <f t="shared" si="81"/>
        <v>37</v>
      </c>
      <c r="F137" s="256">
        <v>42121</v>
      </c>
      <c r="G137" s="247">
        <v>8151</v>
      </c>
      <c r="H137" s="247">
        <f t="shared" si="59"/>
        <v>8157.5</v>
      </c>
      <c r="I137" s="256">
        <f t="shared" si="79"/>
        <v>42127.5</v>
      </c>
      <c r="J137" s="249">
        <f t="shared" si="80"/>
        <v>42127.5</v>
      </c>
      <c r="K137" s="247">
        <v>1060</v>
      </c>
      <c r="L137" s="247"/>
      <c r="M137" s="247"/>
      <c r="N137" s="247"/>
      <c r="O137" s="247"/>
      <c r="P137" s="247"/>
      <c r="Q137" s="514">
        <v>0.18984615384615303</v>
      </c>
      <c r="R137" s="522">
        <v>1.3884415662909533E-2</v>
      </c>
      <c r="S137" s="300">
        <f t="shared" si="60"/>
        <v>13884.415662909534</v>
      </c>
      <c r="T137" s="523">
        <v>2.1147408714894643E-2</v>
      </c>
      <c r="U137" s="300">
        <f t="shared" si="61"/>
        <v>21147.408714894642</v>
      </c>
      <c r="V137" s="522">
        <v>3.0498828352602619E-2</v>
      </c>
      <c r="W137" s="300">
        <f t="shared" si="62"/>
        <v>30498.828352602621</v>
      </c>
      <c r="X137" s="300"/>
      <c r="Y137" s="522">
        <v>0.10348887762138193</v>
      </c>
      <c r="Z137" s="300">
        <f t="shared" si="63"/>
        <v>103488.87762138192</v>
      </c>
      <c r="AA137" s="522">
        <v>2.0444129925967728E-3</v>
      </c>
      <c r="AB137" s="300">
        <f t="shared" si="64"/>
        <v>2044.4129925967727</v>
      </c>
      <c r="AC137" s="300">
        <f t="shared" si="65"/>
        <v>1157.0346385757944</v>
      </c>
      <c r="AD137" s="300">
        <f t="shared" si="78"/>
        <v>211.28984240636808</v>
      </c>
      <c r="AE137" s="328">
        <f t="shared" si="69"/>
        <v>1085.9279112923973</v>
      </c>
      <c r="AF137" s="328">
        <f t="shared" si="70"/>
        <v>146.02949947119805</v>
      </c>
      <c r="AG137" s="264">
        <v>51.408683123192482</v>
      </c>
      <c r="AH137" s="264">
        <v>31.622767475014079</v>
      </c>
      <c r="AI137" s="368">
        <f t="shared" si="75"/>
        <v>19.785915648178403</v>
      </c>
      <c r="AJ137" s="372">
        <f t="shared" si="71"/>
        <v>9.7597407652337314</v>
      </c>
      <c r="AK137" s="372">
        <f t="shared" si="71"/>
        <v>6.0034607791026469</v>
      </c>
      <c r="AL137" s="368">
        <f t="shared" si="76"/>
        <v>3.7562799861310845</v>
      </c>
      <c r="AM137" s="346"/>
      <c r="AN137" s="347"/>
      <c r="AO137" s="346"/>
      <c r="AP137" s="347"/>
      <c r="AQ137" s="347"/>
      <c r="AR137" s="348"/>
      <c r="AS137" s="347"/>
      <c r="AT137" s="349"/>
      <c r="AU137" s="347"/>
      <c r="AV137" s="349"/>
      <c r="AW137" s="349"/>
      <c r="AX137" s="350"/>
      <c r="AY137" s="351"/>
    </row>
    <row r="138" spans="1:51" ht="13.2" x14ac:dyDescent="0.25">
      <c r="A138" s="299" t="s">
        <v>232</v>
      </c>
      <c r="B138" s="247">
        <v>41</v>
      </c>
      <c r="C138" s="247">
        <v>12</v>
      </c>
      <c r="D138" s="247">
        <v>13</v>
      </c>
      <c r="E138" s="247">
        <f t="shared" si="81"/>
        <v>24</v>
      </c>
      <c r="F138" s="256">
        <v>42134</v>
      </c>
      <c r="G138" s="247">
        <v>8164</v>
      </c>
      <c r="H138" s="247">
        <f t="shared" si="59"/>
        <v>8170.5</v>
      </c>
      <c r="I138" s="256">
        <f t="shared" si="79"/>
        <v>42140.5</v>
      </c>
      <c r="J138" s="249">
        <f t="shared" si="80"/>
        <v>42140.5</v>
      </c>
      <c r="K138" s="247">
        <v>1060</v>
      </c>
      <c r="L138" s="247"/>
      <c r="M138" s="247"/>
      <c r="N138" s="247"/>
      <c r="O138" s="247"/>
      <c r="P138" s="247"/>
      <c r="Q138" s="514">
        <v>0.14633846153846156</v>
      </c>
      <c r="R138" s="522">
        <v>1.3350309700847347E-2</v>
      </c>
      <c r="S138" s="300">
        <f t="shared" si="60"/>
        <v>13350.309700847347</v>
      </c>
      <c r="T138" s="523">
        <v>1.4638709127891857E-2</v>
      </c>
      <c r="U138" s="300">
        <f t="shared" si="61"/>
        <v>14638.709127891856</v>
      </c>
      <c r="V138" s="522">
        <v>1.910603726296357E-2</v>
      </c>
      <c r="W138" s="300">
        <f t="shared" si="62"/>
        <v>19106.037262963571</v>
      </c>
      <c r="X138" s="300"/>
      <c r="Y138" s="522">
        <v>7.9217940895487768E-2</v>
      </c>
      <c r="Z138" s="300">
        <f t="shared" si="63"/>
        <v>79217.940895487773</v>
      </c>
      <c r="AA138" s="522">
        <v>2.1636185072083517E-3</v>
      </c>
      <c r="AB138" s="300">
        <f t="shared" si="64"/>
        <v>2163.6185072083517</v>
      </c>
      <c r="AC138" s="300">
        <f t="shared" si="65"/>
        <v>1112.5258084039456</v>
      </c>
      <c r="AD138" s="300">
        <f t="shared" si="78"/>
        <v>146.25955294874726</v>
      </c>
      <c r="AE138" s="328">
        <f t="shared" si="69"/>
        <v>680.28118648283169</v>
      </c>
      <c r="AF138" s="328">
        <f t="shared" si="70"/>
        <v>154.54417908631083</v>
      </c>
      <c r="AG138" s="264">
        <v>63.799373252416814</v>
      </c>
      <c r="AH138" s="264">
        <v>36.83043517275037</v>
      </c>
      <c r="AI138" s="368">
        <f t="shared" si="75"/>
        <v>26.968938079666444</v>
      </c>
      <c r="AJ138" s="372">
        <f t="shared" si="71"/>
        <v>9.3363021288767509</v>
      </c>
      <c r="AK138" s="372">
        <f t="shared" si="71"/>
        <v>5.3897092209723318</v>
      </c>
      <c r="AL138" s="368">
        <f t="shared" si="76"/>
        <v>3.9465929079044191</v>
      </c>
      <c r="AM138" s="346"/>
      <c r="AN138" s="347"/>
      <c r="AO138" s="346"/>
      <c r="AP138" s="347"/>
      <c r="AQ138" s="347"/>
      <c r="AR138" s="348"/>
      <c r="AS138" s="347"/>
      <c r="AT138" s="349"/>
      <c r="AU138" s="347"/>
      <c r="AV138" s="349"/>
      <c r="AW138" s="349"/>
      <c r="AX138" s="350"/>
      <c r="AY138" s="351"/>
    </row>
    <row r="139" spans="1:51" ht="13.8" thickBot="1" x14ac:dyDescent="0.3">
      <c r="A139" s="470" t="s">
        <v>233</v>
      </c>
      <c r="B139" s="253">
        <v>41</v>
      </c>
      <c r="C139" s="253">
        <v>13</v>
      </c>
      <c r="D139" s="253">
        <v>11</v>
      </c>
      <c r="E139" s="253">
        <f t="shared" si="81"/>
        <v>13</v>
      </c>
      <c r="F139" s="472">
        <v>42147</v>
      </c>
      <c r="G139" s="253">
        <v>8177</v>
      </c>
      <c r="H139" s="253">
        <f t="shared" ref="H139:H202" si="82">G139+(D139/2)</f>
        <v>8182.5</v>
      </c>
      <c r="I139" s="472">
        <f t="shared" si="79"/>
        <v>42152.5</v>
      </c>
      <c r="J139" s="473">
        <f t="shared" si="80"/>
        <v>42152.5</v>
      </c>
      <c r="K139" s="253">
        <v>1060</v>
      </c>
      <c r="L139" s="253"/>
      <c r="M139" s="253"/>
      <c r="N139" s="253"/>
      <c r="O139" s="508"/>
      <c r="P139" s="253"/>
      <c r="Q139" s="536">
        <v>0.14538181818181783</v>
      </c>
      <c r="R139" s="753">
        <v>1.3625922059697884E-2</v>
      </c>
      <c r="S139" s="356">
        <f t="shared" ref="S139:S177" si="83">R139*1000000</f>
        <v>13625.922059697885</v>
      </c>
      <c r="T139" s="537">
        <v>1.144709833858058E-2</v>
      </c>
      <c r="U139" s="356">
        <f t="shared" ref="U139:U177" si="84">T139*1000000</f>
        <v>11447.098338580579</v>
      </c>
      <c r="V139" s="536">
        <v>3.3491624408103805E-2</v>
      </c>
      <c r="W139" s="356">
        <f t="shared" ref="W139:W202" si="85">V139*1000000</f>
        <v>33491.624408103802</v>
      </c>
      <c r="X139" s="356"/>
      <c r="Y139" s="753">
        <v>6.6378290285888736E-2</v>
      </c>
      <c r="Z139" s="356">
        <f t="shared" ref="Z139:Z202" si="86">Y139*1000000</f>
        <v>66378.290285888739</v>
      </c>
      <c r="AA139" s="524">
        <v>2.1535279094639305E-3</v>
      </c>
      <c r="AB139" s="356">
        <f t="shared" ref="AB139:AB180" si="87">AA139*1000000</f>
        <v>2153.5279094639304</v>
      </c>
      <c r="AC139" s="356">
        <f t="shared" ref="AC139:AC180" si="88">R139/12*1000000</f>
        <v>1135.4935049748237</v>
      </c>
      <c r="AD139" s="356">
        <f t="shared" si="78"/>
        <v>114.37125165436319</v>
      </c>
      <c r="AE139" s="356">
        <f t="shared" si="69"/>
        <v>1192.4880955690235</v>
      </c>
      <c r="AF139" s="356">
        <f t="shared" si="70"/>
        <v>153.82342210456648</v>
      </c>
      <c r="AG139" s="379">
        <v>52.80809245061036</v>
      </c>
      <c r="AH139" s="379">
        <v>26.248336583964644</v>
      </c>
      <c r="AI139" s="380">
        <f t="shared" si="75"/>
        <v>26.559755866645716</v>
      </c>
      <c r="AJ139" s="380">
        <f t="shared" si="71"/>
        <v>7.6773364951832628</v>
      </c>
      <c r="AK139" s="380">
        <f t="shared" si="71"/>
        <v>3.8160308968251053</v>
      </c>
      <c r="AL139" s="380">
        <f t="shared" si="76"/>
        <v>3.8613055983581575</v>
      </c>
      <c r="AM139" s="483"/>
      <c r="AN139" s="484"/>
      <c r="AO139" s="483"/>
      <c r="AP139" s="484"/>
      <c r="AQ139" s="484"/>
      <c r="AR139" s="485"/>
      <c r="AS139" s="484"/>
      <c r="AT139" s="486"/>
      <c r="AU139" s="484"/>
      <c r="AV139" s="486"/>
      <c r="AW139" s="486"/>
      <c r="AX139" s="487"/>
      <c r="AY139" s="488"/>
    </row>
    <row r="140" spans="1:51" ht="13.2" x14ac:dyDescent="0.25">
      <c r="A140" s="458" t="s">
        <v>234</v>
      </c>
      <c r="B140" s="459">
        <v>42</v>
      </c>
      <c r="C140" s="459">
        <v>1</v>
      </c>
      <c r="D140" s="866">
        <v>10</v>
      </c>
      <c r="E140" s="459">
        <f>SUM(D140:D152)</f>
        <v>130</v>
      </c>
      <c r="F140" s="460">
        <v>42159</v>
      </c>
      <c r="G140" s="459">
        <v>8189</v>
      </c>
      <c r="H140" s="459">
        <f t="shared" si="82"/>
        <v>8194</v>
      </c>
      <c r="I140" s="460">
        <f t="shared" si="79"/>
        <v>42164</v>
      </c>
      <c r="J140" s="461">
        <f t="shared" si="80"/>
        <v>42164</v>
      </c>
      <c r="K140" s="459">
        <v>1060</v>
      </c>
      <c r="L140" s="459"/>
      <c r="M140" s="459"/>
      <c r="N140" s="459"/>
      <c r="O140" s="741"/>
      <c r="P140" s="459"/>
      <c r="Q140" s="533">
        <v>4.2784000000000004</v>
      </c>
      <c r="R140" s="533">
        <v>0.18720259460346336</v>
      </c>
      <c r="S140" s="359">
        <f t="shared" si="83"/>
        <v>187202.59460346337</v>
      </c>
      <c r="T140" s="534">
        <v>0.34838170067250845</v>
      </c>
      <c r="U140" s="359">
        <f t="shared" si="84"/>
        <v>348381.70067250845</v>
      </c>
      <c r="V140" s="533">
        <v>0.46162090867213812</v>
      </c>
      <c r="W140" s="359">
        <f t="shared" si="85"/>
        <v>461620.90867213812</v>
      </c>
      <c r="X140" s="359"/>
      <c r="Y140" s="754">
        <v>3.0003909041466956</v>
      </c>
      <c r="Z140" s="359">
        <f t="shared" si="86"/>
        <v>3000390.9041466955</v>
      </c>
      <c r="AA140" s="751">
        <v>2.6835445044145874E-2</v>
      </c>
      <c r="AB140" s="746">
        <f t="shared" si="87"/>
        <v>26835.445044145872</v>
      </c>
      <c r="AC140" s="593">
        <f t="shared" si="88"/>
        <v>15600.216216955279</v>
      </c>
      <c r="AD140" s="359">
        <f t="shared" si="78"/>
        <v>3480.7817650259817</v>
      </c>
      <c r="AE140" s="435">
        <f t="shared" si="69"/>
        <v>16436.271694366777</v>
      </c>
      <c r="AF140" s="435">
        <f t="shared" si="70"/>
        <v>1916.8175031532767</v>
      </c>
      <c r="AG140" s="479">
        <v>46.44839377675185</v>
      </c>
      <c r="AH140" s="479">
        <v>35.340928601462181</v>
      </c>
      <c r="AI140" s="480">
        <f t="shared" si="75"/>
        <v>11.107465175289668</v>
      </c>
      <c r="AJ140" s="463">
        <f t="shared" si="71"/>
        <v>198.72480793445513</v>
      </c>
      <c r="AK140" s="463">
        <f t="shared" si="71"/>
        <v>151.20262892849581</v>
      </c>
      <c r="AL140" s="480">
        <f t="shared" si="76"/>
        <v>47.522179005959316</v>
      </c>
      <c r="AM140" s="464"/>
      <c r="AN140" s="465"/>
      <c r="AO140" s="464"/>
      <c r="AP140" s="465"/>
      <c r="AQ140" s="465"/>
      <c r="AR140" s="466"/>
      <c r="AS140" s="465"/>
      <c r="AT140" s="467"/>
      <c r="AU140" s="465"/>
      <c r="AV140" s="467"/>
      <c r="AW140" s="467"/>
      <c r="AX140" s="468"/>
      <c r="AY140" s="469"/>
    </row>
    <row r="141" spans="1:51" ht="13.2" x14ac:dyDescent="0.25">
      <c r="A141" s="299" t="s">
        <v>235</v>
      </c>
      <c r="B141" s="247">
        <v>42</v>
      </c>
      <c r="C141" s="247">
        <v>2</v>
      </c>
      <c r="D141" s="866">
        <v>10</v>
      </c>
      <c r="E141" s="247">
        <f>E140-D141</f>
        <v>120</v>
      </c>
      <c r="F141" s="256">
        <v>42169</v>
      </c>
      <c r="G141" s="247">
        <v>8199</v>
      </c>
      <c r="H141" s="247">
        <f t="shared" si="82"/>
        <v>8204</v>
      </c>
      <c r="I141" s="256">
        <f t="shared" si="79"/>
        <v>42174</v>
      </c>
      <c r="J141" s="249">
        <f t="shared" si="80"/>
        <v>42174</v>
      </c>
      <c r="K141" s="247">
        <v>1060</v>
      </c>
      <c r="L141" s="247"/>
      <c r="M141" s="247"/>
      <c r="N141" s="247"/>
      <c r="O141" s="742"/>
      <c r="P141" s="247"/>
      <c r="Q141" s="514">
        <v>2.9960000000000009</v>
      </c>
      <c r="R141" s="514">
        <v>0.11546375907635237</v>
      </c>
      <c r="S141" s="300">
        <f t="shared" si="83"/>
        <v>115463.75907635236</v>
      </c>
      <c r="T141" s="515">
        <v>0.33364450474898255</v>
      </c>
      <c r="U141" s="300">
        <f t="shared" si="84"/>
        <v>333644.50474898255</v>
      </c>
      <c r="V141" s="514">
        <v>0.39306337437885475</v>
      </c>
      <c r="W141" s="300">
        <f t="shared" si="85"/>
        <v>393063.37437885476</v>
      </c>
      <c r="X141" s="300"/>
      <c r="Y141" s="514">
        <v>1.9806327231812828</v>
      </c>
      <c r="Z141" s="300">
        <f t="shared" si="86"/>
        <v>1980632.7231812829</v>
      </c>
      <c r="AA141" s="739">
        <v>1.6359661373935557E-2</v>
      </c>
      <c r="AB141" s="747">
        <f t="shared" si="87"/>
        <v>16359.661373935558</v>
      </c>
      <c r="AC141" s="594">
        <f t="shared" si="88"/>
        <v>9621.9799230293647</v>
      </c>
      <c r="AD141" s="300">
        <f t="shared" si="78"/>
        <v>3333.5382021775267</v>
      </c>
      <c r="AE141" s="328">
        <f t="shared" si="69"/>
        <v>13995.242184716481</v>
      </c>
      <c r="AF141" s="328">
        <f t="shared" si="70"/>
        <v>1168.5472409953968</v>
      </c>
      <c r="AG141" s="264">
        <v>46.953287434333781</v>
      </c>
      <c r="AH141" s="264">
        <v>34.005923331641434</v>
      </c>
      <c r="AI141" s="368">
        <f t="shared" si="75"/>
        <v>12.947364102692347</v>
      </c>
      <c r="AJ141" s="372">
        <f t="shared" si="71"/>
        <v>140.67204915326406</v>
      </c>
      <c r="AK141" s="372">
        <f t="shared" si="71"/>
        <v>101.88174630159776</v>
      </c>
      <c r="AL141" s="368">
        <f t="shared" si="76"/>
        <v>38.790302851666297</v>
      </c>
      <c r="AM141" s="346"/>
      <c r="AN141" s="347"/>
      <c r="AO141" s="346"/>
      <c r="AP141" s="347"/>
      <c r="AQ141" s="347"/>
      <c r="AR141" s="348"/>
      <c r="AS141" s="347"/>
      <c r="AT141" s="349"/>
      <c r="AU141" s="347"/>
      <c r="AV141" s="349"/>
      <c r="AW141" s="349"/>
      <c r="AX141" s="350"/>
      <c r="AY141" s="351"/>
    </row>
    <row r="142" spans="1:51" ht="13.2" x14ac:dyDescent="0.25">
      <c r="A142" s="299" t="s">
        <v>236</v>
      </c>
      <c r="B142" s="247">
        <v>42</v>
      </c>
      <c r="C142" s="247">
        <v>3</v>
      </c>
      <c r="D142" s="866">
        <v>10</v>
      </c>
      <c r="E142" s="247">
        <f t="shared" ref="E142:E152" si="89">E141-D142</f>
        <v>110</v>
      </c>
      <c r="F142" s="256">
        <v>42179</v>
      </c>
      <c r="G142" s="247">
        <v>8209</v>
      </c>
      <c r="H142" s="247">
        <f t="shared" si="82"/>
        <v>8214</v>
      </c>
      <c r="I142" s="256">
        <f t="shared" si="79"/>
        <v>42184</v>
      </c>
      <c r="J142" s="249">
        <f t="shared" si="80"/>
        <v>42184</v>
      </c>
      <c r="K142" s="247">
        <v>1060</v>
      </c>
      <c r="L142" s="247"/>
      <c r="M142" s="247"/>
      <c r="N142" s="247"/>
      <c r="O142" s="742"/>
      <c r="P142" s="247"/>
      <c r="Q142" s="514">
        <v>1.7375999999999991</v>
      </c>
      <c r="R142" s="514">
        <v>9.308307612458043E-2</v>
      </c>
      <c r="S142" s="300">
        <f t="shared" si="83"/>
        <v>93083.076124580431</v>
      </c>
      <c r="T142" s="515">
        <v>0.15822070277330419</v>
      </c>
      <c r="U142" s="300">
        <f t="shared" si="84"/>
        <v>158220.70277330419</v>
      </c>
      <c r="V142" s="514">
        <v>0.43695889539952842</v>
      </c>
      <c r="W142" s="300">
        <f t="shared" si="85"/>
        <v>436958.89539952844</v>
      </c>
      <c r="X142" s="300"/>
      <c r="Y142" s="514">
        <v>0.90971271151571531</v>
      </c>
      <c r="Z142" s="300">
        <f t="shared" si="86"/>
        <v>909712.71151571535</v>
      </c>
      <c r="AA142" s="739">
        <v>1.3898782097850631E-2</v>
      </c>
      <c r="AB142" s="748">
        <f t="shared" si="87"/>
        <v>13898.78209785063</v>
      </c>
      <c r="AC142" s="594">
        <f t="shared" si="88"/>
        <v>7756.9230103817026</v>
      </c>
      <c r="AD142" s="300">
        <f t="shared" si="78"/>
        <v>1580.8285452415912</v>
      </c>
      <c r="AE142" s="328">
        <f t="shared" si="69"/>
        <v>15558.166861887039</v>
      </c>
      <c r="AF142" s="328">
        <f t="shared" si="70"/>
        <v>992.7701498464736</v>
      </c>
      <c r="AG142" s="264">
        <v>42.666172800671127</v>
      </c>
      <c r="AH142" s="264">
        <v>30.918785431939227</v>
      </c>
      <c r="AI142" s="368">
        <f t="shared" si="75"/>
        <v>11.7473873687319</v>
      </c>
      <c r="AJ142" s="372">
        <f t="shared" si="71"/>
        <v>74.136741858446115</v>
      </c>
      <c r="AK142" s="372">
        <f t="shared" si="71"/>
        <v>53.724481566537577</v>
      </c>
      <c r="AL142" s="368">
        <f t="shared" si="76"/>
        <v>20.412260291908538</v>
      </c>
      <c r="AM142" s="346"/>
      <c r="AN142" s="347"/>
      <c r="AO142" s="346"/>
      <c r="AP142" s="347"/>
      <c r="AQ142" s="347"/>
      <c r="AR142" s="348"/>
      <c r="AS142" s="347"/>
      <c r="AT142" s="349"/>
      <c r="AU142" s="347"/>
      <c r="AV142" s="349"/>
      <c r="AW142" s="349"/>
      <c r="AX142" s="350"/>
      <c r="AY142" s="351"/>
    </row>
    <row r="143" spans="1:51" ht="13.2" x14ac:dyDescent="0.25">
      <c r="A143" s="299" t="s">
        <v>237</v>
      </c>
      <c r="B143" s="247">
        <v>42</v>
      </c>
      <c r="C143" s="247">
        <v>4</v>
      </c>
      <c r="D143" s="866">
        <v>10</v>
      </c>
      <c r="E143" s="247">
        <f t="shared" si="89"/>
        <v>100</v>
      </c>
      <c r="F143" s="256">
        <v>42189</v>
      </c>
      <c r="G143" s="247">
        <v>8219</v>
      </c>
      <c r="H143" s="247">
        <f t="shared" si="82"/>
        <v>8224</v>
      </c>
      <c r="I143" s="256">
        <f t="shared" si="79"/>
        <v>42194</v>
      </c>
      <c r="J143" s="249">
        <f t="shared" si="80"/>
        <v>42194</v>
      </c>
      <c r="K143" s="247">
        <v>1060</v>
      </c>
      <c r="L143" s="247"/>
      <c r="M143" s="247"/>
      <c r="N143" s="247"/>
      <c r="O143" s="742"/>
      <c r="P143" s="247"/>
      <c r="Q143" s="514">
        <v>6.720000000000112E-2</v>
      </c>
      <c r="R143" s="514">
        <v>5.0816030707331924E-3</v>
      </c>
      <c r="S143" s="300">
        <f t="shared" si="83"/>
        <v>5081.603070733192</v>
      </c>
      <c r="T143" s="515">
        <v>5.5713818333989447E-3</v>
      </c>
      <c r="U143" s="300">
        <f t="shared" si="84"/>
        <v>5571.3818333989448</v>
      </c>
      <c r="V143" s="514">
        <v>1.7353893655360803E-2</v>
      </c>
      <c r="W143" s="300">
        <f t="shared" si="85"/>
        <v>17353.893655360804</v>
      </c>
      <c r="X143" s="300"/>
      <c r="Y143" s="514">
        <v>3.1570716834408388E-2</v>
      </c>
      <c r="Z143" s="300">
        <f t="shared" si="86"/>
        <v>31570.716834408388</v>
      </c>
      <c r="AA143" s="756">
        <v>7.7248610705891953E-4</v>
      </c>
      <c r="AB143" s="300">
        <f t="shared" si="87"/>
        <v>772.48610705891952</v>
      </c>
      <c r="AC143" s="594">
        <f t="shared" si="88"/>
        <v>423.46692256109935</v>
      </c>
      <c r="AD143" s="300">
        <f t="shared" si="78"/>
        <v>55.665278211389115</v>
      </c>
      <c r="AE143" s="328">
        <f t="shared" si="69"/>
        <v>617.89512935004905</v>
      </c>
      <c r="AF143" s="328">
        <f t="shared" si="70"/>
        <v>55.177579075637112</v>
      </c>
      <c r="AG143" s="264">
        <v>34.474554299097257</v>
      </c>
      <c r="AH143" s="264">
        <v>19.305542491075865</v>
      </c>
      <c r="AI143" s="368">
        <f t="shared" si="75"/>
        <v>15.169011808021391</v>
      </c>
      <c r="AJ143" s="372">
        <f t="shared" si="71"/>
        <v>2.3166900488993742</v>
      </c>
      <c r="AK143" s="372">
        <f t="shared" si="71"/>
        <v>1.2973324554003198</v>
      </c>
      <c r="AL143" s="368">
        <f>AJ143-AK143</f>
        <v>1.0193575934990544</v>
      </c>
      <c r="AM143" s="346"/>
      <c r="AN143" s="347"/>
      <c r="AO143" s="346"/>
      <c r="AP143" s="347"/>
      <c r="AQ143" s="347"/>
      <c r="AR143" s="348"/>
      <c r="AS143" s="347"/>
      <c r="AT143" s="349"/>
      <c r="AU143" s="347"/>
      <c r="AV143" s="349"/>
      <c r="AW143" s="349"/>
      <c r="AX143" s="350"/>
      <c r="AY143" s="351"/>
    </row>
    <row r="144" spans="1:51" ht="13.2" x14ac:dyDescent="0.25">
      <c r="A144" s="299" t="s">
        <v>238</v>
      </c>
      <c r="B144" s="247">
        <v>42</v>
      </c>
      <c r="C144" s="247">
        <v>5</v>
      </c>
      <c r="D144" s="866">
        <v>10</v>
      </c>
      <c r="E144" s="247">
        <f t="shared" si="89"/>
        <v>90</v>
      </c>
      <c r="F144" s="256">
        <v>42199</v>
      </c>
      <c r="G144" s="247">
        <v>8229</v>
      </c>
      <c r="H144" s="247">
        <f t="shared" si="82"/>
        <v>8234</v>
      </c>
      <c r="I144" s="256">
        <f t="shared" si="79"/>
        <v>42204</v>
      </c>
      <c r="J144" s="249">
        <f t="shared" si="80"/>
        <v>42204</v>
      </c>
      <c r="K144" s="247">
        <v>1060</v>
      </c>
      <c r="L144" s="247"/>
      <c r="M144" s="247"/>
      <c r="N144" s="247"/>
      <c r="O144" s="742"/>
      <c r="P144" s="247"/>
      <c r="Q144" s="514"/>
      <c r="R144" s="514"/>
      <c r="S144" s="300"/>
      <c r="T144" s="300"/>
      <c r="U144" s="300"/>
      <c r="V144" s="300"/>
      <c r="W144" s="300"/>
      <c r="X144" s="300"/>
      <c r="Y144" s="300"/>
      <c r="Z144" s="300"/>
      <c r="AA144" s="723"/>
      <c r="AB144" s="300"/>
      <c r="AC144" s="594"/>
      <c r="AD144" s="300"/>
      <c r="AE144" s="300"/>
      <c r="AF144" s="300"/>
      <c r="AG144" s="377"/>
      <c r="AH144" s="377"/>
      <c r="AI144" s="383"/>
      <c r="AJ144" s="372"/>
      <c r="AK144" s="372"/>
      <c r="AL144" s="372"/>
      <c r="AM144" s="346"/>
      <c r="AN144" s="347"/>
      <c r="AO144" s="346"/>
      <c r="AP144" s="347"/>
      <c r="AQ144" s="347"/>
      <c r="AR144" s="348"/>
      <c r="AS144" s="347"/>
      <c r="AT144" s="349"/>
      <c r="AU144" s="347"/>
      <c r="AV144" s="349"/>
      <c r="AW144" s="349"/>
      <c r="AX144" s="350"/>
      <c r="AY144" s="351"/>
    </row>
    <row r="145" spans="1:51" ht="13.2" x14ac:dyDescent="0.25">
      <c r="A145" s="299" t="s">
        <v>239</v>
      </c>
      <c r="B145" s="247">
        <v>42</v>
      </c>
      <c r="C145" s="247">
        <v>6</v>
      </c>
      <c r="D145" s="866">
        <v>10</v>
      </c>
      <c r="E145" s="247">
        <f t="shared" si="89"/>
        <v>80</v>
      </c>
      <c r="F145" s="256">
        <v>42209</v>
      </c>
      <c r="G145" s="247">
        <v>8239</v>
      </c>
      <c r="H145" s="247">
        <f t="shared" si="82"/>
        <v>8244</v>
      </c>
      <c r="I145" s="256">
        <f t="shared" si="79"/>
        <v>42214</v>
      </c>
      <c r="J145" s="249">
        <f t="shared" si="80"/>
        <v>42214</v>
      </c>
      <c r="K145" s="247">
        <v>1060</v>
      </c>
      <c r="L145" s="247"/>
      <c r="M145" s="247"/>
      <c r="N145" s="247"/>
      <c r="O145" s="742"/>
      <c r="P145" s="247"/>
      <c r="Q145" s="514"/>
      <c r="R145" s="514"/>
      <c r="S145" s="300"/>
      <c r="T145" s="300"/>
      <c r="U145" s="300"/>
      <c r="V145" s="300"/>
      <c r="W145" s="300"/>
      <c r="X145" s="300"/>
      <c r="Y145" s="300"/>
      <c r="Z145" s="300"/>
      <c r="AA145" s="722"/>
      <c r="AB145" s="300"/>
      <c r="AC145" s="594"/>
      <c r="AD145" s="300"/>
      <c r="AE145" s="300"/>
      <c r="AF145" s="300"/>
      <c r="AG145" s="377"/>
      <c r="AH145" s="377"/>
      <c r="AI145" s="383"/>
      <c r="AJ145" s="372"/>
      <c r="AK145" s="372"/>
      <c r="AL145" s="372"/>
      <c r="AM145" s="346"/>
      <c r="AN145" s="347"/>
      <c r="AO145" s="346"/>
      <c r="AP145" s="347"/>
      <c r="AQ145" s="347"/>
      <c r="AR145" s="348"/>
      <c r="AS145" s="347"/>
      <c r="AT145" s="349"/>
      <c r="AU145" s="347"/>
      <c r="AV145" s="349"/>
      <c r="AW145" s="349"/>
      <c r="AX145" s="350"/>
      <c r="AY145" s="351"/>
    </row>
    <row r="146" spans="1:51" ht="13.2" x14ac:dyDescent="0.25">
      <c r="A146" s="299" t="s">
        <v>240</v>
      </c>
      <c r="B146" s="247">
        <v>42</v>
      </c>
      <c r="C146" s="247">
        <v>7</v>
      </c>
      <c r="D146" s="866">
        <v>10</v>
      </c>
      <c r="E146" s="247">
        <f t="shared" si="89"/>
        <v>70</v>
      </c>
      <c r="F146" s="256">
        <v>42219</v>
      </c>
      <c r="G146" s="247">
        <v>8249</v>
      </c>
      <c r="H146" s="247">
        <f t="shared" si="82"/>
        <v>8254</v>
      </c>
      <c r="I146" s="256">
        <f t="shared" si="79"/>
        <v>42224</v>
      </c>
      <c r="J146" s="249">
        <f t="shared" si="80"/>
        <v>42224</v>
      </c>
      <c r="K146" s="247">
        <v>1060</v>
      </c>
      <c r="L146" s="247"/>
      <c r="M146" s="247"/>
      <c r="N146" s="247"/>
      <c r="O146" s="742"/>
      <c r="P146" s="247"/>
      <c r="Q146" s="514"/>
      <c r="R146" s="514"/>
      <c r="S146" s="300"/>
      <c r="T146" s="300"/>
      <c r="U146" s="300"/>
      <c r="V146" s="300"/>
      <c r="W146" s="300"/>
      <c r="X146" s="300"/>
      <c r="Y146" s="300"/>
      <c r="Z146" s="300"/>
      <c r="AA146" s="722"/>
      <c r="AB146" s="300"/>
      <c r="AC146" s="594"/>
      <c r="AD146" s="300"/>
      <c r="AE146" s="300"/>
      <c r="AF146" s="300"/>
      <c r="AG146" s="377"/>
      <c r="AH146" s="377"/>
      <c r="AI146" s="383"/>
      <c r="AJ146" s="372"/>
      <c r="AK146" s="372"/>
      <c r="AL146" s="372"/>
      <c r="AM146" s="346"/>
      <c r="AN146" s="347"/>
      <c r="AO146" s="346"/>
      <c r="AP146" s="347"/>
      <c r="AQ146" s="347"/>
      <c r="AR146" s="348"/>
      <c r="AS146" s="347"/>
      <c r="AT146" s="349"/>
      <c r="AU146" s="347"/>
      <c r="AV146" s="349"/>
      <c r="AW146" s="349"/>
      <c r="AX146" s="350"/>
      <c r="AY146" s="351"/>
    </row>
    <row r="147" spans="1:51" ht="13.2" x14ac:dyDescent="0.25">
      <c r="A147" s="299" t="s">
        <v>241</v>
      </c>
      <c r="B147" s="247">
        <v>42</v>
      </c>
      <c r="C147" s="247">
        <v>8</v>
      </c>
      <c r="D147" s="866">
        <v>10</v>
      </c>
      <c r="E147" s="247">
        <f t="shared" si="89"/>
        <v>60</v>
      </c>
      <c r="F147" s="256">
        <v>42229</v>
      </c>
      <c r="G147" s="247">
        <v>8259</v>
      </c>
      <c r="H147" s="247">
        <f t="shared" si="82"/>
        <v>8264</v>
      </c>
      <c r="I147" s="256">
        <f t="shared" si="79"/>
        <v>42234</v>
      </c>
      <c r="J147" s="249">
        <f t="shared" si="80"/>
        <v>42234</v>
      </c>
      <c r="K147" s="247">
        <v>1060</v>
      </c>
      <c r="L147" s="247"/>
      <c r="M147" s="247"/>
      <c r="N147" s="247"/>
      <c r="O147" s="742"/>
      <c r="P147" s="247"/>
      <c r="Q147" s="514"/>
      <c r="R147" s="514"/>
      <c r="S147" s="300"/>
      <c r="T147" s="300"/>
      <c r="U147" s="300"/>
      <c r="V147" s="300"/>
      <c r="W147" s="300"/>
      <c r="X147" s="300"/>
      <c r="Y147" s="300"/>
      <c r="Z147" s="300"/>
      <c r="AA147" s="722"/>
      <c r="AB147" s="300"/>
      <c r="AC147" s="594"/>
      <c r="AD147" s="300"/>
      <c r="AE147" s="300"/>
      <c r="AF147" s="300"/>
      <c r="AG147" s="377"/>
      <c r="AH147" s="377"/>
      <c r="AI147" s="383"/>
      <c r="AJ147" s="372"/>
      <c r="AK147" s="372"/>
      <c r="AL147" s="372"/>
      <c r="AM147" s="346"/>
      <c r="AN147" s="347"/>
      <c r="AO147" s="346"/>
      <c r="AP147" s="347"/>
      <c r="AQ147" s="347"/>
      <c r="AR147" s="348"/>
      <c r="AS147" s="347"/>
      <c r="AT147" s="349"/>
      <c r="AU147" s="347"/>
      <c r="AV147" s="349"/>
      <c r="AW147" s="349"/>
      <c r="AX147" s="350"/>
      <c r="AY147" s="351"/>
    </row>
    <row r="148" spans="1:51" ht="13.2" x14ac:dyDescent="0.25">
      <c r="A148" s="299" t="s">
        <v>242</v>
      </c>
      <c r="B148" s="247">
        <v>42</v>
      </c>
      <c r="C148" s="247">
        <v>9</v>
      </c>
      <c r="D148" s="866">
        <v>10</v>
      </c>
      <c r="E148" s="247">
        <f t="shared" si="89"/>
        <v>50</v>
      </c>
      <c r="F148" s="256">
        <v>42239</v>
      </c>
      <c r="G148" s="247">
        <v>8269</v>
      </c>
      <c r="H148" s="247">
        <f t="shared" si="82"/>
        <v>8274</v>
      </c>
      <c r="I148" s="256">
        <f t="shared" si="79"/>
        <v>42244</v>
      </c>
      <c r="J148" s="249">
        <f t="shared" si="80"/>
        <v>42244</v>
      </c>
      <c r="K148" s="247">
        <v>1060</v>
      </c>
      <c r="L148" s="247"/>
      <c r="M148" s="247"/>
      <c r="N148" s="247"/>
      <c r="O148" s="742"/>
      <c r="P148" s="247"/>
      <c r="Q148" s="514"/>
      <c r="R148" s="514"/>
      <c r="S148" s="300"/>
      <c r="T148" s="300"/>
      <c r="U148" s="300"/>
      <c r="V148" s="300"/>
      <c r="W148" s="300"/>
      <c r="X148" s="300"/>
      <c r="Y148" s="300"/>
      <c r="Z148" s="300"/>
      <c r="AA148" s="745"/>
      <c r="AB148" s="300"/>
      <c r="AC148" s="594"/>
      <c r="AD148" s="300"/>
      <c r="AE148" s="300"/>
      <c r="AF148" s="300"/>
      <c r="AG148" s="377"/>
      <c r="AH148" s="377"/>
      <c r="AI148" s="383"/>
      <c r="AJ148" s="372"/>
      <c r="AK148" s="372"/>
      <c r="AL148" s="372"/>
      <c r="AM148" s="346"/>
      <c r="AN148" s="347"/>
      <c r="AO148" s="346"/>
      <c r="AP148" s="347"/>
      <c r="AQ148" s="347"/>
      <c r="AR148" s="348"/>
      <c r="AS148" s="347"/>
      <c r="AT148" s="349"/>
      <c r="AU148" s="347"/>
      <c r="AV148" s="349"/>
      <c r="AW148" s="349"/>
      <c r="AX148" s="350"/>
      <c r="AY148" s="351"/>
    </row>
    <row r="149" spans="1:51" ht="13.2" x14ac:dyDescent="0.25">
      <c r="A149" s="299" t="s">
        <v>243</v>
      </c>
      <c r="B149" s="247">
        <v>42</v>
      </c>
      <c r="C149" s="247">
        <v>10</v>
      </c>
      <c r="D149" s="866">
        <v>10</v>
      </c>
      <c r="E149" s="247">
        <f t="shared" si="89"/>
        <v>40</v>
      </c>
      <c r="F149" s="256">
        <v>42249</v>
      </c>
      <c r="G149" s="247">
        <v>8279</v>
      </c>
      <c r="H149" s="247">
        <f t="shared" si="82"/>
        <v>8284</v>
      </c>
      <c r="I149" s="256">
        <f t="shared" si="79"/>
        <v>42254</v>
      </c>
      <c r="J149" s="249">
        <f t="shared" si="80"/>
        <v>42254</v>
      </c>
      <c r="K149" s="247">
        <v>1060</v>
      </c>
      <c r="L149" s="247"/>
      <c r="M149" s="247"/>
      <c r="N149" s="247"/>
      <c r="O149" s="742"/>
      <c r="P149" s="247"/>
      <c r="Q149" s="514">
        <v>0.24239999999999923</v>
      </c>
      <c r="R149" s="514">
        <v>1.4199559761479541E-2</v>
      </c>
      <c r="S149" s="300">
        <f t="shared" si="83"/>
        <v>14199.559761479541</v>
      </c>
      <c r="T149" s="515">
        <v>1.6754480782155443E-2</v>
      </c>
      <c r="U149" s="300">
        <f t="shared" si="84"/>
        <v>16754.480782155442</v>
      </c>
      <c r="V149" s="514">
        <v>6.1573781218017813E-2</v>
      </c>
      <c r="W149" s="300">
        <f t="shared" si="85"/>
        <v>61573.781218017815</v>
      </c>
      <c r="X149" s="300"/>
      <c r="Y149" s="514">
        <v>0.12857283859612711</v>
      </c>
      <c r="Z149" s="300">
        <f t="shared" si="86"/>
        <v>128572.83859612711</v>
      </c>
      <c r="AA149" s="522">
        <v>2.1907539015975004E-3</v>
      </c>
      <c r="AB149" s="300">
        <f t="shared" si="87"/>
        <v>2190.7539015975003</v>
      </c>
      <c r="AC149" s="594">
        <f t="shared" si="88"/>
        <v>1183.2966467899619</v>
      </c>
      <c r="AD149" s="300">
        <f t="shared" si="78"/>
        <v>167.39883603653058</v>
      </c>
      <c r="AE149" s="328">
        <f t="shared" si="69"/>
        <v>2192.3690594085137</v>
      </c>
      <c r="AF149" s="328">
        <f t="shared" si="70"/>
        <v>156.48242154267862</v>
      </c>
      <c r="AG149" s="264">
        <v>33.145607883968808</v>
      </c>
      <c r="AH149" s="264">
        <v>20.538076050802765</v>
      </c>
      <c r="AI149" s="368">
        <f t="shared" si="75"/>
        <v>12.607531833166043</v>
      </c>
      <c r="AJ149" s="372">
        <f t="shared" si="71"/>
        <v>8.034495351074014</v>
      </c>
      <c r="AK149" s="372">
        <f t="shared" si="71"/>
        <v>4.9784296347145744</v>
      </c>
      <c r="AL149" s="368">
        <f>AJ149-AK149</f>
        <v>3.0560657163594396</v>
      </c>
      <c r="AM149" s="346"/>
      <c r="AN149" s="347"/>
      <c r="AO149" s="346"/>
      <c r="AP149" s="347"/>
      <c r="AQ149" s="347"/>
      <c r="AR149" s="348"/>
      <c r="AS149" s="347"/>
      <c r="AT149" s="349"/>
      <c r="AU149" s="347"/>
      <c r="AV149" s="349"/>
      <c r="AW149" s="349"/>
      <c r="AX149" s="350"/>
      <c r="AY149" s="351"/>
    </row>
    <row r="150" spans="1:51" ht="13.2" x14ac:dyDescent="0.25">
      <c r="A150" s="299" t="s">
        <v>244</v>
      </c>
      <c r="B150" s="247">
        <v>42</v>
      </c>
      <c r="C150" s="247">
        <v>11</v>
      </c>
      <c r="D150" s="866">
        <v>10</v>
      </c>
      <c r="E150" s="247">
        <f t="shared" si="89"/>
        <v>30</v>
      </c>
      <c r="F150" s="256">
        <v>42259</v>
      </c>
      <c r="G150" s="247">
        <v>8289</v>
      </c>
      <c r="H150" s="247">
        <f t="shared" si="82"/>
        <v>8294</v>
      </c>
      <c r="I150" s="256">
        <f t="shared" si="79"/>
        <v>42264</v>
      </c>
      <c r="J150" s="249">
        <f t="shared" si="80"/>
        <v>42264</v>
      </c>
      <c r="K150" s="247">
        <v>1060</v>
      </c>
      <c r="L150" s="247"/>
      <c r="M150" s="247"/>
      <c r="N150" s="247"/>
      <c r="O150" s="742"/>
      <c r="P150" s="247"/>
      <c r="Q150" s="514">
        <v>2.4000000000000909E-3</v>
      </c>
      <c r="R150" s="514"/>
      <c r="S150" s="514"/>
      <c r="T150" s="514"/>
      <c r="U150" s="514"/>
      <c r="V150" s="514"/>
      <c r="W150" s="514"/>
      <c r="X150" s="514"/>
      <c r="Y150" s="514"/>
      <c r="Z150" s="514"/>
      <c r="AA150" s="641"/>
      <c r="AB150" s="672"/>
      <c r="AC150" s="737"/>
      <c r="AD150" s="737"/>
      <c r="AE150" s="737"/>
      <c r="AF150" s="737"/>
      <c r="AG150" s="377"/>
      <c r="AH150" s="377"/>
      <c r="AI150" s="383"/>
      <c r="AJ150" s="372"/>
      <c r="AK150" s="372"/>
      <c r="AL150" s="368"/>
      <c r="AM150" s="346"/>
      <c r="AN150" s="347"/>
      <c r="AO150" s="346"/>
      <c r="AP150" s="347"/>
      <c r="AQ150" s="347"/>
      <c r="AR150" s="348"/>
      <c r="AS150" s="347"/>
      <c r="AT150" s="349"/>
      <c r="AU150" s="347"/>
      <c r="AV150" s="349"/>
      <c r="AW150" s="349"/>
      <c r="AX150" s="350"/>
      <c r="AY150" s="351"/>
    </row>
    <row r="151" spans="1:51" ht="13.2" x14ac:dyDescent="0.25">
      <c r="A151" s="299" t="s">
        <v>245</v>
      </c>
      <c r="B151" s="247">
        <v>42</v>
      </c>
      <c r="C151" s="247">
        <v>12</v>
      </c>
      <c r="D151" s="866">
        <v>10</v>
      </c>
      <c r="E151" s="247">
        <f t="shared" si="89"/>
        <v>20</v>
      </c>
      <c r="F151" s="256">
        <v>42269</v>
      </c>
      <c r="G151" s="247">
        <v>8299</v>
      </c>
      <c r="H151" s="247">
        <f t="shared" si="82"/>
        <v>8304</v>
      </c>
      <c r="I151" s="256">
        <f t="shared" si="79"/>
        <v>42274</v>
      </c>
      <c r="J151" s="249">
        <f t="shared" si="80"/>
        <v>42274</v>
      </c>
      <c r="K151" s="247">
        <v>1060</v>
      </c>
      <c r="L151" s="247"/>
      <c r="M151" s="247"/>
      <c r="N151" s="247"/>
      <c r="O151" s="742"/>
      <c r="P151" s="247"/>
      <c r="Q151" s="514">
        <v>9.5199999999999813E-2</v>
      </c>
      <c r="R151" s="514">
        <v>5.3235844631674724E-3</v>
      </c>
      <c r="S151" s="300">
        <f t="shared" si="83"/>
        <v>5323.5844631674727</v>
      </c>
      <c r="T151" s="515">
        <v>6.9237973260291444E-3</v>
      </c>
      <c r="U151" s="300">
        <f t="shared" si="84"/>
        <v>6923.7973260291446</v>
      </c>
      <c r="V151" s="514">
        <v>2.3513540644467111E-2</v>
      </c>
      <c r="W151" s="300">
        <f t="shared" si="85"/>
        <v>23513.54064446711</v>
      </c>
      <c r="X151" s="300"/>
      <c r="Y151" s="514">
        <v>5.1453700871584872E-2</v>
      </c>
      <c r="Z151" s="300">
        <f t="shared" si="86"/>
        <v>51453.700871584871</v>
      </c>
      <c r="AA151" s="738">
        <v>8.3296973150848131E-4</v>
      </c>
      <c r="AB151" s="749">
        <f t="shared" si="87"/>
        <v>832.96973150848135</v>
      </c>
      <c r="AC151" s="594">
        <f t="shared" si="88"/>
        <v>443.63203859728941</v>
      </c>
      <c r="AD151" s="300">
        <f t="shared" si="78"/>
        <v>69.177650349186962</v>
      </c>
      <c r="AE151" s="328">
        <f t="shared" si="69"/>
        <v>837.21281958544841</v>
      </c>
      <c r="AF151" s="328">
        <f t="shared" si="70"/>
        <v>59.497837964891524</v>
      </c>
      <c r="AG151" s="264">
        <v>34.513218073335025</v>
      </c>
      <c r="AH151" s="264">
        <v>21.610633313017075</v>
      </c>
      <c r="AI151" s="368">
        <f t="shared" si="75"/>
        <v>12.90258476031795</v>
      </c>
      <c r="AJ151" s="372">
        <f t="shared" si="71"/>
        <v>3.285658360581488</v>
      </c>
      <c r="AK151" s="372">
        <f t="shared" si="71"/>
        <v>2.0573322913992214</v>
      </c>
      <c r="AL151" s="368">
        <f t="shared" si="76"/>
        <v>1.2283260691822666</v>
      </c>
      <c r="AM151" s="346"/>
      <c r="AN151" s="347"/>
      <c r="AO151" s="346"/>
      <c r="AP151" s="347"/>
      <c r="AQ151" s="347"/>
      <c r="AR151" s="348"/>
      <c r="AS151" s="347"/>
      <c r="AT151" s="349"/>
      <c r="AU151" s="347"/>
      <c r="AV151" s="349"/>
      <c r="AW151" s="349"/>
      <c r="AX151" s="350"/>
      <c r="AY151" s="351"/>
    </row>
    <row r="152" spans="1:51" ht="13.8" thickBot="1" x14ac:dyDescent="0.3">
      <c r="A152" s="508" t="s">
        <v>246</v>
      </c>
      <c r="B152" s="509">
        <v>42</v>
      </c>
      <c r="C152" s="509">
        <v>13</v>
      </c>
      <c r="D152" s="866">
        <v>10</v>
      </c>
      <c r="E152" s="509">
        <f t="shared" si="89"/>
        <v>10</v>
      </c>
      <c r="F152" s="510">
        <v>42279</v>
      </c>
      <c r="G152" s="509">
        <v>8309</v>
      </c>
      <c r="H152" s="253">
        <f t="shared" si="82"/>
        <v>8314</v>
      </c>
      <c r="I152" s="472">
        <f t="shared" si="79"/>
        <v>42284</v>
      </c>
      <c r="J152" s="473">
        <f t="shared" si="80"/>
        <v>42284</v>
      </c>
      <c r="K152" s="253">
        <v>1060</v>
      </c>
      <c r="L152" s="735"/>
      <c r="M152" s="736"/>
      <c r="N152" s="736"/>
      <c r="O152" s="743"/>
      <c r="P152" s="253"/>
      <c r="Q152" s="536">
        <v>0.12000000000000029</v>
      </c>
      <c r="R152" s="536">
        <v>6.696108768315401E-3</v>
      </c>
      <c r="S152" s="356">
        <f t="shared" si="83"/>
        <v>6696.108768315401</v>
      </c>
      <c r="T152" s="537">
        <v>8.2618344133199972E-3</v>
      </c>
      <c r="U152" s="356">
        <f t="shared" si="84"/>
        <v>8261.8344133199971</v>
      </c>
      <c r="V152" s="536">
        <v>3.0909468948958328E-2</v>
      </c>
      <c r="W152" s="356">
        <f t="shared" si="85"/>
        <v>30909.468948958329</v>
      </c>
      <c r="X152" s="356"/>
      <c r="Y152" s="536">
        <v>6.4088424716933462E-2</v>
      </c>
      <c r="Z152" s="356">
        <f t="shared" si="86"/>
        <v>64088.424716933463</v>
      </c>
      <c r="AA152" s="752">
        <v>9.8239633618487352E-4</v>
      </c>
      <c r="AB152" s="750">
        <f t="shared" si="87"/>
        <v>982.39633618487358</v>
      </c>
      <c r="AC152" s="744">
        <f t="shared" si="88"/>
        <v>558.00906402628345</v>
      </c>
      <c r="AD152" s="356">
        <f t="shared" si="78"/>
        <v>82.546363704050037</v>
      </c>
      <c r="AE152" s="356">
        <f t="shared" si="69"/>
        <v>1100.5490003367693</v>
      </c>
      <c r="AF152" s="356">
        <f t="shared" si="70"/>
        <v>70.171166870348102</v>
      </c>
      <c r="AG152" s="511">
        <v>34.520235548359167</v>
      </c>
      <c r="AH152" s="511">
        <v>21.732494584950185</v>
      </c>
      <c r="AI152" s="512">
        <f t="shared" si="75"/>
        <v>12.787740963408982</v>
      </c>
      <c r="AJ152" s="380">
        <f t="shared" si="71"/>
        <v>4.14242826580311</v>
      </c>
      <c r="AK152" s="380">
        <f t="shared" si="71"/>
        <v>2.6078993501940286</v>
      </c>
      <c r="AL152" s="380">
        <f t="shared" si="76"/>
        <v>1.5345289156090813</v>
      </c>
      <c r="AM152" s="483"/>
      <c r="AN152" s="484"/>
      <c r="AO152" s="483"/>
      <c r="AP152" s="484"/>
      <c r="AQ152" s="484"/>
      <c r="AR152" s="485"/>
      <c r="AS152" s="484"/>
      <c r="AT152" s="486"/>
      <c r="AU152" s="484"/>
      <c r="AV152" s="486"/>
      <c r="AW152" s="486"/>
      <c r="AX152" s="487"/>
      <c r="AY152" s="488"/>
    </row>
    <row r="153" spans="1:51" ht="13.2" x14ac:dyDescent="0.25">
      <c r="A153" s="459" t="s">
        <v>247</v>
      </c>
      <c r="B153" s="459">
        <v>43</v>
      </c>
      <c r="C153" s="459">
        <v>1</v>
      </c>
      <c r="D153" s="459">
        <v>16.5</v>
      </c>
      <c r="E153" s="459">
        <f>SUM(D153:D165)</f>
        <v>214.5</v>
      </c>
      <c r="F153" s="460">
        <v>42291</v>
      </c>
      <c r="G153" s="459">
        <v>8321</v>
      </c>
      <c r="H153" s="459">
        <f t="shared" si="82"/>
        <v>8329.25</v>
      </c>
      <c r="I153" s="460">
        <f t="shared" si="79"/>
        <v>42299.25</v>
      </c>
      <c r="J153" s="461">
        <f t="shared" si="80"/>
        <v>42299.25</v>
      </c>
      <c r="K153" s="459">
        <v>1060</v>
      </c>
      <c r="L153" s="459"/>
      <c r="M153" s="459"/>
      <c r="N153" s="459"/>
      <c r="O153" s="459"/>
      <c r="P153" s="459"/>
      <c r="Q153" s="533">
        <v>2.4349090909090911</v>
      </c>
      <c r="R153" s="533">
        <v>8.8337053061063611E-2</v>
      </c>
      <c r="S153" s="359">
        <f t="shared" si="83"/>
        <v>88337.053061063605</v>
      </c>
      <c r="T153" s="534">
        <v>0.25721673144978835</v>
      </c>
      <c r="U153" s="359">
        <f t="shared" si="84"/>
        <v>257216.73144978835</v>
      </c>
      <c r="V153" s="533">
        <v>0.21832232430177595</v>
      </c>
      <c r="W153" s="359">
        <f t="shared" si="85"/>
        <v>218322.32430177595</v>
      </c>
      <c r="X153" s="359"/>
      <c r="Y153" s="533">
        <v>1.7385274025048678</v>
      </c>
      <c r="Z153" s="359">
        <f t="shared" si="86"/>
        <v>1738527.4025048679</v>
      </c>
      <c r="AA153" s="533">
        <v>1.1568646225006175E-2</v>
      </c>
      <c r="AB153" s="359">
        <f t="shared" si="87"/>
        <v>11568.646225006176</v>
      </c>
      <c r="AC153" s="359">
        <f t="shared" si="88"/>
        <v>7361.4210884219674</v>
      </c>
      <c r="AD153" s="359">
        <f t="shared" si="78"/>
        <v>2569.9263387305109</v>
      </c>
      <c r="AE153" s="359">
        <f t="shared" si="69"/>
        <v>7773.4889641194195</v>
      </c>
      <c r="AF153" s="359">
        <f t="shared" si="70"/>
        <v>826.33187321472678</v>
      </c>
      <c r="AG153" s="535">
        <v>48.973913787135871</v>
      </c>
      <c r="AH153" s="535">
        <v>40.519453433917853</v>
      </c>
      <c r="AI153" s="555">
        <f>AG153-AH153</f>
        <v>8.4544603532180176</v>
      </c>
      <c r="AJ153" s="480">
        <f t="shared" si="71"/>
        <v>119.2470278976952</v>
      </c>
      <c r="AK153" s="480">
        <f t="shared" si="71"/>
        <v>98.661185524914174</v>
      </c>
      <c r="AL153" s="480">
        <f t="shared" si="76"/>
        <v>20.58584237278103</v>
      </c>
      <c r="AM153" s="505"/>
      <c r="AN153" s="505"/>
      <c r="AO153" s="505"/>
      <c r="AP153" s="505"/>
      <c r="AQ153" s="505"/>
      <c r="AR153" s="506"/>
      <c r="AS153" s="505"/>
      <c r="AT153" s="490"/>
      <c r="AU153" s="505"/>
      <c r="AV153" s="490"/>
      <c r="AW153" s="490"/>
      <c r="AX153" s="459"/>
      <c r="AY153" s="530"/>
    </row>
    <row r="154" spans="1:51" ht="13.2" x14ac:dyDescent="0.25">
      <c r="A154" s="247" t="s">
        <v>248</v>
      </c>
      <c r="B154" s="247">
        <v>43</v>
      </c>
      <c r="C154" s="247">
        <v>2</v>
      </c>
      <c r="D154" s="247">
        <v>16.5</v>
      </c>
      <c r="E154" s="247">
        <f>E153-D154</f>
        <v>198</v>
      </c>
      <c r="F154" s="256">
        <v>42307.5</v>
      </c>
      <c r="G154" s="247">
        <v>8337.5</v>
      </c>
      <c r="H154" s="247">
        <f t="shared" si="82"/>
        <v>8345.75</v>
      </c>
      <c r="I154" s="256">
        <f t="shared" si="79"/>
        <v>42315.75</v>
      </c>
      <c r="J154" s="249">
        <f t="shared" si="80"/>
        <v>42315.75</v>
      </c>
      <c r="K154" s="247">
        <v>1060</v>
      </c>
      <c r="L154" s="247"/>
      <c r="M154" s="247"/>
      <c r="N154" s="247"/>
      <c r="O154" s="247"/>
      <c r="P154" s="247"/>
      <c r="Q154" s="514">
        <v>1.6601212121212128</v>
      </c>
      <c r="R154" s="514">
        <v>7.340511783166058E-2</v>
      </c>
      <c r="S154" s="300">
        <f t="shared" si="83"/>
        <v>73405.11783166058</v>
      </c>
      <c r="T154" s="515">
        <v>0.14411024553125393</v>
      </c>
      <c r="U154" s="300">
        <f t="shared" si="84"/>
        <v>144110.24553125392</v>
      </c>
      <c r="V154" s="514">
        <v>0.15874006594273621</v>
      </c>
      <c r="W154" s="300">
        <f t="shared" si="85"/>
        <v>158740.0659427362</v>
      </c>
      <c r="X154" s="300"/>
      <c r="Y154" s="514">
        <v>1.1737581060680711</v>
      </c>
      <c r="Z154" s="300">
        <f t="shared" si="86"/>
        <v>1173758.106068071</v>
      </c>
      <c r="AA154" s="514">
        <v>8.7056199619968463E-3</v>
      </c>
      <c r="AB154" s="300">
        <f t="shared" si="87"/>
        <v>8705.6199619968465</v>
      </c>
      <c r="AC154" s="300">
        <f t="shared" si="88"/>
        <v>6117.093152638382</v>
      </c>
      <c r="AD154" s="300">
        <f t="shared" si="78"/>
        <v>1439.8469088080587</v>
      </c>
      <c r="AE154" s="300">
        <f t="shared" si="69"/>
        <v>5652.0291945215931</v>
      </c>
      <c r="AF154" s="300">
        <f t="shared" si="70"/>
        <v>621.82999728548907</v>
      </c>
      <c r="AG154" s="516">
        <v>62.007260115786053</v>
      </c>
      <c r="AH154" s="516">
        <v>46.899627202261634</v>
      </c>
      <c r="AI154" s="556">
        <f t="shared" ref="AI154:AI217" si="90">AG154-AH154</f>
        <v>15.107632913524419</v>
      </c>
      <c r="AJ154" s="368">
        <f t="shared" si="71"/>
        <v>102.93956782373408</v>
      </c>
      <c r="AK154" s="368">
        <f t="shared" si="71"/>
        <v>77.859065959051591</v>
      </c>
      <c r="AL154" s="368">
        <f t="shared" si="76"/>
        <v>25.080501864682489</v>
      </c>
      <c r="AM154" s="261"/>
      <c r="AN154" s="261"/>
      <c r="AO154" s="261"/>
      <c r="AP154" s="261"/>
      <c r="AQ154" s="261"/>
      <c r="AR154" s="424"/>
      <c r="AS154" s="261"/>
      <c r="AT154" s="248"/>
      <c r="AU154" s="261"/>
      <c r="AV154" s="248"/>
      <c r="AW154" s="248"/>
      <c r="AX154" s="247"/>
      <c r="AY154" s="531"/>
    </row>
    <row r="155" spans="1:51" ht="13.2" x14ac:dyDescent="0.25">
      <c r="A155" s="247" t="s">
        <v>249</v>
      </c>
      <c r="B155" s="247">
        <v>43</v>
      </c>
      <c r="C155" s="247">
        <v>3</v>
      </c>
      <c r="D155" s="247">
        <v>16.5</v>
      </c>
      <c r="E155" s="247">
        <f t="shared" ref="E155:E165" si="91">E154-D155</f>
        <v>181.5</v>
      </c>
      <c r="F155" s="256">
        <v>42324</v>
      </c>
      <c r="G155" s="247">
        <v>8354</v>
      </c>
      <c r="H155" s="247">
        <f t="shared" si="82"/>
        <v>8362.25</v>
      </c>
      <c r="I155" s="256">
        <f t="shared" si="79"/>
        <v>42332.25</v>
      </c>
      <c r="J155" s="249">
        <f t="shared" si="80"/>
        <v>42332.25</v>
      </c>
      <c r="K155" s="247">
        <v>1060</v>
      </c>
      <c r="L155" s="247"/>
      <c r="M155" s="247"/>
      <c r="N155" s="247"/>
      <c r="O155" s="247"/>
      <c r="P155" s="247"/>
      <c r="Q155" s="514">
        <v>3.6489696969696959</v>
      </c>
      <c r="R155" s="514">
        <v>6.7188832559102352E-2</v>
      </c>
      <c r="S155" s="300">
        <f t="shared" si="83"/>
        <v>67188.832559102346</v>
      </c>
      <c r="T155" s="515">
        <v>0.30051799784700867</v>
      </c>
      <c r="U155" s="300">
        <f t="shared" si="84"/>
        <v>300517.99784700869</v>
      </c>
      <c r="V155" s="514">
        <v>0.233377584911308</v>
      </c>
      <c r="W155" s="300">
        <f t="shared" si="85"/>
        <v>233377.58491130799</v>
      </c>
      <c r="X155" s="300"/>
      <c r="Y155" s="514">
        <v>2.947102032813623</v>
      </c>
      <c r="Z155" s="300">
        <f t="shared" si="86"/>
        <v>2947102.0328136231</v>
      </c>
      <c r="AA155" s="514">
        <v>7.8561579292294632E-3</v>
      </c>
      <c r="AB155" s="300">
        <f t="shared" si="87"/>
        <v>7856.1579292294637</v>
      </c>
      <c r="AC155" s="300">
        <f t="shared" si="88"/>
        <v>5599.0693799251967</v>
      </c>
      <c r="AD155" s="300">
        <f t="shared" si="78"/>
        <v>3002.5617446287706</v>
      </c>
      <c r="AE155" s="300">
        <f t="shared" si="69"/>
        <v>8309.5399729863457</v>
      </c>
      <c r="AF155" s="300">
        <f t="shared" si="70"/>
        <v>561.15413780210451</v>
      </c>
      <c r="AG155" s="569">
        <v>61.65127982205415</v>
      </c>
      <c r="AH155" s="569">
        <v>50.779207745062799</v>
      </c>
      <c r="AI155" s="570">
        <f t="shared" si="90"/>
        <v>10.872072076991351</v>
      </c>
      <c r="AJ155" s="368">
        <f t="shared" si="71"/>
        <v>224.96365185007485</v>
      </c>
      <c r="AK155" s="368">
        <f t="shared" si="71"/>
        <v>185.29179029786303</v>
      </c>
      <c r="AL155" s="368">
        <f t="shared" si="76"/>
        <v>39.671861552211823</v>
      </c>
      <c r="AM155" s="261"/>
      <c r="AN155" s="261"/>
      <c r="AO155" s="261"/>
      <c r="AP155" s="261"/>
      <c r="AQ155" s="261"/>
      <c r="AR155" s="424"/>
      <c r="AS155" s="261"/>
      <c r="AT155" s="248"/>
      <c r="AU155" s="261"/>
      <c r="AV155" s="248"/>
      <c r="AW155" s="248"/>
      <c r="AX155" s="247"/>
      <c r="AY155" s="531"/>
    </row>
    <row r="156" spans="1:51" ht="13.2" x14ac:dyDescent="0.25">
      <c r="A156" s="247" t="s">
        <v>250</v>
      </c>
      <c r="B156" s="247">
        <v>43</v>
      </c>
      <c r="C156" s="247">
        <v>4</v>
      </c>
      <c r="D156" s="247">
        <v>16.5</v>
      </c>
      <c r="E156" s="247">
        <f t="shared" si="91"/>
        <v>165</v>
      </c>
      <c r="F156" s="256">
        <v>42340.5</v>
      </c>
      <c r="G156" s="247">
        <v>8370.5</v>
      </c>
      <c r="H156" s="247">
        <f t="shared" si="82"/>
        <v>8378.75</v>
      </c>
      <c r="I156" s="256">
        <f t="shared" si="79"/>
        <v>42348.75</v>
      </c>
      <c r="J156" s="249">
        <f t="shared" si="80"/>
        <v>42348.75</v>
      </c>
      <c r="K156" s="247">
        <v>1060</v>
      </c>
      <c r="L156" s="247"/>
      <c r="M156" s="247"/>
      <c r="N156" s="247"/>
      <c r="O156" s="247"/>
      <c r="P156" s="247"/>
      <c r="Q156" s="514">
        <v>3.526787878787879</v>
      </c>
      <c r="R156" s="514">
        <v>6.7441753696907317E-2</v>
      </c>
      <c r="S156" s="300">
        <f t="shared" si="83"/>
        <v>67441.753696907312</v>
      </c>
      <c r="T156" s="515">
        <v>0.25663552384083338</v>
      </c>
      <c r="U156" s="300">
        <f t="shared" si="84"/>
        <v>256635.52384083337</v>
      </c>
      <c r="V156" s="514">
        <v>0.21222707673055627</v>
      </c>
      <c r="W156" s="300">
        <f t="shared" si="85"/>
        <v>212227.07673055626</v>
      </c>
      <c r="X156" s="300"/>
      <c r="Y156" s="514">
        <v>2.889320893974221</v>
      </c>
      <c r="Z156" s="300">
        <f t="shared" si="86"/>
        <v>2889320.8939742208</v>
      </c>
      <c r="AA156" s="514">
        <v>8.0231359971054891E-3</v>
      </c>
      <c r="AB156" s="300">
        <f t="shared" si="87"/>
        <v>8023.135997105489</v>
      </c>
      <c r="AC156" s="300">
        <f t="shared" si="88"/>
        <v>5620.1461414089426</v>
      </c>
      <c r="AD156" s="300">
        <f t="shared" si="78"/>
        <v>2564.1193263557516</v>
      </c>
      <c r="AE156" s="300">
        <f t="shared" si="69"/>
        <v>7556.4642513238596</v>
      </c>
      <c r="AF156" s="300">
        <f t="shared" si="70"/>
        <v>573.08114265039205</v>
      </c>
      <c r="AG156" s="516">
        <v>54.669650849199606</v>
      </c>
      <c r="AH156" s="516">
        <v>44.38033435303938</v>
      </c>
      <c r="AI156" s="556">
        <f t="shared" si="90"/>
        <v>10.289316496160225</v>
      </c>
      <c r="AJ156" s="368">
        <f t="shared" si="71"/>
        <v>192.80826195252266</v>
      </c>
      <c r="AK156" s="368">
        <f t="shared" si="71"/>
        <v>156.52002525285261</v>
      </c>
      <c r="AL156" s="368">
        <f t="shared" si="76"/>
        <v>36.288236699670051</v>
      </c>
      <c r="AM156" s="261"/>
      <c r="AN156" s="261"/>
      <c r="AO156" s="261"/>
      <c r="AP156" s="261"/>
      <c r="AQ156" s="261"/>
      <c r="AR156" s="424"/>
      <c r="AS156" s="261"/>
      <c r="AT156" s="248"/>
      <c r="AU156" s="261"/>
      <c r="AV156" s="248"/>
      <c r="AW156" s="248"/>
      <c r="AX156" s="247"/>
      <c r="AY156" s="531"/>
    </row>
    <row r="157" spans="1:51" ht="13.2" x14ac:dyDescent="0.25">
      <c r="A157" s="247" t="s">
        <v>251</v>
      </c>
      <c r="B157" s="247">
        <v>43</v>
      </c>
      <c r="C157" s="247">
        <v>5</v>
      </c>
      <c r="D157" s="247">
        <v>16.5</v>
      </c>
      <c r="E157" s="247">
        <f t="shared" si="91"/>
        <v>148.5</v>
      </c>
      <c r="F157" s="256">
        <v>42357</v>
      </c>
      <c r="G157" s="247">
        <v>8387</v>
      </c>
      <c r="H157" s="247">
        <f t="shared" si="82"/>
        <v>8395.25</v>
      </c>
      <c r="I157" s="256">
        <f t="shared" si="79"/>
        <v>42365.25</v>
      </c>
      <c r="J157" s="249">
        <f t="shared" si="80"/>
        <v>42365.25</v>
      </c>
      <c r="K157" s="247">
        <v>1060</v>
      </c>
      <c r="L157" s="247"/>
      <c r="M157" s="247"/>
      <c r="N157" s="247"/>
      <c r="O157" s="247"/>
      <c r="P157" s="247"/>
      <c r="Q157" s="514">
        <v>2.0770909090909093</v>
      </c>
      <c r="R157" s="514">
        <v>6.1255408861248535E-2</v>
      </c>
      <c r="S157" s="300">
        <f t="shared" si="83"/>
        <v>61255.408861248536</v>
      </c>
      <c r="T157" s="515">
        <v>0.2537930266287638</v>
      </c>
      <c r="U157" s="300">
        <f t="shared" si="84"/>
        <v>253793.02662876379</v>
      </c>
      <c r="V157" s="514">
        <v>0.20750494388575336</v>
      </c>
      <c r="W157" s="300">
        <f t="shared" si="85"/>
        <v>207504.94388575337</v>
      </c>
      <c r="X157" s="300"/>
      <c r="Y157" s="514">
        <v>1.4626544164232707</v>
      </c>
      <c r="Z157" s="300">
        <f t="shared" si="86"/>
        <v>1462654.4164232707</v>
      </c>
      <c r="AA157" s="514">
        <v>7.8550703992735123E-3</v>
      </c>
      <c r="AB157" s="300">
        <f t="shared" si="87"/>
        <v>7855.0703992735125</v>
      </c>
      <c r="AC157" s="300">
        <f t="shared" si="88"/>
        <v>5104.6174051040443</v>
      </c>
      <c r="AD157" s="300">
        <f t="shared" si="78"/>
        <v>2535.719119215682</v>
      </c>
      <c r="AE157" s="300">
        <f t="shared" si="69"/>
        <v>7388.3300594881121</v>
      </c>
      <c r="AF157" s="300">
        <f t="shared" si="70"/>
        <v>561.07645709096516</v>
      </c>
      <c r="AG157" s="516">
        <v>57.573618298945604</v>
      </c>
      <c r="AH157" s="516">
        <v>42.403970893719205</v>
      </c>
      <c r="AI157" s="556">
        <f t="shared" si="90"/>
        <v>15.169647405226399</v>
      </c>
      <c r="AJ157" s="368">
        <f t="shared" si="71"/>
        <v>119.58563917220994</v>
      </c>
      <c r="AK157" s="368">
        <f t="shared" si="71"/>
        <v>88.076902452699684</v>
      </c>
      <c r="AL157" s="368">
        <f t="shared" si="76"/>
        <v>31.508736719510253</v>
      </c>
      <c r="AM157" s="261"/>
      <c r="AN157" s="261"/>
      <c r="AO157" s="261"/>
      <c r="AP157" s="261"/>
      <c r="AQ157" s="261"/>
      <c r="AR157" s="424"/>
      <c r="AS157" s="261"/>
      <c r="AT157" s="248"/>
      <c r="AU157" s="261"/>
      <c r="AV157" s="248"/>
      <c r="AW157" s="248"/>
      <c r="AX157" s="247"/>
      <c r="AY157" s="531"/>
    </row>
    <row r="158" spans="1:51" ht="13.2" x14ac:dyDescent="0.25">
      <c r="A158" s="247" t="s">
        <v>252</v>
      </c>
      <c r="B158" s="247">
        <v>43</v>
      </c>
      <c r="C158" s="247">
        <v>6</v>
      </c>
      <c r="D158" s="247">
        <v>16.5</v>
      </c>
      <c r="E158" s="247">
        <f t="shared" si="91"/>
        <v>132</v>
      </c>
      <c r="F158" s="256">
        <v>42373.5</v>
      </c>
      <c r="G158" s="247">
        <v>8403.5</v>
      </c>
      <c r="H158" s="247">
        <f t="shared" si="82"/>
        <v>8411.75</v>
      </c>
      <c r="I158" s="256">
        <f t="shared" si="79"/>
        <v>42381.75</v>
      </c>
      <c r="J158" s="249">
        <f t="shared" si="80"/>
        <v>42381.75</v>
      </c>
      <c r="K158" s="247">
        <v>1060</v>
      </c>
      <c r="L158" s="247"/>
      <c r="M158" s="247"/>
      <c r="N158" s="247"/>
      <c r="O158" s="247"/>
      <c r="P158" s="247"/>
      <c r="Q158" s="514">
        <v>1.3469090909090902</v>
      </c>
      <c r="R158" s="514">
        <v>5.0726114029348048E-2</v>
      </c>
      <c r="S158" s="300">
        <f t="shared" si="83"/>
        <v>50726.114029348049</v>
      </c>
      <c r="T158" s="515">
        <v>0.16354301405890426</v>
      </c>
      <c r="U158" s="300">
        <f t="shared" si="84"/>
        <v>163543.01405890426</v>
      </c>
      <c r="V158" s="514">
        <v>0.14660079771911094</v>
      </c>
      <c r="W158" s="300">
        <f t="shared" si="85"/>
        <v>146600.79771911094</v>
      </c>
      <c r="X158" s="300"/>
      <c r="Y158" s="514">
        <v>0.90994999405770483</v>
      </c>
      <c r="Z158" s="300">
        <f t="shared" si="86"/>
        <v>909949.99405770481</v>
      </c>
      <c r="AA158" s="514">
        <v>6.428512468213062E-3</v>
      </c>
      <c r="AB158" s="300">
        <f t="shared" si="87"/>
        <v>6428.5124682130618</v>
      </c>
      <c r="AC158" s="300">
        <f t="shared" si="88"/>
        <v>4227.1761691123374</v>
      </c>
      <c r="AD158" s="300">
        <f t="shared" si="78"/>
        <v>1634.0052879779257</v>
      </c>
      <c r="AE158" s="300">
        <f t="shared" si="69"/>
        <v>5219.8037321433103</v>
      </c>
      <c r="AF158" s="300">
        <f t="shared" si="70"/>
        <v>459.17946201521869</v>
      </c>
      <c r="AG158" s="516">
        <v>52.977810926075094</v>
      </c>
      <c r="AH158" s="516">
        <v>39.377582587826787</v>
      </c>
      <c r="AI158" s="556">
        <f t="shared" si="90"/>
        <v>13.600228338248307</v>
      </c>
      <c r="AJ158" s="368">
        <f t="shared" si="71"/>
        <v>71.356295152793464</v>
      </c>
      <c r="AK158" s="368">
        <f t="shared" si="71"/>
        <v>53.038023965567398</v>
      </c>
      <c r="AL158" s="368">
        <f t="shared" si="76"/>
        <v>18.318271187226067</v>
      </c>
      <c r="AM158" s="261"/>
      <c r="AN158" s="261"/>
      <c r="AO158" s="261"/>
      <c r="AP158" s="261"/>
      <c r="AQ158" s="261"/>
      <c r="AR158" s="424"/>
      <c r="AS158" s="261"/>
      <c r="AT158" s="248"/>
      <c r="AU158" s="261"/>
      <c r="AV158" s="248"/>
      <c r="AW158" s="248"/>
      <c r="AX158" s="247"/>
      <c r="AY158" s="531"/>
    </row>
    <row r="159" spans="1:51" ht="13.2" x14ac:dyDescent="0.25">
      <c r="A159" s="247" t="s">
        <v>253</v>
      </c>
      <c r="B159" s="247">
        <v>43</v>
      </c>
      <c r="C159" s="247">
        <v>7</v>
      </c>
      <c r="D159" s="247">
        <v>16.5</v>
      </c>
      <c r="E159" s="247">
        <f t="shared" si="91"/>
        <v>115.5</v>
      </c>
      <c r="F159" s="256">
        <v>42390</v>
      </c>
      <c r="G159" s="247">
        <v>8420</v>
      </c>
      <c r="H159" s="247">
        <f t="shared" si="82"/>
        <v>8428.25</v>
      </c>
      <c r="I159" s="256">
        <f t="shared" si="79"/>
        <v>42398.25</v>
      </c>
      <c r="J159" s="249">
        <f t="shared" si="80"/>
        <v>42398.25</v>
      </c>
      <c r="K159" s="247">
        <v>1060</v>
      </c>
      <c r="L159" s="247"/>
      <c r="M159" s="247"/>
      <c r="N159" s="247"/>
      <c r="O159" s="247"/>
      <c r="P159" s="247"/>
      <c r="Q159" s="514">
        <v>0.99781818181818172</v>
      </c>
      <c r="R159" s="514">
        <v>3.7876744881008999E-2</v>
      </c>
      <c r="S159" s="300">
        <f t="shared" si="83"/>
        <v>37876.744881008999</v>
      </c>
      <c r="T159" s="515">
        <v>0.13216792713349193</v>
      </c>
      <c r="U159" s="300">
        <f t="shared" si="84"/>
        <v>132167.92713349193</v>
      </c>
      <c r="V159" s="514">
        <v>9.9860400388790377E-2</v>
      </c>
      <c r="W159" s="300">
        <f t="shared" si="85"/>
        <v>99860.400388790382</v>
      </c>
      <c r="X159" s="300"/>
      <c r="Y159" s="514">
        <v>0.67109799209337695</v>
      </c>
      <c r="Z159" s="300">
        <f t="shared" si="86"/>
        <v>671097.99209337693</v>
      </c>
      <c r="AA159" s="514">
        <v>4.6336788831411128E-3</v>
      </c>
      <c r="AB159" s="300">
        <f t="shared" si="87"/>
        <v>4633.6788831411131</v>
      </c>
      <c r="AC159" s="300">
        <f t="shared" si="88"/>
        <v>3156.3954067507502</v>
      </c>
      <c r="AD159" s="300">
        <f t="shared" si="78"/>
        <v>1320.527771118504</v>
      </c>
      <c r="AE159" s="300">
        <f t="shared" si="69"/>
        <v>3555.5856363173302</v>
      </c>
      <c r="AF159" s="300">
        <f t="shared" si="70"/>
        <v>330.97706308150805</v>
      </c>
      <c r="AG159" s="516">
        <v>51.604189260096007</v>
      </c>
      <c r="AH159" s="516">
        <v>40.450186983533172</v>
      </c>
      <c r="AI159" s="556">
        <f t="shared" si="90"/>
        <v>11.154002276562835</v>
      </c>
      <c r="AJ159" s="368">
        <f t="shared" si="71"/>
        <v>51.49159830171034</v>
      </c>
      <c r="AK159" s="368">
        <f t="shared" si="71"/>
        <v>40.361932030114552</v>
      </c>
      <c r="AL159" s="368">
        <f t="shared" si="76"/>
        <v>11.129666271595788</v>
      </c>
      <c r="AM159" s="261"/>
      <c r="AN159" s="261"/>
      <c r="AO159" s="261"/>
      <c r="AP159" s="261"/>
      <c r="AQ159" s="261"/>
      <c r="AR159" s="424"/>
      <c r="AS159" s="261"/>
      <c r="AT159" s="248"/>
      <c r="AU159" s="261"/>
      <c r="AV159" s="248"/>
      <c r="AW159" s="248"/>
      <c r="AX159" s="247"/>
      <c r="AY159" s="531"/>
    </row>
    <row r="160" spans="1:51" ht="13.2" x14ac:dyDescent="0.25">
      <c r="A160" s="247" t="s">
        <v>254</v>
      </c>
      <c r="B160" s="247">
        <v>43</v>
      </c>
      <c r="C160" s="247">
        <v>8</v>
      </c>
      <c r="D160" s="247">
        <v>16.5</v>
      </c>
      <c r="E160" s="247">
        <f t="shared" si="91"/>
        <v>99</v>
      </c>
      <c r="F160" s="256">
        <v>42406.5</v>
      </c>
      <c r="G160" s="247">
        <v>8436.5</v>
      </c>
      <c r="H160" s="247">
        <f t="shared" si="82"/>
        <v>8444.75</v>
      </c>
      <c r="I160" s="256">
        <f t="shared" si="79"/>
        <v>42414.75</v>
      </c>
      <c r="J160" s="249">
        <f t="shared" si="80"/>
        <v>42414.75</v>
      </c>
      <c r="K160" s="247">
        <v>1060</v>
      </c>
      <c r="L160" s="247"/>
      <c r="M160" s="247"/>
      <c r="N160" s="247"/>
      <c r="O160" s="247"/>
      <c r="P160" s="247"/>
      <c r="Q160" s="514">
        <v>1.7139393939393932</v>
      </c>
      <c r="R160" s="514">
        <v>4.9943726364167516E-2</v>
      </c>
      <c r="S160" s="300">
        <f t="shared" si="83"/>
        <v>49943.726364167516</v>
      </c>
      <c r="T160" s="515">
        <v>0.23078571290441099</v>
      </c>
      <c r="U160" s="300">
        <f t="shared" si="84"/>
        <v>230785.71290441099</v>
      </c>
      <c r="V160" s="514">
        <v>0.1239844427955006</v>
      </c>
      <c r="W160" s="300">
        <f t="shared" si="85"/>
        <v>123984.4427955006</v>
      </c>
      <c r="X160" s="300"/>
      <c r="Y160" s="514">
        <v>1.2343099223290628</v>
      </c>
      <c r="Z160" s="300">
        <f t="shared" si="86"/>
        <v>1234309.9223290628</v>
      </c>
      <c r="AA160" s="514">
        <v>6.2985901099181472E-3</v>
      </c>
      <c r="AB160" s="300">
        <f t="shared" si="87"/>
        <v>6298.5901099181474</v>
      </c>
      <c r="AC160" s="300">
        <f t="shared" si="88"/>
        <v>4161.97719701396</v>
      </c>
      <c r="AD160" s="300">
        <f t="shared" si="78"/>
        <v>2305.846430956316</v>
      </c>
      <c r="AE160" s="300">
        <f t="shared" si="69"/>
        <v>4414.535713998348</v>
      </c>
      <c r="AF160" s="300">
        <f t="shared" si="70"/>
        <v>449.89929356558196</v>
      </c>
      <c r="AG160" s="516">
        <v>52.975366575308982</v>
      </c>
      <c r="AH160" s="516">
        <v>38.241169350079176</v>
      </c>
      <c r="AI160" s="556">
        <f t="shared" si="90"/>
        <v>14.734197225229806</v>
      </c>
      <c r="AJ160" s="368">
        <f t="shared" si="71"/>
        <v>90.796567681802259</v>
      </c>
      <c r="AK160" s="368">
        <f t="shared" si="71"/>
        <v>65.5430466194084</v>
      </c>
      <c r="AL160" s="368">
        <f t="shared" si="76"/>
        <v>25.253521062393858</v>
      </c>
      <c r="AM160" s="261"/>
      <c r="AN160" s="261"/>
      <c r="AO160" s="261"/>
      <c r="AP160" s="261"/>
      <c r="AQ160" s="261"/>
      <c r="AR160" s="424"/>
      <c r="AS160" s="261"/>
      <c r="AT160" s="248"/>
      <c r="AU160" s="261"/>
      <c r="AV160" s="248"/>
      <c r="AW160" s="248"/>
      <c r="AX160" s="247"/>
      <c r="AY160" s="531"/>
    </row>
    <row r="161" spans="1:51" ht="13.2" x14ac:dyDescent="0.25">
      <c r="A161" s="247" t="s">
        <v>255</v>
      </c>
      <c r="B161" s="247">
        <v>43</v>
      </c>
      <c r="C161" s="247">
        <v>9</v>
      </c>
      <c r="D161" s="247">
        <v>16.5</v>
      </c>
      <c r="E161" s="247">
        <f t="shared" si="91"/>
        <v>82.5</v>
      </c>
      <c r="F161" s="256">
        <v>42423</v>
      </c>
      <c r="G161" s="247">
        <v>8453</v>
      </c>
      <c r="H161" s="247">
        <f t="shared" si="82"/>
        <v>8461.25</v>
      </c>
      <c r="I161" s="256">
        <f t="shared" si="79"/>
        <v>42431.25</v>
      </c>
      <c r="J161" s="249">
        <f t="shared" si="80"/>
        <v>42431.25</v>
      </c>
      <c r="K161" s="247">
        <v>1060</v>
      </c>
      <c r="L161" s="247"/>
      <c r="M161" s="247"/>
      <c r="N161" s="247"/>
      <c r="O161" s="247"/>
      <c r="P161" s="247"/>
      <c r="Q161" s="514">
        <v>1.7706666666666671</v>
      </c>
      <c r="R161" s="514">
        <v>6.2046239831584298E-2</v>
      </c>
      <c r="S161" s="300">
        <f t="shared" si="83"/>
        <v>62046.239831584295</v>
      </c>
      <c r="T161" s="515">
        <v>0.23104167907537412</v>
      </c>
      <c r="U161" s="300">
        <f t="shared" si="84"/>
        <v>231041.67907537412</v>
      </c>
      <c r="V161" s="514">
        <v>0.1528597429275676</v>
      </c>
      <c r="W161" s="300">
        <f t="shared" si="85"/>
        <v>152859.7429275676</v>
      </c>
      <c r="X161" s="300"/>
      <c r="Y161" s="514">
        <v>1.2316496450847645</v>
      </c>
      <c r="Z161" s="300">
        <f t="shared" si="86"/>
        <v>1231649.6450847646</v>
      </c>
      <c r="AA161" s="514">
        <v>7.4937586823745116E-3</v>
      </c>
      <c r="AB161" s="300">
        <f t="shared" si="87"/>
        <v>7493.7586823745114</v>
      </c>
      <c r="AC161" s="300">
        <f t="shared" si="88"/>
        <v>5170.5199859653585</v>
      </c>
      <c r="AD161" s="300">
        <f t="shared" si="78"/>
        <v>2308.4038625855669</v>
      </c>
      <c r="AE161" s="300">
        <f t="shared" si="69"/>
        <v>5442.6569912434388</v>
      </c>
      <c r="AF161" s="300">
        <f t="shared" si="70"/>
        <v>535.26847731246517</v>
      </c>
      <c r="AG161" s="516">
        <v>57.505970720320079</v>
      </c>
      <c r="AH161" s="516">
        <v>46.275218214761125</v>
      </c>
      <c r="AI161" s="556">
        <f t="shared" si="90"/>
        <v>11.230752505558954</v>
      </c>
      <c r="AJ161" s="368">
        <f t="shared" si="71"/>
        <v>101.82390548878011</v>
      </c>
      <c r="AK161" s="368">
        <f t="shared" si="71"/>
        <v>81.937986385603722</v>
      </c>
      <c r="AL161" s="368">
        <f t="shared" si="76"/>
        <v>19.885919103176391</v>
      </c>
      <c r="AM161" s="261"/>
      <c r="AN161" s="261"/>
      <c r="AO161" s="261"/>
      <c r="AP161" s="261"/>
      <c r="AQ161" s="261"/>
      <c r="AR161" s="424"/>
      <c r="AS161" s="261"/>
      <c r="AT161" s="248"/>
      <c r="AU161" s="261"/>
      <c r="AV161" s="248"/>
      <c r="AW161" s="248"/>
      <c r="AX161" s="247"/>
      <c r="AY161" s="531"/>
    </row>
    <row r="162" spans="1:51" ht="13.2" x14ac:dyDescent="0.25">
      <c r="A162" s="247" t="s">
        <v>256</v>
      </c>
      <c r="B162" s="247">
        <v>43</v>
      </c>
      <c r="C162" s="247">
        <v>10</v>
      </c>
      <c r="D162" s="247">
        <v>16.5</v>
      </c>
      <c r="E162" s="247">
        <f t="shared" si="91"/>
        <v>66</v>
      </c>
      <c r="F162" s="256">
        <v>42439.5</v>
      </c>
      <c r="G162" s="247">
        <v>8469.5</v>
      </c>
      <c r="H162" s="247">
        <f t="shared" si="82"/>
        <v>8477.75</v>
      </c>
      <c r="I162" s="256">
        <f t="shared" si="79"/>
        <v>42447.75</v>
      </c>
      <c r="J162" s="249">
        <f t="shared" si="80"/>
        <v>42447.75</v>
      </c>
      <c r="K162" s="247">
        <v>1060</v>
      </c>
      <c r="L162" s="247"/>
      <c r="M162" s="247"/>
      <c r="N162" s="247"/>
      <c r="O162" s="247"/>
      <c r="P162" s="247"/>
      <c r="Q162" s="514">
        <v>1.4516363636363636</v>
      </c>
      <c r="R162" s="514">
        <v>5.3444753499999907E-2</v>
      </c>
      <c r="S162" s="300">
        <f t="shared" si="83"/>
        <v>53444.753499999904</v>
      </c>
      <c r="T162" s="515">
        <v>0.20135780472239953</v>
      </c>
      <c r="U162" s="300">
        <f t="shared" si="84"/>
        <v>201357.80472239954</v>
      </c>
      <c r="V162" s="514">
        <v>0.12052819054383022</v>
      </c>
      <c r="W162" s="300">
        <f t="shared" si="85"/>
        <v>120528.19054383022</v>
      </c>
      <c r="X162" s="300"/>
      <c r="Y162" s="514">
        <v>0.99613848462013399</v>
      </c>
      <c r="Z162" s="300">
        <f t="shared" si="86"/>
        <v>996138.484620134</v>
      </c>
      <c r="AA162" s="514">
        <v>6.5808511090930779E-3</v>
      </c>
      <c r="AB162" s="300">
        <f t="shared" si="87"/>
        <v>6580.8511090930779</v>
      </c>
      <c r="AC162" s="300">
        <f t="shared" si="88"/>
        <v>4453.7294583333251</v>
      </c>
      <c r="AD162" s="300">
        <f t="shared" si="78"/>
        <v>2011.8237369253964</v>
      </c>
      <c r="AE162" s="300">
        <f t="shared" si="69"/>
        <v>4291.4739115853463</v>
      </c>
      <c r="AF162" s="300">
        <f t="shared" si="70"/>
        <v>470.06079350664839</v>
      </c>
      <c r="AG162" s="516">
        <v>57.649663626071536</v>
      </c>
      <c r="AH162" s="516">
        <v>46.766583003178816</v>
      </c>
      <c r="AI162" s="556">
        <f t="shared" si="90"/>
        <v>10.88308062289272</v>
      </c>
      <c r="AJ162" s="368">
        <f t="shared" si="71"/>
        <v>83.68634807101003</v>
      </c>
      <c r="AK162" s="368">
        <f t="shared" si="71"/>
        <v>67.888072490432663</v>
      </c>
      <c r="AL162" s="368">
        <f t="shared" si="76"/>
        <v>15.798275580577368</v>
      </c>
      <c r="AM162" s="261"/>
      <c r="AN162" s="261"/>
      <c r="AO162" s="261"/>
      <c r="AP162" s="261"/>
      <c r="AQ162" s="261"/>
      <c r="AR162" s="424"/>
      <c r="AS162" s="261"/>
      <c r="AT162" s="248"/>
      <c r="AU162" s="261"/>
      <c r="AV162" s="248"/>
      <c r="AW162" s="248"/>
      <c r="AX162" s="247"/>
      <c r="AY162" s="531"/>
    </row>
    <row r="163" spans="1:51" ht="13.2" x14ac:dyDescent="0.25">
      <c r="A163" s="247" t="s">
        <v>257</v>
      </c>
      <c r="B163" s="247">
        <v>43</v>
      </c>
      <c r="C163" s="247">
        <v>11</v>
      </c>
      <c r="D163" s="247">
        <v>16.5</v>
      </c>
      <c r="E163" s="247">
        <f t="shared" si="91"/>
        <v>49.5</v>
      </c>
      <c r="F163" s="256">
        <v>42456</v>
      </c>
      <c r="G163" s="247">
        <v>8486</v>
      </c>
      <c r="H163" s="247">
        <f t="shared" si="82"/>
        <v>8494.25</v>
      </c>
      <c r="I163" s="256">
        <f t="shared" si="79"/>
        <v>42464.25</v>
      </c>
      <c r="J163" s="249">
        <f t="shared" si="80"/>
        <v>42464.25</v>
      </c>
      <c r="K163" s="247">
        <v>1060</v>
      </c>
      <c r="L163" s="247"/>
      <c r="M163" s="247"/>
      <c r="N163" s="247"/>
      <c r="O163" s="247"/>
      <c r="P163" s="247"/>
      <c r="Q163" s="514">
        <v>1.1461818181818186</v>
      </c>
      <c r="R163" s="514">
        <v>4.1027011261749687E-2</v>
      </c>
      <c r="S163" s="300">
        <f t="shared" si="83"/>
        <v>41027.011261749685</v>
      </c>
      <c r="T163" s="515">
        <v>0.131602445901259</v>
      </c>
      <c r="U163" s="300">
        <f t="shared" si="84"/>
        <v>131602.44590125899</v>
      </c>
      <c r="V163" s="514">
        <v>0.19189143493411323</v>
      </c>
      <c r="W163" s="300">
        <f t="shared" si="85"/>
        <v>191891.43493411323</v>
      </c>
      <c r="X163" s="300"/>
      <c r="Y163" s="514">
        <v>0.7201204091920721</v>
      </c>
      <c r="Z163" s="300">
        <f t="shared" si="86"/>
        <v>720120.40919207211</v>
      </c>
      <c r="AA163" s="514">
        <v>4.9666738252204757E-3</v>
      </c>
      <c r="AB163" s="300">
        <f t="shared" si="87"/>
        <v>4966.6738252204759</v>
      </c>
      <c r="AC163" s="300">
        <f t="shared" si="88"/>
        <v>3418.9176051458071</v>
      </c>
      <c r="AD163" s="300">
        <f t="shared" si="78"/>
        <v>1314.8778854964371</v>
      </c>
      <c r="AE163" s="300">
        <f t="shared" si="69"/>
        <v>6832.4023048944555</v>
      </c>
      <c r="AF163" s="300">
        <f t="shared" si="70"/>
        <v>354.7624160871768</v>
      </c>
      <c r="AG163" s="516">
        <v>51.41797321917479</v>
      </c>
      <c r="AH163" s="516">
        <v>41.034928361951515</v>
      </c>
      <c r="AI163" s="556">
        <f t="shared" si="90"/>
        <v>10.383044857223275</v>
      </c>
      <c r="AJ163" s="368">
        <f t="shared" si="71"/>
        <v>58.934346031577817</v>
      </c>
      <c r="AK163" s="368">
        <f t="shared" si="71"/>
        <v>47.033488798862265</v>
      </c>
      <c r="AL163" s="368">
        <f t="shared" si="76"/>
        <v>11.900857232715552</v>
      </c>
      <c r="AM163" s="261"/>
      <c r="AN163" s="261"/>
      <c r="AO163" s="261"/>
      <c r="AP163" s="261"/>
      <c r="AQ163" s="261"/>
      <c r="AR163" s="424"/>
      <c r="AS163" s="261"/>
      <c r="AT163" s="248"/>
      <c r="AU163" s="261"/>
      <c r="AV163" s="248"/>
      <c r="AW163" s="248"/>
      <c r="AX163" s="247"/>
      <c r="AY163" s="531"/>
    </row>
    <row r="164" spans="1:51" ht="13.2" x14ac:dyDescent="0.25">
      <c r="A164" s="247" t="s">
        <v>258</v>
      </c>
      <c r="B164" s="247">
        <v>43</v>
      </c>
      <c r="C164" s="247">
        <v>12</v>
      </c>
      <c r="D164" s="247">
        <v>16.5</v>
      </c>
      <c r="E164" s="247">
        <f t="shared" si="91"/>
        <v>33</v>
      </c>
      <c r="F164" s="256">
        <v>42472.5</v>
      </c>
      <c r="G164" s="247">
        <v>8502.5</v>
      </c>
      <c r="H164" s="247">
        <f t="shared" si="82"/>
        <v>8510.75</v>
      </c>
      <c r="I164" s="256">
        <f t="shared" si="79"/>
        <v>42480.75</v>
      </c>
      <c r="J164" s="249">
        <f t="shared" si="80"/>
        <v>42480.75</v>
      </c>
      <c r="K164" s="247">
        <v>1060</v>
      </c>
      <c r="L164" s="247"/>
      <c r="M164" s="247"/>
      <c r="N164" s="247"/>
      <c r="O164" s="247"/>
      <c r="P164" s="247"/>
      <c r="Q164" s="514">
        <v>0.72824242424242369</v>
      </c>
      <c r="R164" s="514">
        <v>2.8449090997373042E-2</v>
      </c>
      <c r="S164" s="300">
        <f t="shared" si="83"/>
        <v>28449.090997373041</v>
      </c>
      <c r="T164" s="515">
        <v>7.2641445985057937E-2</v>
      </c>
      <c r="U164" s="300">
        <f t="shared" si="84"/>
        <v>72641.445985057944</v>
      </c>
      <c r="V164" s="514">
        <v>0.13484912247217326</v>
      </c>
      <c r="W164" s="300">
        <f t="shared" si="85"/>
        <v>134849.12247217327</v>
      </c>
      <c r="X164" s="300"/>
      <c r="Y164" s="514">
        <v>0.44962912829175983</v>
      </c>
      <c r="Z164" s="300">
        <f t="shared" si="86"/>
        <v>449629.12829175981</v>
      </c>
      <c r="AA164" s="514">
        <v>3.7830249355828693E-3</v>
      </c>
      <c r="AB164" s="300">
        <f t="shared" si="87"/>
        <v>3783.0249355828691</v>
      </c>
      <c r="AC164" s="300">
        <f t="shared" si="88"/>
        <v>2370.7575831144204</v>
      </c>
      <c r="AD164" s="300">
        <f t="shared" si="78"/>
        <v>725.78157831428939</v>
      </c>
      <c r="AE164" s="300">
        <f t="shared" si="69"/>
        <v>4801.3787353678326</v>
      </c>
      <c r="AF164" s="300">
        <f t="shared" si="70"/>
        <v>270.21606682734779</v>
      </c>
      <c r="AG164" s="516">
        <v>49.113990750765986</v>
      </c>
      <c r="AH164" s="516">
        <v>36.793581089079588</v>
      </c>
      <c r="AI164" s="556">
        <f t="shared" si="90"/>
        <v>12.320409661686398</v>
      </c>
      <c r="AJ164" s="368">
        <f t="shared" si="71"/>
        <v>35.766891688557799</v>
      </c>
      <c r="AK164" s="368">
        <f t="shared" si="71"/>
        <v>26.794646688871516</v>
      </c>
      <c r="AL164" s="368">
        <f t="shared" si="76"/>
        <v>8.9722449996862821</v>
      </c>
      <c r="AM164" s="261"/>
      <c r="AN164" s="261"/>
      <c r="AO164" s="261"/>
      <c r="AP164" s="261"/>
      <c r="AQ164" s="261"/>
      <c r="AR164" s="424"/>
      <c r="AS164" s="261"/>
      <c r="AT164" s="248"/>
      <c r="AU164" s="261"/>
      <c r="AV164" s="248"/>
      <c r="AW164" s="248"/>
      <c r="AX164" s="247"/>
      <c r="AY164" s="531"/>
    </row>
    <row r="165" spans="1:51" ht="13.2" x14ac:dyDescent="0.25">
      <c r="A165" s="253" t="s">
        <v>259</v>
      </c>
      <c r="B165" s="253">
        <v>43</v>
      </c>
      <c r="C165" s="253">
        <v>13</v>
      </c>
      <c r="D165" s="253">
        <v>16.5</v>
      </c>
      <c r="E165" s="253">
        <f t="shared" si="91"/>
        <v>16.5</v>
      </c>
      <c r="F165" s="472">
        <v>42489</v>
      </c>
      <c r="G165" s="253">
        <v>8519</v>
      </c>
      <c r="H165" s="253">
        <f t="shared" si="82"/>
        <v>8527.25</v>
      </c>
      <c r="I165" s="472">
        <f t="shared" si="79"/>
        <v>42497.25</v>
      </c>
      <c r="J165" s="473">
        <f t="shared" si="80"/>
        <v>42497.25</v>
      </c>
      <c r="K165" s="253">
        <v>1060</v>
      </c>
      <c r="L165" s="253"/>
      <c r="M165" s="253"/>
      <c r="N165" s="253"/>
      <c r="O165" s="253"/>
      <c r="P165" s="253"/>
      <c r="Q165" s="536">
        <v>1.3852121212121209</v>
      </c>
      <c r="R165" s="536">
        <v>5.5472711385393642E-2</v>
      </c>
      <c r="S165" s="356">
        <f t="shared" si="83"/>
        <v>55472.711385393639</v>
      </c>
      <c r="T165" s="537">
        <v>0.16167585336453236</v>
      </c>
      <c r="U165" s="356">
        <f t="shared" si="84"/>
        <v>161675.85336453235</v>
      </c>
      <c r="V165" s="536">
        <v>0.2017725056278466</v>
      </c>
      <c r="W165" s="356">
        <f t="shared" si="85"/>
        <v>201772.50562784661</v>
      </c>
      <c r="X165" s="356"/>
      <c r="Y165" s="536">
        <v>0.88308198375625779</v>
      </c>
      <c r="Z165" s="356">
        <f t="shared" si="86"/>
        <v>883081.9837562578</v>
      </c>
      <c r="AA165" s="536">
        <v>7.0943731761951255E-3</v>
      </c>
      <c r="AB165" s="356">
        <f t="shared" si="87"/>
        <v>7094.3731761951258</v>
      </c>
      <c r="AC165" s="356">
        <f t="shared" si="88"/>
        <v>4622.7259487828032</v>
      </c>
      <c r="AD165" s="356">
        <f t="shared" si="78"/>
        <v>1615.3499484902402</v>
      </c>
      <c r="AE165" s="356">
        <f t="shared" si="69"/>
        <v>7184.223376042677</v>
      </c>
      <c r="AF165" s="356">
        <f t="shared" si="70"/>
        <v>506.74094115679463</v>
      </c>
      <c r="AG165" s="538">
        <v>55.884878004865264</v>
      </c>
      <c r="AH165" s="538">
        <v>42.887924246502223</v>
      </c>
      <c r="AI165" s="557">
        <f t="shared" si="90"/>
        <v>12.996953758363041</v>
      </c>
      <c r="AJ165" s="380">
        <f t="shared" si="71"/>
        <v>77.412410404800013</v>
      </c>
      <c r="AK165" s="380">
        <f t="shared" si="71"/>
        <v>59.408872519882095</v>
      </c>
      <c r="AL165" s="380">
        <f t="shared" si="76"/>
        <v>18.003537884917918</v>
      </c>
      <c r="AM165" s="427"/>
      <c r="AN165" s="427"/>
      <c r="AO165" s="427"/>
      <c r="AP165" s="427"/>
      <c r="AQ165" s="427"/>
      <c r="AR165" s="428"/>
      <c r="AS165" s="427"/>
      <c r="AT165" s="426"/>
      <c r="AU165" s="427"/>
      <c r="AV165" s="426"/>
      <c r="AW165" s="426"/>
      <c r="AX165" s="253"/>
      <c r="AY165" s="532"/>
    </row>
    <row r="166" spans="1:51" ht="13.2" x14ac:dyDescent="0.25">
      <c r="A166" s="459" t="s">
        <v>260</v>
      </c>
      <c r="B166" s="459">
        <v>44</v>
      </c>
      <c r="C166" s="459">
        <v>1</v>
      </c>
      <c r="D166" s="459">
        <v>14</v>
      </c>
      <c r="E166" s="459">
        <f>SUM(D166:D177)</f>
        <v>161</v>
      </c>
      <c r="F166" s="460">
        <v>42508</v>
      </c>
      <c r="G166" s="459">
        <v>8538</v>
      </c>
      <c r="H166" s="459">
        <f t="shared" si="82"/>
        <v>8545</v>
      </c>
      <c r="I166" s="460">
        <f t="shared" si="79"/>
        <v>42515</v>
      </c>
      <c r="J166" s="461">
        <f t="shared" si="80"/>
        <v>42515</v>
      </c>
      <c r="K166" s="459">
        <v>1060</v>
      </c>
      <c r="L166" s="459"/>
      <c r="M166" s="459"/>
      <c r="N166" s="459"/>
      <c r="O166" s="459"/>
      <c r="P166" s="459"/>
      <c r="Q166" s="533">
        <v>2.3515028571428553</v>
      </c>
      <c r="R166" s="533">
        <v>0.11876831560939033</v>
      </c>
      <c r="S166" s="359">
        <f t="shared" si="83"/>
        <v>118768.31560939032</v>
      </c>
      <c r="T166" s="534">
        <v>0.20154165929255993</v>
      </c>
      <c r="U166" s="359">
        <f t="shared" si="84"/>
        <v>201541.65929255993</v>
      </c>
      <c r="V166" s="533">
        <v>0.38073044761888236</v>
      </c>
      <c r="W166" s="359">
        <f t="shared" si="85"/>
        <v>380730.44761888235</v>
      </c>
      <c r="X166" s="359"/>
      <c r="Y166" s="533">
        <v>1.4723099612079371</v>
      </c>
      <c r="Z166" s="359">
        <f t="shared" si="86"/>
        <v>1472309.9612079372</v>
      </c>
      <c r="AA166" s="533">
        <v>1.4533532138972041E-2</v>
      </c>
      <c r="AB166" s="359">
        <f t="shared" si="87"/>
        <v>14533.532138972041</v>
      </c>
      <c r="AC166" s="359">
        <f t="shared" si="88"/>
        <v>9897.3596341158609</v>
      </c>
      <c r="AD166" s="359">
        <f t="shared" si="78"/>
        <v>2013.6606808119316</v>
      </c>
      <c r="AE166" s="359">
        <f t="shared" si="69"/>
        <v>13556.12140139511</v>
      </c>
      <c r="AF166" s="359">
        <f t="shared" si="70"/>
        <v>1038.1094384980029</v>
      </c>
      <c r="AG166" s="479">
        <v>62.35892588206098</v>
      </c>
      <c r="AH166" s="479">
        <v>45.565892563443441</v>
      </c>
      <c r="AI166" s="555">
        <f t="shared" si="90"/>
        <v>16.793033318617539</v>
      </c>
      <c r="AJ166" s="480">
        <f t="shared" si="71"/>
        <v>146.63719238002594</v>
      </c>
      <c r="AK166" s="480">
        <f t="shared" si="71"/>
        <v>107.14832655120163</v>
      </c>
      <c r="AL166" s="480">
        <f t="shared" si="76"/>
        <v>39.488865828824302</v>
      </c>
      <c r="AM166" s="505"/>
      <c r="AN166" s="505"/>
      <c r="AO166" s="505"/>
      <c r="AP166" s="505"/>
      <c r="AQ166" s="505"/>
      <c r="AR166" s="506"/>
      <c r="AS166" s="505"/>
      <c r="AT166" s="490"/>
      <c r="AU166" s="505"/>
      <c r="AV166" s="490"/>
      <c r="AW166" s="490"/>
      <c r="AX166" s="459"/>
      <c r="AY166" s="530"/>
    </row>
    <row r="167" spans="1:51" ht="13.2" x14ac:dyDescent="0.25">
      <c r="A167" s="247" t="s">
        <v>261</v>
      </c>
      <c r="B167" s="247">
        <v>44</v>
      </c>
      <c r="C167" s="247">
        <v>2</v>
      </c>
      <c r="D167" s="247">
        <v>14</v>
      </c>
      <c r="E167" s="247">
        <f>E166-D167</f>
        <v>147</v>
      </c>
      <c r="F167" s="256">
        <v>42522</v>
      </c>
      <c r="G167" s="247">
        <v>8552</v>
      </c>
      <c r="H167" s="247">
        <f t="shared" si="82"/>
        <v>8559</v>
      </c>
      <c r="I167" s="256">
        <f t="shared" si="79"/>
        <v>42529</v>
      </c>
      <c r="J167" s="249">
        <f t="shared" si="80"/>
        <v>42529</v>
      </c>
      <c r="K167" s="247">
        <v>1060</v>
      </c>
      <c r="L167" s="247"/>
      <c r="M167" s="247"/>
      <c r="N167" s="247"/>
      <c r="O167" s="247"/>
      <c r="P167" s="247"/>
      <c r="Q167" s="514">
        <v>2.5319257142857134</v>
      </c>
      <c r="R167" s="514">
        <v>0.15041582512098287</v>
      </c>
      <c r="S167" s="300">
        <f t="shared" si="83"/>
        <v>150415.82512098286</v>
      </c>
      <c r="T167" s="515">
        <v>0.19974054690339205</v>
      </c>
      <c r="U167" s="300">
        <f t="shared" si="84"/>
        <v>199740.54690339204</v>
      </c>
      <c r="V167" s="514">
        <v>0.41675493159529475</v>
      </c>
      <c r="W167" s="300">
        <f t="shared" si="85"/>
        <v>416754.93159529474</v>
      </c>
      <c r="X167" s="300"/>
      <c r="Y167" s="514">
        <v>1.5393906729845694</v>
      </c>
      <c r="Z167" s="300">
        <f t="shared" si="86"/>
        <v>1539390.6729845693</v>
      </c>
      <c r="AA167" s="514">
        <v>1.9334476881465987E-2</v>
      </c>
      <c r="AB167" s="300">
        <f t="shared" si="87"/>
        <v>19334.476881465987</v>
      </c>
      <c r="AC167" s="300">
        <f t="shared" si="88"/>
        <v>12534.65209341524</v>
      </c>
      <c r="AD167" s="300">
        <f t="shared" si="78"/>
        <v>1995.6652489368475</v>
      </c>
      <c r="AE167" s="300">
        <f t="shared" si="69"/>
        <v>14838.793384319124</v>
      </c>
      <c r="AF167" s="300">
        <f t="shared" si="70"/>
        <v>1381.0340629618561</v>
      </c>
      <c r="AG167" s="264">
        <v>66.550334086747597</v>
      </c>
      <c r="AH167" s="264">
        <v>43.543137843873637</v>
      </c>
      <c r="AI167" s="556">
        <f t="shared" si="90"/>
        <v>23.00719624287396</v>
      </c>
      <c r="AJ167" s="368">
        <f t="shared" si="71"/>
        <v>168.50050216854126</v>
      </c>
      <c r="AK167" s="368">
        <f t="shared" si="71"/>
        <v>110.24799038759105</v>
      </c>
      <c r="AL167" s="368">
        <f t="shared" si="76"/>
        <v>58.252511780950215</v>
      </c>
      <c r="AM167" s="261"/>
      <c r="AN167" s="261"/>
      <c r="AO167" s="261"/>
      <c r="AP167" s="261"/>
      <c r="AQ167" s="261"/>
      <c r="AR167" s="424"/>
      <c r="AS167" s="261"/>
      <c r="AT167" s="248"/>
      <c r="AU167" s="261"/>
      <c r="AV167" s="248"/>
      <c r="AW167" s="248"/>
      <c r="AX167" s="247"/>
      <c r="AY167" s="531"/>
    </row>
    <row r="168" spans="1:51" ht="13.2" x14ac:dyDescent="0.25">
      <c r="A168" s="247" t="s">
        <v>262</v>
      </c>
      <c r="B168" s="247">
        <v>44</v>
      </c>
      <c r="C168" s="247">
        <v>3</v>
      </c>
      <c r="D168" s="247">
        <v>14</v>
      </c>
      <c r="E168" s="247">
        <f>E167-D168</f>
        <v>133</v>
      </c>
      <c r="F168" s="256">
        <v>42536</v>
      </c>
      <c r="G168" s="247">
        <v>8566</v>
      </c>
      <c r="H168" s="247">
        <f t="shared" si="82"/>
        <v>8573</v>
      </c>
      <c r="I168" s="256">
        <f t="shared" si="79"/>
        <v>42543</v>
      </c>
      <c r="J168" s="249">
        <f t="shared" si="80"/>
        <v>42543</v>
      </c>
      <c r="K168" s="247">
        <v>1060</v>
      </c>
      <c r="L168" s="247"/>
      <c r="M168" s="247"/>
      <c r="N168" s="247"/>
      <c r="O168" s="247"/>
      <c r="P168" s="247"/>
      <c r="Q168" s="514">
        <v>2.8778742857142845</v>
      </c>
      <c r="R168" s="514">
        <v>0.1456526659752044</v>
      </c>
      <c r="S168" s="300">
        <f t="shared" si="83"/>
        <v>145652.66597520441</v>
      </c>
      <c r="T168" s="515">
        <v>0.22864894227765944</v>
      </c>
      <c r="U168" s="300">
        <f t="shared" si="84"/>
        <v>228648.94227765946</v>
      </c>
      <c r="V168" s="514">
        <v>0.62300543970547728</v>
      </c>
      <c r="W168" s="300">
        <f t="shared" si="85"/>
        <v>623005.43970547733</v>
      </c>
      <c r="X168" s="300"/>
      <c r="Y168" s="514">
        <v>1.6620882387931366</v>
      </c>
      <c r="Z168" s="300">
        <f t="shared" si="86"/>
        <v>1662088.2387931366</v>
      </c>
      <c r="AA168" s="514">
        <v>1.9142443574991889E-2</v>
      </c>
      <c r="AB168" s="300">
        <f t="shared" si="87"/>
        <v>19142.443574991888</v>
      </c>
      <c r="AC168" s="300">
        <f t="shared" si="88"/>
        <v>12137.722164600367</v>
      </c>
      <c r="AD168" s="300">
        <f t="shared" si="78"/>
        <v>2284.4973410951593</v>
      </c>
      <c r="AE168" s="300">
        <f t="shared" si="69"/>
        <v>22182.458553541055</v>
      </c>
      <c r="AF168" s="300">
        <f t="shared" si="70"/>
        <v>1367.3173982137064</v>
      </c>
      <c r="AG168" s="264">
        <v>58.14536589884365</v>
      </c>
      <c r="AH168" s="264">
        <v>42.109973874515653</v>
      </c>
      <c r="AI168" s="556">
        <f t="shared" si="90"/>
        <v>16.035392024327997</v>
      </c>
      <c r="AJ168" s="368">
        <f t="shared" si="71"/>
        <v>167.33505335373039</v>
      </c>
      <c r="AK168" s="368">
        <f t="shared" si="71"/>
        <v>121.18721098556891</v>
      </c>
      <c r="AL168" s="368">
        <f t="shared" si="76"/>
        <v>46.147842368161477</v>
      </c>
      <c r="AM168" s="261"/>
      <c r="AN168" s="261"/>
      <c r="AO168" s="261"/>
      <c r="AP168" s="261"/>
      <c r="AQ168" s="261"/>
      <c r="AR168" s="424"/>
      <c r="AS168" s="261"/>
      <c r="AT168" s="248"/>
      <c r="AU168" s="261"/>
      <c r="AV168" s="248"/>
      <c r="AW168" s="248"/>
      <c r="AX168" s="247"/>
      <c r="AY168" s="531"/>
    </row>
    <row r="169" spans="1:51" ht="13.2" x14ac:dyDescent="0.25">
      <c r="A169" s="247" t="s">
        <v>263</v>
      </c>
      <c r="B169" s="247">
        <v>44</v>
      </c>
      <c r="C169" s="247">
        <v>4</v>
      </c>
      <c r="D169" s="247">
        <v>14</v>
      </c>
      <c r="E169" s="247">
        <f t="shared" ref="E169:E177" si="92">E168-D169</f>
        <v>119</v>
      </c>
      <c r="F169" s="256">
        <v>42550</v>
      </c>
      <c r="G169" s="247">
        <v>8580</v>
      </c>
      <c r="H169" s="247">
        <f t="shared" si="82"/>
        <v>8587</v>
      </c>
      <c r="I169" s="256">
        <f t="shared" si="79"/>
        <v>42557</v>
      </c>
      <c r="J169" s="249">
        <f t="shared" si="80"/>
        <v>42557</v>
      </c>
      <c r="K169" s="247">
        <v>1060</v>
      </c>
      <c r="L169" s="247"/>
      <c r="M169" s="247"/>
      <c r="N169" s="247"/>
      <c r="O169" s="247"/>
      <c r="P169" s="247"/>
      <c r="Q169" s="514">
        <v>2.8948857142857127</v>
      </c>
      <c r="R169" s="514">
        <v>0.12136062412511585</v>
      </c>
      <c r="S169" s="300">
        <f t="shared" si="83"/>
        <v>121360.62412511585</v>
      </c>
      <c r="T169" s="515">
        <v>0.12176497646292184</v>
      </c>
      <c r="U169" s="300">
        <f t="shared" si="84"/>
        <v>121764.97646292184</v>
      </c>
      <c r="V169" s="514">
        <v>0.55747326385930451</v>
      </c>
      <c r="W169" s="300">
        <f t="shared" si="85"/>
        <v>557473.26385930448</v>
      </c>
      <c r="X169" s="300"/>
      <c r="Y169" s="514">
        <v>1.9122459136506968</v>
      </c>
      <c r="Z169" s="300">
        <f t="shared" si="86"/>
        <v>1912245.9136506969</v>
      </c>
      <c r="AA169" s="514">
        <v>1.5464679384833162E-2</v>
      </c>
      <c r="AB169" s="300">
        <f t="shared" si="87"/>
        <v>15464.679384833162</v>
      </c>
      <c r="AC169" s="300">
        <f t="shared" si="88"/>
        <v>10113.385343759654</v>
      </c>
      <c r="AD169" s="300">
        <f t="shared" si="78"/>
        <v>1216.5888991091954</v>
      </c>
      <c r="AE169" s="300">
        <f t="shared" si="69"/>
        <v>19849.148630407311</v>
      </c>
      <c r="AF169" s="300">
        <f t="shared" si="70"/>
        <v>1104.6199560595117</v>
      </c>
      <c r="AG169" s="264">
        <v>52.329972844591936</v>
      </c>
      <c r="AH169" s="264">
        <v>39.294734123972518</v>
      </c>
      <c r="AI169" s="556">
        <f t="shared" si="90"/>
        <v>13.035238720619418</v>
      </c>
      <c r="AJ169" s="368">
        <f t="shared" si="71"/>
        <v>151.48929081676849</v>
      </c>
      <c r="AK169" s="368">
        <f t="shared" si="71"/>
        <v>113.75376446214335</v>
      </c>
      <c r="AL169" s="368">
        <f t="shared" si="76"/>
        <v>37.735526354625136</v>
      </c>
      <c r="AM169" s="261"/>
      <c r="AN169" s="261"/>
      <c r="AO169" s="261"/>
      <c r="AP169" s="261"/>
      <c r="AQ169" s="261"/>
      <c r="AR169" s="424"/>
      <c r="AS169" s="261"/>
      <c r="AT169" s="248"/>
      <c r="AU169" s="261"/>
      <c r="AV169" s="248"/>
      <c r="AW169" s="248"/>
      <c r="AX169" s="247"/>
      <c r="AY169" s="531"/>
    </row>
    <row r="170" spans="1:51" ht="13.2" x14ac:dyDescent="0.25">
      <c r="A170" s="247" t="s">
        <v>264</v>
      </c>
      <c r="B170" s="247">
        <v>44</v>
      </c>
      <c r="C170" s="247">
        <v>5</v>
      </c>
      <c r="D170" s="247">
        <v>14</v>
      </c>
      <c r="E170" s="247">
        <f t="shared" si="92"/>
        <v>105</v>
      </c>
      <c r="F170" s="256">
        <v>42564</v>
      </c>
      <c r="G170" s="247">
        <v>8594</v>
      </c>
      <c r="H170" s="247">
        <f t="shared" si="82"/>
        <v>8601</v>
      </c>
      <c r="I170" s="256">
        <f t="shared" si="79"/>
        <v>42571</v>
      </c>
      <c r="J170" s="249">
        <f t="shared" si="80"/>
        <v>42571</v>
      </c>
      <c r="K170" s="247">
        <v>1060</v>
      </c>
      <c r="L170" s="247"/>
      <c r="M170" s="247"/>
      <c r="N170" s="247"/>
      <c r="O170" s="247"/>
      <c r="P170" s="247"/>
      <c r="Q170" s="514">
        <v>1.4448114285714309</v>
      </c>
      <c r="R170" s="514">
        <v>8.5647328450141197E-2</v>
      </c>
      <c r="S170" s="300">
        <f t="shared" si="83"/>
        <v>85647.328450141198</v>
      </c>
      <c r="T170" s="515">
        <v>0.13416289150648469</v>
      </c>
      <c r="U170" s="300">
        <f t="shared" si="84"/>
        <v>134162.89150648468</v>
      </c>
      <c r="V170" s="514">
        <v>0.21853497055497983</v>
      </c>
      <c r="W170" s="300">
        <f t="shared" si="85"/>
        <v>218534.97055497984</v>
      </c>
      <c r="X170" s="300"/>
      <c r="Y170" s="514">
        <v>0.87799524538461327</v>
      </c>
      <c r="Z170" s="300">
        <f t="shared" si="86"/>
        <v>877995.24538461328</v>
      </c>
      <c r="AA170" s="514">
        <v>1.1090482696710577E-2</v>
      </c>
      <c r="AB170" s="300">
        <f t="shared" si="87"/>
        <v>11090.482696710576</v>
      </c>
      <c r="AC170" s="300">
        <f t="shared" si="88"/>
        <v>7137.2773708450995</v>
      </c>
      <c r="AD170" s="300">
        <f t="shared" si="78"/>
        <v>1340.4600339152728</v>
      </c>
      <c r="AE170" s="300">
        <f t="shared" si="69"/>
        <v>7781.0603533844805</v>
      </c>
      <c r="AF170" s="300">
        <f t="shared" si="70"/>
        <v>792.17733547932698</v>
      </c>
      <c r="AG170" s="569">
        <v>62.468760552098061</v>
      </c>
      <c r="AH170" s="569">
        <v>54.860490861807584</v>
      </c>
      <c r="AI170" s="570">
        <f t="shared" si="90"/>
        <v>7.6082696902904772</v>
      </c>
      <c r="AJ170" s="368">
        <f t="shared" si="71"/>
        <v>90.255579174363447</v>
      </c>
      <c r="AK170" s="368">
        <f t="shared" si="71"/>
        <v>79.26306417417814</v>
      </c>
      <c r="AL170" s="368">
        <f t="shared" si="76"/>
        <v>10.992515000185307</v>
      </c>
      <c r="AM170" s="261"/>
      <c r="AN170" s="261"/>
      <c r="AO170" s="261"/>
      <c r="AP170" s="261"/>
      <c r="AQ170" s="261"/>
      <c r="AR170" s="424"/>
      <c r="AS170" s="261"/>
      <c r="AT170" s="248"/>
      <c r="AU170" s="261"/>
      <c r="AV170" s="248"/>
      <c r="AW170" s="248"/>
      <c r="AX170" s="247"/>
      <c r="AY170" s="531"/>
    </row>
    <row r="171" spans="1:51" ht="13.2" x14ac:dyDescent="0.25">
      <c r="A171" s="247" t="s">
        <v>265</v>
      </c>
      <c r="B171" s="247">
        <v>44</v>
      </c>
      <c r="C171" s="247">
        <v>6</v>
      </c>
      <c r="D171" s="247">
        <v>14</v>
      </c>
      <c r="E171" s="247">
        <f t="shared" si="92"/>
        <v>91</v>
      </c>
      <c r="F171" s="256">
        <v>42578</v>
      </c>
      <c r="G171" s="247">
        <v>8608</v>
      </c>
      <c r="H171" s="247">
        <f t="shared" si="82"/>
        <v>8615</v>
      </c>
      <c r="I171" s="256">
        <f t="shared" si="79"/>
        <v>42585</v>
      </c>
      <c r="J171" s="249">
        <f t="shared" si="80"/>
        <v>42585</v>
      </c>
      <c r="K171" s="247">
        <v>1060</v>
      </c>
      <c r="L171" s="247"/>
      <c r="M171" s="247"/>
      <c r="N171" s="247"/>
      <c r="O171" s="247"/>
      <c r="P171" s="247"/>
      <c r="Q171" s="514">
        <v>2.289771428571425</v>
      </c>
      <c r="R171" s="514">
        <v>0.12479846036344043</v>
      </c>
      <c r="S171" s="300">
        <f t="shared" si="83"/>
        <v>124798.46036344043</v>
      </c>
      <c r="T171" s="515">
        <v>0.13650619791819721</v>
      </c>
      <c r="U171" s="300">
        <f t="shared" si="84"/>
        <v>136506.1979181972</v>
      </c>
      <c r="V171" s="514">
        <v>0.27982474939002211</v>
      </c>
      <c r="W171" s="300">
        <f t="shared" si="85"/>
        <v>279824.74939002213</v>
      </c>
      <c r="X171" s="300"/>
      <c r="Y171" s="514">
        <v>1.5614443303546046</v>
      </c>
      <c r="Z171" s="300">
        <f t="shared" si="86"/>
        <v>1561444.3303546046</v>
      </c>
      <c r="AA171" s="514">
        <v>1.563435543259226E-2</v>
      </c>
      <c r="AB171" s="300">
        <f t="shared" si="87"/>
        <v>15634.35543259226</v>
      </c>
      <c r="AC171" s="300">
        <f t="shared" si="88"/>
        <v>10399.871696953369</v>
      </c>
      <c r="AD171" s="300">
        <f t="shared" si="78"/>
        <v>1363.872682203091</v>
      </c>
      <c r="AE171" s="300">
        <f t="shared" si="69"/>
        <v>9963.3173484546151</v>
      </c>
      <c r="AF171" s="300">
        <f t="shared" si="70"/>
        <v>1116.73967375659</v>
      </c>
      <c r="AG171" s="264">
        <v>52.736011429874381</v>
      </c>
      <c r="AH171" s="264">
        <v>39.605291413577909</v>
      </c>
      <c r="AI171" s="556">
        <f t="shared" si="90"/>
        <v>13.130720016296472</v>
      </c>
      <c r="AJ171" s="368">
        <f t="shared" si="71"/>
        <v>120.75341222894247</v>
      </c>
      <c r="AK171" s="368">
        <f t="shared" si="71"/>
        <v>90.687064699055881</v>
      </c>
      <c r="AL171" s="368">
        <f t="shared" si="76"/>
        <v>30.066347529886585</v>
      </c>
      <c r="AM171" s="261"/>
      <c r="AN171" s="261"/>
      <c r="AO171" s="261"/>
      <c r="AP171" s="261"/>
      <c r="AQ171" s="261"/>
      <c r="AR171" s="424"/>
      <c r="AS171" s="261"/>
      <c r="AT171" s="248"/>
      <c r="AU171" s="261"/>
      <c r="AV171" s="248"/>
      <c r="AW171" s="248"/>
      <c r="AX171" s="247"/>
      <c r="AY171" s="531"/>
    </row>
    <row r="172" spans="1:51" ht="13.2" x14ac:dyDescent="0.25">
      <c r="A172" s="247" t="s">
        <v>266</v>
      </c>
      <c r="B172" s="247">
        <v>44</v>
      </c>
      <c r="C172" s="247">
        <v>7</v>
      </c>
      <c r="D172" s="247">
        <v>14</v>
      </c>
      <c r="E172" s="247">
        <f t="shared" si="92"/>
        <v>77</v>
      </c>
      <c r="F172" s="256">
        <v>42592</v>
      </c>
      <c r="G172" s="247">
        <v>8622</v>
      </c>
      <c r="H172" s="247">
        <f t="shared" si="82"/>
        <v>8629</v>
      </c>
      <c r="I172" s="256">
        <f t="shared" si="79"/>
        <v>42599</v>
      </c>
      <c r="J172" s="249">
        <f t="shared" si="80"/>
        <v>42599</v>
      </c>
      <c r="K172" s="247">
        <v>1060</v>
      </c>
      <c r="L172" s="247"/>
      <c r="M172" s="247"/>
      <c r="N172" s="247"/>
      <c r="O172" s="247"/>
      <c r="P172" s="247"/>
      <c r="Q172" s="514">
        <v>1.680257142857142</v>
      </c>
      <c r="R172" s="514">
        <v>0.10464198515265161</v>
      </c>
      <c r="S172" s="300">
        <f t="shared" si="83"/>
        <v>104641.9851526516</v>
      </c>
      <c r="T172" s="515">
        <v>0.11910786145503222</v>
      </c>
      <c r="U172" s="300">
        <f t="shared" si="84"/>
        <v>119107.86145503221</v>
      </c>
      <c r="V172" s="514">
        <v>0.3234892728337348</v>
      </c>
      <c r="W172" s="300">
        <f t="shared" si="85"/>
        <v>323489.27283373481</v>
      </c>
      <c r="X172" s="300"/>
      <c r="Y172" s="514">
        <v>0.97605504568674584</v>
      </c>
      <c r="Z172" s="300">
        <f t="shared" si="86"/>
        <v>976055.04568674578</v>
      </c>
      <c r="AA172" s="514">
        <v>1.2916768441156827E-2</v>
      </c>
      <c r="AB172" s="300">
        <f t="shared" si="87"/>
        <v>12916.768441156826</v>
      </c>
      <c r="AC172" s="300">
        <f t="shared" si="88"/>
        <v>8720.1654293876327</v>
      </c>
      <c r="AD172" s="300">
        <f t="shared" si="78"/>
        <v>1190.0408988864931</v>
      </c>
      <c r="AE172" s="300">
        <f t="shared" si="69"/>
        <v>11518.017227171844</v>
      </c>
      <c r="AF172" s="300">
        <f t="shared" si="70"/>
        <v>922.62631722548758</v>
      </c>
      <c r="AG172" s="571">
        <v>56.947573083329402</v>
      </c>
      <c r="AH172" s="571">
        <v>39.871798490179685</v>
      </c>
      <c r="AI172" s="570">
        <f t="shared" si="90"/>
        <v>17.075774593149717</v>
      </c>
      <c r="AJ172" s="368">
        <f t="shared" si="71"/>
        <v>95.68656644164335</v>
      </c>
      <c r="AK172" s="368">
        <f t="shared" si="71"/>
        <v>66.99487421168503</v>
      </c>
      <c r="AL172" s="368">
        <f t="shared" si="76"/>
        <v>28.691692229958321</v>
      </c>
      <c r="AM172" s="261"/>
      <c r="AN172" s="261"/>
      <c r="AO172" s="261"/>
      <c r="AP172" s="261"/>
      <c r="AQ172" s="261"/>
      <c r="AR172" s="424"/>
      <c r="AS172" s="261"/>
      <c r="AT172" s="248"/>
      <c r="AU172" s="261"/>
      <c r="AV172" s="248"/>
      <c r="AW172" s="248"/>
      <c r="AX172" s="247"/>
      <c r="AY172" s="531"/>
    </row>
    <row r="173" spans="1:51" ht="13.2" x14ac:dyDescent="0.25">
      <c r="A173" s="247" t="s">
        <v>267</v>
      </c>
      <c r="B173" s="247">
        <v>44</v>
      </c>
      <c r="C173" s="247">
        <v>8</v>
      </c>
      <c r="D173" s="247">
        <v>14</v>
      </c>
      <c r="E173" s="247">
        <f t="shared" si="92"/>
        <v>63</v>
      </c>
      <c r="F173" s="256">
        <v>42606</v>
      </c>
      <c r="G173" s="247">
        <v>8636</v>
      </c>
      <c r="H173" s="247">
        <f t="shared" si="82"/>
        <v>8643</v>
      </c>
      <c r="I173" s="256">
        <f t="shared" si="79"/>
        <v>42613</v>
      </c>
      <c r="J173" s="249">
        <f t="shared" si="80"/>
        <v>42613</v>
      </c>
      <c r="K173" s="247">
        <v>1060</v>
      </c>
      <c r="L173" s="247"/>
      <c r="M173" s="247"/>
      <c r="N173" s="247"/>
      <c r="O173" s="247"/>
      <c r="P173" s="247"/>
      <c r="Q173" s="514">
        <v>0.74574857142857198</v>
      </c>
      <c r="R173" s="514">
        <v>4.4021995330558193E-2</v>
      </c>
      <c r="S173" s="300">
        <f t="shared" si="83"/>
        <v>44021.995330558195</v>
      </c>
      <c r="T173" s="515">
        <v>4.6991317656811707E-2</v>
      </c>
      <c r="U173" s="300">
        <f t="shared" si="84"/>
        <v>46991.317656811705</v>
      </c>
      <c r="V173" s="514">
        <v>0.12522130019296676</v>
      </c>
      <c r="W173" s="300">
        <f t="shared" si="85"/>
        <v>125221.30019296677</v>
      </c>
      <c r="X173" s="300"/>
      <c r="Y173" s="514">
        <v>0.46348096525239801</v>
      </c>
      <c r="Z173" s="300">
        <f t="shared" si="86"/>
        <v>463480.96525239799</v>
      </c>
      <c r="AA173" s="514">
        <v>5.6132985295565645E-3</v>
      </c>
      <c r="AB173" s="300">
        <f t="shared" si="87"/>
        <v>5613.2985295565641</v>
      </c>
      <c r="AC173" s="300">
        <f t="shared" si="88"/>
        <v>3668.4996108798491</v>
      </c>
      <c r="AD173" s="300">
        <f t="shared" si="78"/>
        <v>469.50376928130379</v>
      </c>
      <c r="AE173" s="300">
        <f t="shared" si="69"/>
        <v>4458.5747162402931</v>
      </c>
      <c r="AF173" s="300">
        <f t="shared" si="70"/>
        <v>400.94989496832602</v>
      </c>
      <c r="AG173" s="569">
        <v>46.372081790043644</v>
      </c>
      <c r="AH173" s="569">
        <v>34.075600569029149</v>
      </c>
      <c r="AI173" s="570">
        <f t="shared" si="90"/>
        <v>12.296481221014496</v>
      </c>
      <c r="AJ173" s="368">
        <f t="shared" si="71"/>
        <v>34.581913749093943</v>
      </c>
      <c r="AK173" s="368">
        <f t="shared" si="71"/>
        <v>25.411830444924121</v>
      </c>
      <c r="AL173" s="368">
        <f t="shared" si="76"/>
        <v>9.1700833041698218</v>
      </c>
      <c r="AM173" s="261"/>
      <c r="AN173" s="261"/>
      <c r="AO173" s="261"/>
      <c r="AP173" s="261"/>
      <c r="AQ173" s="261"/>
      <c r="AR173" s="424"/>
      <c r="AS173" s="261"/>
      <c r="AT173" s="248"/>
      <c r="AU173" s="261"/>
      <c r="AV173" s="248"/>
      <c r="AW173" s="248"/>
      <c r="AX173" s="247"/>
      <c r="AY173" s="531"/>
    </row>
    <row r="174" spans="1:51" ht="13.2" x14ac:dyDescent="0.25">
      <c r="A174" s="247" t="s">
        <v>268</v>
      </c>
      <c r="B174" s="247">
        <v>44</v>
      </c>
      <c r="C174" s="247">
        <v>9</v>
      </c>
      <c r="D174" s="247">
        <v>14</v>
      </c>
      <c r="E174" s="247">
        <f t="shared" si="92"/>
        <v>49</v>
      </c>
      <c r="F174" s="256">
        <v>42620</v>
      </c>
      <c r="G174" s="247">
        <v>8650</v>
      </c>
      <c r="H174" s="247">
        <f t="shared" si="82"/>
        <v>8657</v>
      </c>
      <c r="I174" s="256">
        <f t="shared" si="79"/>
        <v>42627</v>
      </c>
      <c r="J174" s="249">
        <f t="shared" si="80"/>
        <v>42627</v>
      </c>
      <c r="K174" s="247">
        <v>1060</v>
      </c>
      <c r="L174" s="247"/>
      <c r="M174" s="247"/>
      <c r="N174" s="247"/>
      <c r="O174" s="247"/>
      <c r="P174" s="247"/>
      <c r="Q174" s="514">
        <v>9.5428571428511405E-4</v>
      </c>
      <c r="R174" s="514"/>
      <c r="S174" s="300"/>
      <c r="T174" s="515"/>
      <c r="U174" s="300"/>
      <c r="V174" s="514"/>
      <c r="W174" s="300"/>
      <c r="X174" s="300"/>
      <c r="Y174" s="514">
        <v>9.5428571428511438E-4</v>
      </c>
      <c r="Z174" s="300">
        <f t="shared" si="86"/>
        <v>954.28571428511441</v>
      </c>
      <c r="AA174" s="514"/>
      <c r="AB174" s="514"/>
      <c r="AC174" s="514"/>
      <c r="AD174" s="514"/>
      <c r="AE174" s="514"/>
      <c r="AF174" s="514"/>
      <c r="AG174" s="377"/>
      <c r="AH174" s="377"/>
      <c r="AI174" s="566"/>
      <c r="AJ174" s="368"/>
      <c r="AK174" s="368"/>
      <c r="AL174" s="368"/>
      <c r="AM174" s="261"/>
      <c r="AN174" s="261"/>
      <c r="AO174" s="261"/>
      <c r="AP174" s="261"/>
      <c r="AQ174" s="261"/>
      <c r="AR174" s="424"/>
      <c r="AS174" s="261"/>
      <c r="AT174" s="248"/>
      <c r="AU174" s="261"/>
      <c r="AV174" s="248"/>
      <c r="AW174" s="248"/>
      <c r="AX174" s="247"/>
      <c r="AY174" s="531"/>
    </row>
    <row r="175" spans="1:51" ht="13.2" x14ac:dyDescent="0.25">
      <c r="A175" s="247" t="s">
        <v>269</v>
      </c>
      <c r="B175" s="247">
        <v>44</v>
      </c>
      <c r="C175" s="247">
        <v>10</v>
      </c>
      <c r="D175" s="247">
        <v>14</v>
      </c>
      <c r="E175" s="247">
        <f t="shared" si="92"/>
        <v>35</v>
      </c>
      <c r="F175" s="256">
        <v>42634</v>
      </c>
      <c r="G175" s="247">
        <v>8664</v>
      </c>
      <c r="H175" s="247">
        <f t="shared" si="82"/>
        <v>8671</v>
      </c>
      <c r="I175" s="256">
        <f t="shared" si="79"/>
        <v>42641</v>
      </c>
      <c r="J175" s="249">
        <f t="shared" si="80"/>
        <v>42641</v>
      </c>
      <c r="K175" s="247">
        <v>1060</v>
      </c>
      <c r="L175" s="247"/>
      <c r="M175" s="247"/>
      <c r="N175" s="247"/>
      <c r="O175" s="247"/>
      <c r="P175" s="247"/>
      <c r="Q175" s="514">
        <v>0</v>
      </c>
      <c r="R175" s="514"/>
      <c r="S175" s="300"/>
      <c r="T175" s="515"/>
      <c r="U175" s="300"/>
      <c r="V175" s="514"/>
      <c r="W175" s="300"/>
      <c r="X175" s="300"/>
      <c r="Y175" s="514">
        <v>-2.457142857141191E-4</v>
      </c>
      <c r="Z175" s="300">
        <f t="shared" si="86"/>
        <v>-245.71428571411909</v>
      </c>
      <c r="AA175" s="514"/>
      <c r="AB175" s="514"/>
      <c r="AC175" s="514"/>
      <c r="AD175" s="514"/>
      <c r="AE175" s="514"/>
      <c r="AF175" s="514"/>
      <c r="AG175" s="377"/>
      <c r="AH175" s="377"/>
      <c r="AI175" s="566"/>
      <c r="AJ175" s="368"/>
      <c r="AK175" s="368"/>
      <c r="AL175" s="368"/>
      <c r="AM175" s="261"/>
      <c r="AN175" s="261"/>
      <c r="AO175" s="261"/>
      <c r="AP175" s="261"/>
      <c r="AQ175" s="261"/>
      <c r="AR175" s="424"/>
      <c r="AS175" s="261"/>
      <c r="AT175" s="248"/>
      <c r="AU175" s="261"/>
      <c r="AV175" s="248"/>
      <c r="AW175" s="248"/>
      <c r="AX175" s="247"/>
      <c r="AY175" s="531"/>
    </row>
    <row r="176" spans="1:51" ht="13.2" x14ac:dyDescent="0.25">
      <c r="A176" s="247" t="s">
        <v>270</v>
      </c>
      <c r="B176" s="247">
        <v>44</v>
      </c>
      <c r="C176" s="247">
        <v>11</v>
      </c>
      <c r="D176" s="247">
        <v>14</v>
      </c>
      <c r="E176" s="247">
        <f t="shared" si="92"/>
        <v>21</v>
      </c>
      <c r="F176" s="256">
        <v>42648</v>
      </c>
      <c r="G176" s="247">
        <v>8678</v>
      </c>
      <c r="H176" s="247">
        <f t="shared" si="82"/>
        <v>8685</v>
      </c>
      <c r="I176" s="256">
        <f t="shared" si="79"/>
        <v>42655</v>
      </c>
      <c r="J176" s="249">
        <f t="shared" si="80"/>
        <v>42655</v>
      </c>
      <c r="K176" s="247">
        <v>1060</v>
      </c>
      <c r="L176" s="247"/>
      <c r="M176" s="247"/>
      <c r="N176" s="247"/>
      <c r="O176" s="247"/>
      <c r="P176" s="247"/>
      <c r="Q176" s="514">
        <v>0</v>
      </c>
      <c r="R176" s="514"/>
      <c r="S176" s="300"/>
      <c r="T176" s="515"/>
      <c r="U176" s="300"/>
      <c r="V176" s="514"/>
      <c r="W176" s="300"/>
      <c r="X176" s="300"/>
      <c r="Y176" s="514"/>
      <c r="Z176" s="300"/>
      <c r="AA176" s="514"/>
      <c r="AB176" s="514"/>
      <c r="AC176" s="514"/>
      <c r="AD176" s="514"/>
      <c r="AE176" s="514"/>
      <c r="AF176" s="514"/>
      <c r="AG176" s="377"/>
      <c r="AH176" s="377"/>
      <c r="AI176" s="566"/>
      <c r="AJ176" s="368"/>
      <c r="AK176" s="368"/>
      <c r="AL176" s="368"/>
      <c r="AM176" s="261"/>
      <c r="AN176" s="261"/>
      <c r="AO176" s="261"/>
      <c r="AP176" s="261"/>
      <c r="AQ176" s="261"/>
      <c r="AR176" s="424"/>
      <c r="AS176" s="261"/>
      <c r="AT176" s="248"/>
      <c r="AU176" s="261"/>
      <c r="AV176" s="248"/>
      <c r="AW176" s="248"/>
      <c r="AX176" s="247"/>
      <c r="AY176" s="531"/>
    </row>
    <row r="177" spans="1:51" ht="13.2" x14ac:dyDescent="0.25">
      <c r="A177" s="247" t="s">
        <v>271</v>
      </c>
      <c r="B177" s="247">
        <v>44</v>
      </c>
      <c r="C177" s="247">
        <v>12</v>
      </c>
      <c r="D177" s="247">
        <v>7</v>
      </c>
      <c r="E177" s="247">
        <f t="shared" si="92"/>
        <v>14</v>
      </c>
      <c r="F177" s="256">
        <v>42662</v>
      </c>
      <c r="G177" s="247">
        <v>8692</v>
      </c>
      <c r="H177" s="247">
        <f t="shared" si="82"/>
        <v>8695.5</v>
      </c>
      <c r="I177" s="256">
        <f t="shared" si="79"/>
        <v>42665.5</v>
      </c>
      <c r="J177" s="249">
        <f t="shared" si="80"/>
        <v>42665.5</v>
      </c>
      <c r="K177" s="247">
        <v>1060</v>
      </c>
      <c r="L177" s="247"/>
      <c r="M177" s="247"/>
      <c r="N177" s="247"/>
      <c r="O177" s="247"/>
      <c r="P177" s="247"/>
      <c r="Q177" s="514">
        <v>1.0233600000000007</v>
      </c>
      <c r="R177" s="514">
        <v>5.7201690804381179E-2</v>
      </c>
      <c r="S177" s="300">
        <f t="shared" si="83"/>
        <v>57201.690804381178</v>
      </c>
      <c r="T177" s="515">
        <v>7.2272535856927042E-2</v>
      </c>
      <c r="U177" s="300">
        <f t="shared" si="84"/>
        <v>72272.535856927047</v>
      </c>
      <c r="V177" s="514">
        <v>0.14561429411461987</v>
      </c>
      <c r="W177" s="300">
        <f t="shared" si="85"/>
        <v>145614.29411461987</v>
      </c>
      <c r="X177" s="300"/>
      <c r="Y177" s="514">
        <v>0.66246894301750081</v>
      </c>
      <c r="Z177" s="300">
        <f t="shared" si="86"/>
        <v>662468.9430175008</v>
      </c>
      <c r="AA177" s="514">
        <v>6.4530086486015679E-3</v>
      </c>
      <c r="AB177" s="300">
        <f t="shared" si="87"/>
        <v>6453.008648601568</v>
      </c>
      <c r="AC177" s="300">
        <f t="shared" si="88"/>
        <v>4766.8075670317648</v>
      </c>
      <c r="AD177" s="300">
        <f t="shared" si="78"/>
        <v>722.09569112660802</v>
      </c>
      <c r="AE177" s="300">
        <f>V177/28.0855*1000000</f>
        <v>5184.6787172961094</v>
      </c>
      <c r="AF177" s="300">
        <f>AA177/14*1000000</f>
        <v>460.92918918582632</v>
      </c>
      <c r="AG177" s="302">
        <v>47.527026309149804</v>
      </c>
      <c r="AH177" s="302">
        <v>36.166181815626523</v>
      </c>
      <c r="AI177" s="556">
        <f t="shared" si="90"/>
        <v>11.360844493523281</v>
      </c>
      <c r="AJ177" s="368">
        <f t="shared" si="71"/>
        <v>48.63725764373158</v>
      </c>
      <c r="AK177" s="368">
        <f t="shared" si="71"/>
        <v>37.011023822839583</v>
      </c>
      <c r="AL177" s="368">
        <f t="shared" si="76"/>
        <v>11.626233820891997</v>
      </c>
      <c r="AM177" s="261"/>
      <c r="AN177" s="261"/>
      <c r="AO177" s="261"/>
      <c r="AP177" s="261"/>
      <c r="AQ177" s="261"/>
      <c r="AR177" s="424"/>
      <c r="AS177" s="261"/>
      <c r="AT177" s="248"/>
      <c r="AU177" s="261"/>
      <c r="AV177" s="248"/>
      <c r="AW177" s="248"/>
      <c r="AX177" s="247"/>
      <c r="AY177" s="531"/>
    </row>
    <row r="178" spans="1:51" ht="13.2" x14ac:dyDescent="0.25">
      <c r="A178" s="253" t="s">
        <v>272</v>
      </c>
      <c r="B178" s="253">
        <v>44</v>
      </c>
      <c r="C178" s="253">
        <v>13</v>
      </c>
      <c r="D178" s="253">
        <v>0</v>
      </c>
      <c r="E178" s="253">
        <f>SUM(D178:D190)</f>
        <v>180</v>
      </c>
      <c r="F178" s="472"/>
      <c r="G178" s="253">
        <v>8706</v>
      </c>
      <c r="H178" s="253">
        <f t="shared" si="82"/>
        <v>8706</v>
      </c>
      <c r="I178" s="472"/>
      <c r="J178" s="473">
        <f t="shared" si="80"/>
        <v>0</v>
      </c>
      <c r="K178" s="253">
        <v>1060</v>
      </c>
      <c r="L178" s="253"/>
      <c r="M178" s="253"/>
      <c r="N178" s="253"/>
      <c r="O178" s="253"/>
      <c r="P178" s="253"/>
      <c r="Q178" s="536"/>
      <c r="R178" s="536"/>
      <c r="S178" s="426"/>
      <c r="T178" s="537"/>
      <c r="U178" s="426"/>
      <c r="V178" s="536"/>
      <c r="W178" s="426"/>
      <c r="X178" s="426"/>
      <c r="Y178" s="536"/>
      <c r="Z178" s="426"/>
      <c r="AA178" s="536"/>
      <c r="AB178" s="426"/>
      <c r="AC178" s="426"/>
      <c r="AD178" s="426"/>
      <c r="AE178" s="426"/>
      <c r="AF178" s="426"/>
      <c r="AG178" s="481"/>
      <c r="AH178" s="481"/>
      <c r="AI178" s="568"/>
      <c r="AJ178" s="379"/>
      <c r="AK178" s="379"/>
      <c r="AL178" s="379"/>
      <c r="AM178" s="427"/>
      <c r="AN178" s="427"/>
      <c r="AO178" s="427"/>
      <c r="AP178" s="427"/>
      <c r="AQ178" s="427"/>
      <c r="AR178" s="428"/>
      <c r="AS178" s="427"/>
      <c r="AT178" s="426"/>
      <c r="AU178" s="427"/>
      <c r="AV178" s="426"/>
      <c r="AW178" s="426"/>
      <c r="AX178" s="253"/>
      <c r="AY178" s="532"/>
    </row>
    <row r="179" spans="1:51" ht="13.2" x14ac:dyDescent="0.25">
      <c r="A179" s="459" t="s">
        <v>273</v>
      </c>
      <c r="B179" s="459">
        <v>45</v>
      </c>
      <c r="C179" s="459">
        <v>1</v>
      </c>
      <c r="D179" s="459">
        <v>15</v>
      </c>
      <c r="E179" s="459">
        <f>E178-D179</f>
        <v>165</v>
      </c>
      <c r="F179" s="460">
        <v>42670</v>
      </c>
      <c r="G179" s="459">
        <v>8700</v>
      </c>
      <c r="H179" s="459">
        <f t="shared" si="82"/>
        <v>8707.5</v>
      </c>
      <c r="I179" s="460">
        <f t="shared" si="79"/>
        <v>42677.5</v>
      </c>
      <c r="J179" s="461">
        <f t="shared" si="80"/>
        <v>42677.5</v>
      </c>
      <c r="K179" s="459">
        <v>1060</v>
      </c>
      <c r="L179" s="459"/>
      <c r="M179" s="459"/>
      <c r="N179" s="459"/>
      <c r="O179" s="459"/>
      <c r="P179" s="459"/>
      <c r="Q179" s="533">
        <v>1.8805440000000004</v>
      </c>
      <c r="R179" s="533">
        <v>9.7010961799705142E-2</v>
      </c>
      <c r="S179" s="359">
        <f t="shared" ref="S179:S202" si="93">R179*1000000</f>
        <v>97010.961799705139</v>
      </c>
      <c r="T179" s="534">
        <v>0.1771751830838898</v>
      </c>
      <c r="U179" s="359">
        <f t="shared" ref="U179:U202" si="94">T179*1000000</f>
        <v>177175.1830838898</v>
      </c>
      <c r="V179" s="533">
        <v>0.32391018479360667</v>
      </c>
      <c r="W179" s="359">
        <f t="shared" si="85"/>
        <v>323910.18479360669</v>
      </c>
      <c r="X179" s="359"/>
      <c r="Y179" s="533">
        <v>1.1369312276232408</v>
      </c>
      <c r="Z179" s="359">
        <f t="shared" si="86"/>
        <v>1136931.2276232408</v>
      </c>
      <c r="AA179" s="533">
        <v>1.1291112079255886E-2</v>
      </c>
      <c r="AB179" s="359">
        <f t="shared" si="87"/>
        <v>11291.112079255885</v>
      </c>
      <c r="AC179" s="359">
        <f t="shared" si="88"/>
        <v>8084.2468166420958</v>
      </c>
      <c r="AD179" s="359">
        <f t="shared" si="78"/>
        <v>1770.2082092804055</v>
      </c>
      <c r="AE179" s="359">
        <f>V179/28.0855*1000000</f>
        <v>11533.004033882489</v>
      </c>
      <c r="AF179" s="359">
        <f>AA179/14*1000000</f>
        <v>806.50800566113469</v>
      </c>
      <c r="AG179" s="479">
        <v>50.991354045222003</v>
      </c>
      <c r="AH179" s="479">
        <v>35.496548230787063</v>
      </c>
      <c r="AI179" s="555">
        <f t="shared" si="90"/>
        <v>15.49480581443494</v>
      </c>
      <c r="AJ179" s="480">
        <f>AG179*$Q179</f>
        <v>95.891484901617986</v>
      </c>
      <c r="AK179" s="480">
        <f>AH179*$Q179</f>
        <v>66.752820796117248</v>
      </c>
      <c r="AL179" s="480">
        <f>AJ179-AK179</f>
        <v>29.138664105500737</v>
      </c>
      <c r="AM179" s="505"/>
      <c r="AN179" s="505"/>
      <c r="AO179" s="505"/>
      <c r="AP179" s="505"/>
      <c r="AQ179" s="505"/>
      <c r="AR179" s="506"/>
      <c r="AS179" s="505"/>
      <c r="AT179" s="490"/>
      <c r="AU179" s="505"/>
      <c r="AV179" s="490"/>
      <c r="AW179" s="490"/>
      <c r="AX179" s="459"/>
      <c r="AY179" s="530"/>
    </row>
    <row r="180" spans="1:51" ht="13.2" x14ac:dyDescent="0.25">
      <c r="A180" s="247" t="s">
        <v>274</v>
      </c>
      <c r="B180" s="247">
        <v>45</v>
      </c>
      <c r="C180" s="247">
        <v>2</v>
      </c>
      <c r="D180" s="247">
        <v>15</v>
      </c>
      <c r="E180" s="247">
        <f>E179-D180</f>
        <v>150</v>
      </c>
      <c r="F180" s="256">
        <v>42685</v>
      </c>
      <c r="G180" s="247">
        <v>8715</v>
      </c>
      <c r="H180" s="247">
        <f t="shared" si="82"/>
        <v>8722.5</v>
      </c>
      <c r="I180" s="256">
        <f t="shared" si="79"/>
        <v>42692.5</v>
      </c>
      <c r="J180" s="249">
        <f t="shared" si="80"/>
        <v>42692.5</v>
      </c>
      <c r="K180" s="247">
        <v>1060</v>
      </c>
      <c r="L180" s="247"/>
      <c r="M180" s="247"/>
      <c r="N180" s="247"/>
      <c r="O180" s="247"/>
      <c r="P180" s="247"/>
      <c r="Q180" s="514">
        <v>2.3524960000000004</v>
      </c>
      <c r="R180" s="514">
        <v>9.3734853589906533E-2</v>
      </c>
      <c r="S180" s="300">
        <f t="shared" si="93"/>
        <v>93734.853589906532</v>
      </c>
      <c r="T180" s="515">
        <v>0.18417026506162479</v>
      </c>
      <c r="U180" s="300">
        <f t="shared" si="94"/>
        <v>184170.26506162478</v>
      </c>
      <c r="V180" s="514">
        <v>0.34449912624880424</v>
      </c>
      <c r="W180" s="300">
        <f t="shared" si="85"/>
        <v>344499.12624880427</v>
      </c>
      <c r="X180" s="300"/>
      <c r="Y180" s="514">
        <v>1.589489474714805</v>
      </c>
      <c r="Z180" s="300">
        <f t="shared" si="86"/>
        <v>1589489.4747148049</v>
      </c>
      <c r="AA180" s="514">
        <v>1.052833459133576E-2</v>
      </c>
      <c r="AB180" s="359">
        <f t="shared" si="87"/>
        <v>10528.334591335761</v>
      </c>
      <c r="AC180" s="359">
        <f t="shared" si="88"/>
        <v>7811.2377991588774</v>
      </c>
      <c r="AD180" s="359">
        <f t="shared" si="78"/>
        <v>1840.0980850860528</v>
      </c>
      <c r="AE180" s="359">
        <f>V180/28.0855*1000000</f>
        <v>12266.084856912081</v>
      </c>
      <c r="AF180" s="359">
        <f>AA180/14*1000000</f>
        <v>752.02389938112583</v>
      </c>
      <c r="AG180" s="377"/>
      <c r="AH180" s="377"/>
      <c r="AI180" s="566"/>
      <c r="AJ180" s="368">
        <f t="shared" ref="AJ180:AJ243" si="95">AG180*$Q180</f>
        <v>0</v>
      </c>
      <c r="AK180" s="368">
        <f t="shared" ref="AK180:AK243" si="96">AH180*$Q180</f>
        <v>0</v>
      </c>
      <c r="AL180" s="368">
        <f t="shared" ref="AL180:AL243" si="97">AJ180-AK180</f>
        <v>0</v>
      </c>
      <c r="AM180" s="261"/>
      <c r="AN180" s="261"/>
      <c r="AO180" s="261"/>
      <c r="AP180" s="261"/>
      <c r="AQ180" s="261"/>
      <c r="AR180" s="424"/>
      <c r="AS180" s="261"/>
      <c r="AT180" s="248"/>
      <c r="AU180" s="261"/>
      <c r="AV180" s="248"/>
      <c r="AW180" s="248"/>
      <c r="AX180" s="247"/>
      <c r="AY180" s="531"/>
    </row>
    <row r="181" spans="1:51" ht="13.2" x14ac:dyDescent="0.25">
      <c r="A181" s="247" t="s">
        <v>275</v>
      </c>
      <c r="B181" s="247">
        <v>45</v>
      </c>
      <c r="C181" s="247">
        <v>3</v>
      </c>
      <c r="D181" s="247">
        <v>15</v>
      </c>
      <c r="E181" s="247">
        <f t="shared" ref="E181:E190" si="98">E180-D181</f>
        <v>135</v>
      </c>
      <c r="F181" s="256">
        <v>42700</v>
      </c>
      <c r="G181" s="247">
        <v>8730</v>
      </c>
      <c r="H181" s="247">
        <f t="shared" si="82"/>
        <v>8737.5</v>
      </c>
      <c r="I181" s="256">
        <f t="shared" si="79"/>
        <v>42707.5</v>
      </c>
      <c r="J181" s="249">
        <f t="shared" si="80"/>
        <v>42707.5</v>
      </c>
      <c r="K181" s="247">
        <v>1060</v>
      </c>
      <c r="L181" s="247"/>
      <c r="M181" s="247"/>
      <c r="N181" s="247"/>
      <c r="O181" s="247"/>
      <c r="P181" s="247"/>
      <c r="Q181" s="514">
        <v>2.2377920000000007</v>
      </c>
      <c r="R181" s="514">
        <v>9.8094370519147225E-2</v>
      </c>
      <c r="S181" s="300">
        <f t="shared" si="93"/>
        <v>98094.370519147225</v>
      </c>
      <c r="T181" s="515">
        <v>0.17343283926553629</v>
      </c>
      <c r="U181" s="300">
        <f t="shared" si="94"/>
        <v>173432.83926553628</v>
      </c>
      <c r="V181" s="514">
        <v>0.23775463651387796</v>
      </c>
      <c r="W181" s="300">
        <f t="shared" si="85"/>
        <v>237754.63651387795</v>
      </c>
      <c r="X181" s="300"/>
      <c r="Y181" s="514">
        <v>1.5813685979227183</v>
      </c>
      <c r="Z181" s="300">
        <f t="shared" si="86"/>
        <v>1581368.5979227184</v>
      </c>
      <c r="AA181" s="514">
        <v>1.0883653115962375E-2</v>
      </c>
      <c r="AB181" s="300">
        <f>AA181*1000000</f>
        <v>10883.653115962376</v>
      </c>
      <c r="AC181" s="300">
        <f>R181/12*1000000</f>
        <v>8174.5308765956024</v>
      </c>
      <c r="AD181" s="300">
        <f>T181/100.0872*1000000</f>
        <v>1732.8173759035751</v>
      </c>
      <c r="AE181" s="300">
        <f>V181/28.0855*1000000</f>
        <v>8465.3873533986571</v>
      </c>
      <c r="AF181" s="300">
        <f>AA181/14*1000000</f>
        <v>777.4037939973125</v>
      </c>
      <c r="AG181" s="264">
        <v>55.685414707702662</v>
      </c>
      <c r="AH181" s="264">
        <v>44.179480814490361</v>
      </c>
      <c r="AI181" s="556">
        <f t="shared" si="90"/>
        <v>11.505933893212301</v>
      </c>
      <c r="AJ181" s="368">
        <f t="shared" si="95"/>
        <v>124.6123755495794</v>
      </c>
      <c r="AK181" s="368">
        <f t="shared" si="96"/>
        <v>98.864488730820042</v>
      </c>
      <c r="AL181" s="368">
        <f t="shared" si="97"/>
        <v>25.747886818759355</v>
      </c>
      <c r="AM181" s="261"/>
      <c r="AN181" s="261"/>
      <c r="AO181" s="261"/>
      <c r="AP181" s="261"/>
      <c r="AQ181" s="261"/>
      <c r="AR181" s="424"/>
      <c r="AS181" s="261"/>
      <c r="AT181" s="248"/>
      <c r="AU181" s="261"/>
      <c r="AV181" s="248"/>
      <c r="AW181" s="248"/>
      <c r="AX181" s="247"/>
      <c r="AY181" s="531"/>
    </row>
    <row r="182" spans="1:51" ht="13.2" x14ac:dyDescent="0.25">
      <c r="A182" s="247" t="s">
        <v>276</v>
      </c>
      <c r="B182" s="247">
        <v>45</v>
      </c>
      <c r="C182" s="247">
        <v>4</v>
      </c>
      <c r="D182" s="247">
        <v>15</v>
      </c>
      <c r="E182" s="247">
        <f t="shared" si="98"/>
        <v>120</v>
      </c>
      <c r="F182" s="256">
        <v>42715</v>
      </c>
      <c r="G182" s="247">
        <v>8745</v>
      </c>
      <c r="H182" s="247">
        <f t="shared" si="82"/>
        <v>8752.5</v>
      </c>
      <c r="I182" s="256">
        <f t="shared" si="79"/>
        <v>42722.5</v>
      </c>
      <c r="J182" s="249">
        <f t="shared" si="80"/>
        <v>42722.5</v>
      </c>
      <c r="K182" s="247">
        <v>1060</v>
      </c>
      <c r="L182" s="247"/>
      <c r="M182" s="247"/>
      <c r="N182" s="247"/>
      <c r="O182" s="247"/>
      <c r="P182" s="247"/>
      <c r="Q182" s="514">
        <v>1.9702133333333327</v>
      </c>
      <c r="R182" s="514">
        <v>9.5239084038337224E-2</v>
      </c>
      <c r="S182" s="300">
        <f t="shared" si="93"/>
        <v>95239.084038337227</v>
      </c>
      <c r="T182" s="515">
        <v>0.17776981419956495</v>
      </c>
      <c r="U182" s="300">
        <f t="shared" si="94"/>
        <v>177769.81419956495</v>
      </c>
      <c r="V182" s="514">
        <v>0.28228031918716079</v>
      </c>
      <c r="W182" s="300">
        <f t="shared" si="85"/>
        <v>282280.31918716081</v>
      </c>
      <c r="X182" s="300"/>
      <c r="Y182" s="514">
        <v>1.272065489850764</v>
      </c>
      <c r="Z182" s="300">
        <f t="shared" si="86"/>
        <v>1272065.4898507639</v>
      </c>
      <c r="AA182" s="514">
        <v>1.1391946393989699E-2</v>
      </c>
      <c r="AB182" s="300">
        <f t="shared" ref="AB182:AB245" si="99">AA182*1000000</f>
        <v>11391.946393989698</v>
      </c>
      <c r="AC182" s="300">
        <f t="shared" ref="AC182:AC245" si="100">R182/12*1000000</f>
        <v>7936.5903365281029</v>
      </c>
      <c r="AD182" s="300">
        <f t="shared" ref="AD182:AD245" si="101">T182/100.0872*1000000</f>
        <v>1776.1493397713689</v>
      </c>
      <c r="AE182" s="300">
        <f t="shared" ref="AE182:AE245" si="102">V182/28.0855*1000000</f>
        <v>10050.749290102038</v>
      </c>
      <c r="AF182" s="300">
        <f t="shared" ref="AF182:AF245" si="103">AA182/14*1000000</f>
        <v>813.71045671354989</v>
      </c>
      <c r="AG182" s="264">
        <v>52.654320088308715</v>
      </c>
      <c r="AH182" s="264">
        <v>40.760294926607202</v>
      </c>
      <c r="AI182" s="556">
        <f t="shared" si="90"/>
        <v>11.894025161701514</v>
      </c>
      <c r="AJ182" s="368">
        <f t="shared" si="95"/>
        <v>103.74024349558698</v>
      </c>
      <c r="AK182" s="368">
        <f t="shared" si="96"/>
        <v>80.306476535000499</v>
      </c>
      <c r="AL182" s="368">
        <f t="shared" si="97"/>
        <v>23.433766960586482</v>
      </c>
      <c r="AM182" s="261"/>
      <c r="AN182" s="261"/>
      <c r="AO182" s="261"/>
      <c r="AP182" s="261"/>
      <c r="AQ182" s="261"/>
      <c r="AR182" s="424"/>
      <c r="AS182" s="261"/>
      <c r="AT182" s="248"/>
      <c r="AU182" s="261"/>
      <c r="AV182" s="248"/>
      <c r="AW182" s="248"/>
      <c r="AX182" s="247"/>
      <c r="AY182" s="531"/>
    </row>
    <row r="183" spans="1:51" ht="13.2" x14ac:dyDescent="0.25">
      <c r="A183" s="247" t="s">
        <v>277</v>
      </c>
      <c r="B183" s="247">
        <v>45</v>
      </c>
      <c r="C183" s="247">
        <v>5</v>
      </c>
      <c r="D183" s="247">
        <v>15</v>
      </c>
      <c r="E183" s="247">
        <f t="shared" si="98"/>
        <v>105</v>
      </c>
      <c r="F183" s="256">
        <v>42730</v>
      </c>
      <c r="G183" s="247">
        <v>8760</v>
      </c>
      <c r="H183" s="247">
        <f t="shared" si="82"/>
        <v>8767.5</v>
      </c>
      <c r="I183" s="256">
        <f t="shared" si="79"/>
        <v>42737.5</v>
      </c>
      <c r="J183" s="249">
        <f t="shared" si="80"/>
        <v>42737.5</v>
      </c>
      <c r="K183" s="247">
        <v>1060</v>
      </c>
      <c r="L183" s="247"/>
      <c r="M183" s="247"/>
      <c r="N183" s="247"/>
      <c r="O183" s="247"/>
      <c r="P183" s="247"/>
      <c r="Q183" s="514">
        <v>1.7066186666666663</v>
      </c>
      <c r="R183" s="514">
        <v>6.6438467526907657E-2</v>
      </c>
      <c r="S183" s="300">
        <f t="shared" si="93"/>
        <v>66438.467526907654</v>
      </c>
      <c r="T183" s="515">
        <v>0.15250149152691234</v>
      </c>
      <c r="U183" s="300">
        <f t="shared" si="94"/>
        <v>152501.49152691234</v>
      </c>
      <c r="V183" s="514">
        <v>0.12561922147883917</v>
      </c>
      <c r="W183" s="300">
        <f t="shared" si="85"/>
        <v>125619.22147883917</v>
      </c>
      <c r="X183" s="300"/>
      <c r="Y183" s="514">
        <v>1.2624017848436457</v>
      </c>
      <c r="Z183" s="300">
        <f t="shared" si="86"/>
        <v>1262401.7848436458</v>
      </c>
      <c r="AA183" s="514">
        <v>7.7605421041537313E-3</v>
      </c>
      <c r="AB183" s="300">
        <f t="shared" si="99"/>
        <v>7760.5421041537311</v>
      </c>
      <c r="AC183" s="300">
        <f t="shared" si="100"/>
        <v>5536.5389605756382</v>
      </c>
      <c r="AD183" s="300">
        <f t="shared" si="101"/>
        <v>1523.6862608496626</v>
      </c>
      <c r="AE183" s="300">
        <f t="shared" si="102"/>
        <v>4472.7429270918856</v>
      </c>
      <c r="AF183" s="300">
        <f t="shared" si="103"/>
        <v>554.32443601098078</v>
      </c>
      <c r="AG183" s="264">
        <v>53.842526566767447</v>
      </c>
      <c r="AH183" s="264">
        <v>43.646464869060964</v>
      </c>
      <c r="AI183" s="556">
        <f t="shared" si="90"/>
        <v>10.196061697706483</v>
      </c>
      <c r="AJ183" s="368">
        <f t="shared" si="95"/>
        <v>91.888660899341218</v>
      </c>
      <c r="AK183" s="368">
        <f t="shared" si="96"/>
        <v>74.48787167955031</v>
      </c>
      <c r="AL183" s="368">
        <f t="shared" si="97"/>
        <v>17.400789219790909</v>
      </c>
      <c r="AM183" s="261"/>
      <c r="AN183" s="261"/>
      <c r="AO183" s="261"/>
      <c r="AP183" s="261"/>
      <c r="AQ183" s="261"/>
      <c r="AR183" s="424"/>
      <c r="AS183" s="261"/>
      <c r="AT183" s="248"/>
      <c r="AU183" s="261"/>
      <c r="AV183" s="248"/>
      <c r="AW183" s="248"/>
      <c r="AX183" s="247"/>
      <c r="AY183" s="531"/>
    </row>
    <row r="184" spans="1:51" ht="13.2" x14ac:dyDescent="0.25">
      <c r="A184" s="247" t="s">
        <v>278</v>
      </c>
      <c r="B184" s="247">
        <v>45</v>
      </c>
      <c r="C184" s="247">
        <v>6</v>
      </c>
      <c r="D184" s="247">
        <v>15</v>
      </c>
      <c r="E184" s="247">
        <f t="shared" si="98"/>
        <v>90</v>
      </c>
      <c r="F184" s="256">
        <v>42745</v>
      </c>
      <c r="G184" s="247">
        <v>8775</v>
      </c>
      <c r="H184" s="247">
        <f t="shared" si="82"/>
        <v>8782.5</v>
      </c>
      <c r="I184" s="256">
        <f t="shared" si="79"/>
        <v>42752.5</v>
      </c>
      <c r="J184" s="249">
        <f t="shared" si="80"/>
        <v>42752.5</v>
      </c>
      <c r="K184" s="247">
        <v>1060</v>
      </c>
      <c r="L184" s="247"/>
      <c r="M184" s="247"/>
      <c r="N184" s="247"/>
      <c r="O184" s="247"/>
      <c r="P184" s="247"/>
      <c r="Q184" s="514">
        <v>1.1267306666666674</v>
      </c>
      <c r="R184" s="514">
        <v>4.7153738352906954E-2</v>
      </c>
      <c r="S184" s="300">
        <f t="shared" si="93"/>
        <v>47153.738352906956</v>
      </c>
      <c r="T184" s="515">
        <v>0.13499620782669072</v>
      </c>
      <c r="U184" s="300">
        <f t="shared" si="94"/>
        <v>134996.20782669072</v>
      </c>
      <c r="V184" s="514">
        <v>7.0390255119175849E-2</v>
      </c>
      <c r="W184" s="300">
        <f t="shared" si="85"/>
        <v>70390.255119175854</v>
      </c>
      <c r="X184" s="300"/>
      <c r="Y184" s="514">
        <v>0.80345985783853346</v>
      </c>
      <c r="Z184" s="300">
        <f t="shared" si="86"/>
        <v>803459.85783853347</v>
      </c>
      <c r="AA184" s="514">
        <v>5.8100804895203093E-3</v>
      </c>
      <c r="AB184" s="300">
        <f t="shared" si="99"/>
        <v>5810.0804895203091</v>
      </c>
      <c r="AC184" s="300">
        <f t="shared" si="100"/>
        <v>3929.4781960755795</v>
      </c>
      <c r="AD184" s="300">
        <f t="shared" si="101"/>
        <v>1348.7859369299044</v>
      </c>
      <c r="AE184" s="300">
        <f t="shared" si="102"/>
        <v>2506.2845638915401</v>
      </c>
      <c r="AF184" s="300">
        <f t="shared" si="103"/>
        <v>415.00574925145065</v>
      </c>
      <c r="AG184" s="264">
        <v>54.567100968054426</v>
      </c>
      <c r="AH184" s="264">
        <v>41.286003088218862</v>
      </c>
      <c r="AI184" s="556">
        <f t="shared" si="90"/>
        <v>13.281097879835563</v>
      </c>
      <c r="AJ184" s="368">
        <f t="shared" si="95"/>
        <v>61.482426051803316</v>
      </c>
      <c r="AK184" s="368">
        <f t="shared" si="96"/>
        <v>46.518205783590929</v>
      </c>
      <c r="AL184" s="368">
        <f t="shared" si="97"/>
        <v>14.964220268212387</v>
      </c>
      <c r="AM184" s="261"/>
      <c r="AN184" s="261"/>
      <c r="AO184" s="261"/>
      <c r="AP184" s="261"/>
      <c r="AQ184" s="261"/>
      <c r="AR184" s="424"/>
      <c r="AS184" s="261"/>
      <c r="AT184" s="248"/>
      <c r="AU184" s="261"/>
      <c r="AV184" s="248"/>
      <c r="AW184" s="248"/>
      <c r="AX184" s="247"/>
      <c r="AY184" s="531"/>
    </row>
    <row r="185" spans="1:51" ht="13.2" x14ac:dyDescent="0.25">
      <c r="A185" s="247" t="s">
        <v>279</v>
      </c>
      <c r="B185" s="247">
        <v>45</v>
      </c>
      <c r="C185" s="247">
        <v>7</v>
      </c>
      <c r="D185" s="247">
        <v>15</v>
      </c>
      <c r="E185" s="247">
        <f t="shared" si="98"/>
        <v>75</v>
      </c>
      <c r="F185" s="256">
        <v>42760</v>
      </c>
      <c r="G185" s="247">
        <v>8790</v>
      </c>
      <c r="H185" s="247">
        <f t="shared" si="82"/>
        <v>8797.5</v>
      </c>
      <c r="I185" s="256">
        <f t="shared" si="79"/>
        <v>42767.5</v>
      </c>
      <c r="J185" s="249">
        <f t="shared" si="80"/>
        <v>42767.5</v>
      </c>
      <c r="K185" s="247">
        <v>1060</v>
      </c>
      <c r="L185" s="247"/>
      <c r="M185" s="247"/>
      <c r="N185" s="247"/>
      <c r="O185" s="247"/>
      <c r="P185" s="247"/>
      <c r="Q185" s="514">
        <v>1.1044373333333339</v>
      </c>
      <c r="R185" s="514">
        <v>4.1093525572162191E-2</v>
      </c>
      <c r="S185" s="300">
        <f t="shared" si="93"/>
        <v>41093.525572162194</v>
      </c>
      <c r="T185" s="515">
        <v>0.19639382832447441</v>
      </c>
      <c r="U185" s="300">
        <f t="shared" si="94"/>
        <v>196393.82832447442</v>
      </c>
      <c r="V185" s="514">
        <v>8.5998573977016532E-2</v>
      </c>
      <c r="W185" s="300">
        <f t="shared" si="85"/>
        <v>85998.573977016538</v>
      </c>
      <c r="X185" s="300"/>
      <c r="Y185" s="514">
        <v>0.71931111710143758</v>
      </c>
      <c r="Z185" s="300">
        <f t="shared" si="86"/>
        <v>719311.11710143753</v>
      </c>
      <c r="AA185" s="514">
        <v>5.5095840240720903E-3</v>
      </c>
      <c r="AB185" s="300">
        <f t="shared" si="99"/>
        <v>5509.58402407209</v>
      </c>
      <c r="AC185" s="300">
        <f t="shared" si="100"/>
        <v>3424.4604643468492</v>
      </c>
      <c r="AD185" s="300">
        <f t="shared" si="101"/>
        <v>1962.227221107938</v>
      </c>
      <c r="AE185" s="300">
        <f t="shared" si="102"/>
        <v>3062.0275222807686</v>
      </c>
      <c r="AF185" s="300">
        <f t="shared" si="103"/>
        <v>393.54171600514928</v>
      </c>
      <c r="AG185" s="264">
        <v>56.640724304310169</v>
      </c>
      <c r="AH185" s="264">
        <v>41.715989704671628</v>
      </c>
      <c r="AI185" s="556">
        <f t="shared" si="90"/>
        <v>14.924734599638541</v>
      </c>
      <c r="AJ185" s="368">
        <f t="shared" si="95"/>
        <v>62.556130508720877</v>
      </c>
      <c r="AK185" s="368">
        <f t="shared" si="96"/>
        <v>46.072696426788347</v>
      </c>
      <c r="AL185" s="368">
        <f t="shared" si="97"/>
        <v>16.483434081932529</v>
      </c>
      <c r="AM185" s="261"/>
      <c r="AN185" s="261"/>
      <c r="AO185" s="261"/>
      <c r="AP185" s="261"/>
      <c r="AQ185" s="261"/>
      <c r="AR185" s="424"/>
      <c r="AS185" s="261"/>
      <c r="AT185" s="248"/>
      <c r="AU185" s="261"/>
      <c r="AV185" s="248"/>
      <c r="AW185" s="248"/>
      <c r="AX185" s="247"/>
      <c r="AY185" s="531"/>
    </row>
    <row r="186" spans="1:51" ht="13.2" x14ac:dyDescent="0.25">
      <c r="A186" s="247" t="s">
        <v>280</v>
      </c>
      <c r="B186" s="247">
        <v>45</v>
      </c>
      <c r="C186" s="247">
        <v>8</v>
      </c>
      <c r="D186" s="247">
        <v>15</v>
      </c>
      <c r="E186" s="247">
        <f t="shared" si="98"/>
        <v>60</v>
      </c>
      <c r="F186" s="256">
        <v>42775</v>
      </c>
      <c r="G186" s="247">
        <v>8805</v>
      </c>
      <c r="H186" s="247">
        <f t="shared" si="82"/>
        <v>8812.5</v>
      </c>
      <c r="I186" s="256">
        <f t="shared" si="79"/>
        <v>42782.5</v>
      </c>
      <c r="J186" s="249">
        <f t="shared" si="80"/>
        <v>42782.5</v>
      </c>
      <c r="K186" s="247">
        <v>1060</v>
      </c>
      <c r="L186" s="247"/>
      <c r="M186" s="247"/>
      <c r="N186" s="247"/>
      <c r="O186" s="247"/>
      <c r="P186" s="247"/>
      <c r="Q186" s="514">
        <v>0.44500800000000046</v>
      </c>
      <c r="R186" s="514">
        <v>2.3447646566701584E-2</v>
      </c>
      <c r="S186" s="300">
        <f t="shared" si="93"/>
        <v>23447.646566701584</v>
      </c>
      <c r="T186" s="515">
        <v>5.6673501438220752E-2</v>
      </c>
      <c r="U186" s="300">
        <f t="shared" si="94"/>
        <v>56673.501438220752</v>
      </c>
      <c r="V186" s="514">
        <v>3.9458466616337562E-2</v>
      </c>
      <c r="W186" s="300">
        <f t="shared" si="85"/>
        <v>39458.466616337559</v>
      </c>
      <c r="X186" s="300"/>
      <c r="Y186" s="514">
        <v>0.29025691552868821</v>
      </c>
      <c r="Z186" s="300">
        <f t="shared" si="86"/>
        <v>290256.91552868823</v>
      </c>
      <c r="AA186" s="514">
        <v>2.7859545779525007E-3</v>
      </c>
      <c r="AB186" s="300">
        <f t="shared" si="99"/>
        <v>2785.9545779525006</v>
      </c>
      <c r="AC186" s="300">
        <f t="shared" si="100"/>
        <v>1953.9705472251321</v>
      </c>
      <c r="AD186" s="300">
        <f t="shared" si="101"/>
        <v>566.24125201045445</v>
      </c>
      <c r="AE186" s="300">
        <f t="shared" si="102"/>
        <v>1404.9408633044654</v>
      </c>
      <c r="AF186" s="300">
        <f t="shared" si="103"/>
        <v>198.99675556803578</v>
      </c>
      <c r="AG186" s="264">
        <v>61.019431598759823</v>
      </c>
      <c r="AH186" s="264">
        <v>44.296360201867806</v>
      </c>
      <c r="AI186" s="556">
        <f t="shared" si="90"/>
        <v>16.723071396892017</v>
      </c>
      <c r="AJ186" s="368">
        <f t="shared" si="95"/>
        <v>27.15413521690094</v>
      </c>
      <c r="AK186" s="368">
        <f t="shared" si="96"/>
        <v>19.712234660712809</v>
      </c>
      <c r="AL186" s="368">
        <f t="shared" si="97"/>
        <v>7.4419005561881306</v>
      </c>
      <c r="AM186" s="261"/>
      <c r="AN186" s="261"/>
      <c r="AO186" s="261"/>
      <c r="AP186" s="261"/>
      <c r="AQ186" s="261"/>
      <c r="AR186" s="424"/>
      <c r="AS186" s="261"/>
      <c r="AT186" s="248"/>
      <c r="AU186" s="261"/>
      <c r="AV186" s="248"/>
      <c r="AW186" s="248"/>
      <c r="AX186" s="247"/>
      <c r="AY186" s="531"/>
    </row>
    <row r="187" spans="1:51" ht="13.2" x14ac:dyDescent="0.25">
      <c r="A187" s="247" t="s">
        <v>281</v>
      </c>
      <c r="B187" s="247">
        <v>45</v>
      </c>
      <c r="C187" s="247">
        <v>9</v>
      </c>
      <c r="D187" s="247">
        <v>15</v>
      </c>
      <c r="E187" s="247">
        <f t="shared" si="98"/>
        <v>45</v>
      </c>
      <c r="F187" s="256">
        <v>42790</v>
      </c>
      <c r="G187" s="247">
        <v>8820</v>
      </c>
      <c r="H187" s="247">
        <f t="shared" si="82"/>
        <v>8827.5</v>
      </c>
      <c r="I187" s="256">
        <f t="shared" si="79"/>
        <v>42797.5</v>
      </c>
      <c r="J187" s="249">
        <f t="shared" si="80"/>
        <v>42797.5</v>
      </c>
      <c r="K187" s="247">
        <v>1060</v>
      </c>
      <c r="L187" s="247"/>
      <c r="M187" s="247"/>
      <c r="N187" s="247"/>
      <c r="O187" s="247"/>
      <c r="P187" s="247"/>
      <c r="Q187" s="514">
        <v>0.52417066666666678</v>
      </c>
      <c r="R187" s="514">
        <v>2.3637678267505412E-2</v>
      </c>
      <c r="S187" s="300">
        <f t="shared" si="93"/>
        <v>23637.678267505413</v>
      </c>
      <c r="T187" s="515">
        <v>6.9464337542993207E-2</v>
      </c>
      <c r="U187" s="300">
        <f t="shared" si="94"/>
        <v>69464.337542993206</v>
      </c>
      <c r="V187" s="514">
        <v>4.5940436376718977E-2</v>
      </c>
      <c r="W187" s="300">
        <f t="shared" si="85"/>
        <v>45940.436376718979</v>
      </c>
      <c r="X187" s="300"/>
      <c r="Y187" s="514">
        <v>0.34967169707819112</v>
      </c>
      <c r="Z187" s="300">
        <f t="shared" si="86"/>
        <v>349671.69707819115</v>
      </c>
      <c r="AA187" s="514">
        <v>2.6125793235950144E-3</v>
      </c>
      <c r="AB187" s="300">
        <f t="shared" si="99"/>
        <v>2612.5793235950146</v>
      </c>
      <c r="AC187" s="300">
        <f t="shared" si="100"/>
        <v>1969.8065222921177</v>
      </c>
      <c r="AD187" s="300">
        <f t="shared" si="101"/>
        <v>694.03817414208027</v>
      </c>
      <c r="AE187" s="300">
        <f t="shared" si="102"/>
        <v>1635.7350368239474</v>
      </c>
      <c r="AF187" s="300">
        <f t="shared" si="103"/>
        <v>186.61280882821532</v>
      </c>
      <c r="AG187" s="264">
        <v>59.747289252800151</v>
      </c>
      <c r="AH187" s="264">
        <v>45.65146043152744</v>
      </c>
      <c r="AI187" s="556">
        <f t="shared" si="90"/>
        <v>14.095828821272711</v>
      </c>
      <c r="AJ187" s="368">
        <f t="shared" si="95"/>
        <v>31.31777643916643</v>
      </c>
      <c r="AK187" s="368">
        <f t="shared" si="96"/>
        <v>23.929156448700699</v>
      </c>
      <c r="AL187" s="368">
        <f t="shared" si="97"/>
        <v>7.388619990465731</v>
      </c>
      <c r="AM187" s="261"/>
      <c r="AN187" s="261"/>
      <c r="AO187" s="261"/>
      <c r="AP187" s="261"/>
      <c r="AQ187" s="261"/>
      <c r="AR187" s="424"/>
      <c r="AS187" s="261"/>
      <c r="AT187" s="248"/>
      <c r="AU187" s="261"/>
      <c r="AV187" s="248"/>
      <c r="AW187" s="248"/>
      <c r="AX187" s="247"/>
      <c r="AY187" s="531"/>
    </row>
    <row r="188" spans="1:51" ht="13.2" x14ac:dyDescent="0.25">
      <c r="A188" s="247" t="s">
        <v>282</v>
      </c>
      <c r="B188" s="247">
        <v>45</v>
      </c>
      <c r="C188" s="247">
        <v>10</v>
      </c>
      <c r="D188" s="247">
        <v>15</v>
      </c>
      <c r="E188" s="247">
        <f t="shared" si="98"/>
        <v>30</v>
      </c>
      <c r="F188" s="256">
        <v>42805</v>
      </c>
      <c r="G188" s="247">
        <v>8835</v>
      </c>
      <c r="H188" s="247">
        <f t="shared" si="82"/>
        <v>8842.5</v>
      </c>
      <c r="I188" s="256">
        <f t="shared" si="79"/>
        <v>42812.5</v>
      </c>
      <c r="J188" s="249">
        <f t="shared" si="80"/>
        <v>42812.5</v>
      </c>
      <c r="K188" s="247">
        <v>1060</v>
      </c>
      <c r="L188" s="247"/>
      <c r="M188" s="247"/>
      <c r="N188" s="247"/>
      <c r="O188" s="247"/>
      <c r="P188" s="247"/>
      <c r="Q188" s="514">
        <v>2.2581119999999997</v>
      </c>
      <c r="R188" s="514">
        <v>9.7273571571542997E-2</v>
      </c>
      <c r="S188" s="300">
        <f t="shared" si="93"/>
        <v>97273.571571542998</v>
      </c>
      <c r="T188" s="515">
        <v>0.20172509408817821</v>
      </c>
      <c r="U188" s="300">
        <f t="shared" si="94"/>
        <v>201725.09408817822</v>
      </c>
      <c r="V188" s="514">
        <v>0.40555737594272512</v>
      </c>
      <c r="W188" s="300">
        <f t="shared" si="85"/>
        <v>405557.37594272511</v>
      </c>
      <c r="X188" s="300"/>
      <c r="Y188" s="514">
        <v>1.4076456010402387</v>
      </c>
      <c r="Z188" s="300">
        <f t="shared" si="86"/>
        <v>1407645.6010402387</v>
      </c>
      <c r="AA188" s="514">
        <v>1.2626377471490894E-2</v>
      </c>
      <c r="AB188" s="300">
        <f t="shared" si="99"/>
        <v>12626.377471490894</v>
      </c>
      <c r="AC188" s="300">
        <f t="shared" si="100"/>
        <v>8106.1309642952492</v>
      </c>
      <c r="AD188" s="300">
        <f t="shared" si="101"/>
        <v>2015.4934306102903</v>
      </c>
      <c r="AE188" s="300">
        <f t="shared" si="102"/>
        <v>14440.098126888433</v>
      </c>
      <c r="AF188" s="300">
        <f t="shared" si="103"/>
        <v>901.88410510649248</v>
      </c>
      <c r="AG188" s="516">
        <v>55.365512902934434</v>
      </c>
      <c r="AH188" s="516">
        <v>39.597823053158628</v>
      </c>
      <c r="AI188" s="556">
        <f t="shared" si="90"/>
        <v>15.767689849775806</v>
      </c>
      <c r="AJ188" s="368">
        <f t="shared" si="95"/>
        <v>125.02152907227106</v>
      </c>
      <c r="AK188" s="368">
        <f t="shared" si="96"/>
        <v>89.416319410214129</v>
      </c>
      <c r="AL188" s="368">
        <f t="shared" si="97"/>
        <v>35.605209662056936</v>
      </c>
      <c r="AM188" s="261"/>
      <c r="AN188" s="261"/>
      <c r="AO188" s="261"/>
      <c r="AP188" s="261"/>
      <c r="AQ188" s="261"/>
      <c r="AR188" s="424"/>
      <c r="AS188" s="261"/>
      <c r="AT188" s="248"/>
      <c r="AU188" s="261"/>
      <c r="AV188" s="248"/>
      <c r="AW188" s="248"/>
      <c r="AX188" s="247"/>
      <c r="AY188" s="531"/>
    </row>
    <row r="189" spans="1:51" ht="13.2" x14ac:dyDescent="0.25">
      <c r="A189" s="247" t="s">
        <v>283</v>
      </c>
      <c r="B189" s="247">
        <v>45</v>
      </c>
      <c r="C189" s="247">
        <v>11</v>
      </c>
      <c r="D189" s="247">
        <v>15</v>
      </c>
      <c r="E189" s="247">
        <f t="shared" si="98"/>
        <v>15</v>
      </c>
      <c r="F189" s="256">
        <v>42820</v>
      </c>
      <c r="G189" s="247">
        <v>8850</v>
      </c>
      <c r="H189" s="247">
        <f t="shared" si="82"/>
        <v>8857.5</v>
      </c>
      <c r="I189" s="256">
        <f t="shared" si="79"/>
        <v>42827.5</v>
      </c>
      <c r="J189" s="249">
        <f t="shared" si="80"/>
        <v>42827.5</v>
      </c>
      <c r="K189" s="247">
        <v>1060</v>
      </c>
      <c r="L189" s="247"/>
      <c r="M189" s="247"/>
      <c r="N189" s="247"/>
      <c r="O189" s="247"/>
      <c r="P189" s="247"/>
      <c r="Q189" s="514">
        <v>0.16238933333333325</v>
      </c>
      <c r="R189" s="514">
        <v>8.6599687174165069E-3</v>
      </c>
      <c r="S189" s="300">
        <f t="shared" si="93"/>
        <v>8659.9687174165065</v>
      </c>
      <c r="T189" s="515">
        <v>1.5318687522978021E-2</v>
      </c>
      <c r="U189" s="300">
        <f t="shared" si="94"/>
        <v>15318.687522978022</v>
      </c>
      <c r="V189" s="514">
        <v>2.0251147965877632E-2</v>
      </c>
      <c r="W189" s="300">
        <f t="shared" si="85"/>
        <v>20251.147965877633</v>
      </c>
      <c r="X189" s="300"/>
      <c r="Y189" s="514">
        <v>0.10516957605093633</v>
      </c>
      <c r="Z189" s="300">
        <f t="shared" si="86"/>
        <v>105169.57605093633</v>
      </c>
      <c r="AA189" s="514">
        <v>1.0527845418228806E-3</v>
      </c>
      <c r="AB189" s="300">
        <f t="shared" si="99"/>
        <v>1052.7845418228806</v>
      </c>
      <c r="AC189" s="300">
        <f t="shared" si="100"/>
        <v>721.66405978470891</v>
      </c>
      <c r="AD189" s="300">
        <f t="shared" si="101"/>
        <v>153.05341265394597</v>
      </c>
      <c r="AE189" s="300">
        <f t="shared" si="102"/>
        <v>721.05349614134093</v>
      </c>
      <c r="AF189" s="300">
        <f t="shared" si="103"/>
        <v>75.19889584449146</v>
      </c>
      <c r="AG189" s="264">
        <v>64.599190286605321</v>
      </c>
      <c r="AH189" s="264">
        <v>44.674362982473447</v>
      </c>
      <c r="AI189" s="556">
        <f t="shared" si="90"/>
        <v>19.924827304131874</v>
      </c>
      <c r="AJ189" s="368">
        <f t="shared" si="95"/>
        <v>10.490219444514974</v>
      </c>
      <c r="AK189" s="368">
        <f t="shared" si="96"/>
        <v>7.2546400218152041</v>
      </c>
      <c r="AL189" s="368">
        <f t="shared" si="97"/>
        <v>3.2355794226997698</v>
      </c>
      <c r="AM189" s="261"/>
      <c r="AN189" s="261"/>
      <c r="AO189" s="261"/>
      <c r="AP189" s="261"/>
      <c r="AQ189" s="261"/>
      <c r="AR189" s="424"/>
      <c r="AS189" s="261"/>
      <c r="AT189" s="248"/>
      <c r="AU189" s="261"/>
      <c r="AV189" s="248"/>
      <c r="AW189" s="248"/>
      <c r="AX189" s="247"/>
      <c r="AY189" s="531"/>
    </row>
    <row r="190" spans="1:51" ht="13.2" x14ac:dyDescent="0.25">
      <c r="A190" s="247" t="s">
        <v>284</v>
      </c>
      <c r="B190" s="247">
        <v>45</v>
      </c>
      <c r="C190" s="247">
        <v>12</v>
      </c>
      <c r="D190" s="247">
        <v>15</v>
      </c>
      <c r="E190" s="247">
        <f t="shared" si="98"/>
        <v>0</v>
      </c>
      <c r="F190" s="256">
        <v>42835</v>
      </c>
      <c r="G190" s="247">
        <v>8865</v>
      </c>
      <c r="H190" s="247">
        <f t="shared" si="82"/>
        <v>8872.5</v>
      </c>
      <c r="I190" s="256">
        <f t="shared" si="79"/>
        <v>42842.5</v>
      </c>
      <c r="J190" s="249">
        <f t="shared" si="80"/>
        <v>42842.5</v>
      </c>
      <c r="K190" s="247">
        <v>1060</v>
      </c>
      <c r="L190" s="247"/>
      <c r="M190" s="247"/>
      <c r="N190" s="247"/>
      <c r="O190" s="247"/>
      <c r="P190" s="247"/>
      <c r="Q190" s="514">
        <v>0.5269119999999996</v>
      </c>
      <c r="R190" s="514">
        <v>4.9327653037017513E-2</v>
      </c>
      <c r="S190" s="300">
        <f t="shared" si="93"/>
        <v>49327.65303701751</v>
      </c>
      <c r="T190" s="515">
        <v>1.6411182955522401E-2</v>
      </c>
      <c r="U190" s="300">
        <f t="shared" si="94"/>
        <v>16411.182955522399</v>
      </c>
      <c r="V190" s="514">
        <v>0.15542999964820112</v>
      </c>
      <c r="W190" s="300">
        <f t="shared" si="85"/>
        <v>155429.9996482011</v>
      </c>
      <c r="X190" s="300"/>
      <c r="Y190" s="514">
        <v>0.23175168480373229</v>
      </c>
      <c r="Z190" s="300">
        <f t="shared" si="86"/>
        <v>231751.68480373229</v>
      </c>
      <c r="AA190" s="514">
        <v>5.2273484451004389E-3</v>
      </c>
      <c r="AB190" s="300">
        <f t="shared" si="99"/>
        <v>5227.3484451004388</v>
      </c>
      <c r="AC190" s="300">
        <f t="shared" si="100"/>
        <v>4110.6377530847931</v>
      </c>
      <c r="AD190" s="300">
        <f t="shared" si="101"/>
        <v>163.96884871914094</v>
      </c>
      <c r="AE190" s="300">
        <f t="shared" si="102"/>
        <v>5534.172425208777</v>
      </c>
      <c r="AF190" s="300">
        <f t="shared" si="103"/>
        <v>373.38203179288848</v>
      </c>
      <c r="AG190" s="264">
        <v>46.634304481399688</v>
      </c>
      <c r="AH190" s="264">
        <v>34.923502855372298</v>
      </c>
      <c r="AI190" s="556">
        <f t="shared" si="90"/>
        <v>11.71080162602739</v>
      </c>
      <c r="AJ190" s="368">
        <f t="shared" si="95"/>
        <v>24.572174642903253</v>
      </c>
      <c r="AK190" s="368">
        <f t="shared" si="96"/>
        <v>18.401612736529916</v>
      </c>
      <c r="AL190" s="368">
        <f t="shared" si="97"/>
        <v>6.1705619063733366</v>
      </c>
      <c r="AM190" s="261"/>
      <c r="AN190" s="261"/>
      <c r="AO190" s="261"/>
      <c r="AP190" s="261"/>
      <c r="AQ190" s="261"/>
      <c r="AR190" s="424"/>
      <c r="AS190" s="261"/>
      <c r="AT190" s="248"/>
      <c r="AU190" s="261"/>
      <c r="AV190" s="248"/>
      <c r="AW190" s="248"/>
      <c r="AX190" s="247"/>
      <c r="AY190" s="531"/>
    </row>
    <row r="191" spans="1:51" ht="13.2" x14ac:dyDescent="0.25">
      <c r="A191" s="253" t="s">
        <v>285</v>
      </c>
      <c r="B191" s="253">
        <v>45</v>
      </c>
      <c r="C191" s="253">
        <v>13</v>
      </c>
      <c r="D191" s="253">
        <v>15</v>
      </c>
      <c r="E191" s="253">
        <f>SUM(D191:D203)</f>
        <v>171</v>
      </c>
      <c r="F191" s="472">
        <v>42850</v>
      </c>
      <c r="G191" s="253">
        <v>8880</v>
      </c>
      <c r="H191" s="253">
        <f t="shared" si="82"/>
        <v>8887.5</v>
      </c>
      <c r="I191" s="472">
        <f t="shared" ref="I191:I254" si="104">F191+(D191/2)</f>
        <v>42857.5</v>
      </c>
      <c r="J191" s="473">
        <f t="shared" ref="J191:J254" si="105">I191</f>
        <v>42857.5</v>
      </c>
      <c r="K191" s="253">
        <v>1060</v>
      </c>
      <c r="L191" s="253"/>
      <c r="M191" s="253"/>
      <c r="N191" s="253"/>
      <c r="O191" s="253"/>
      <c r="P191" s="253"/>
      <c r="Q191" s="536">
        <v>0.15478933333333297</v>
      </c>
      <c r="R191" s="536">
        <v>1.0017894114525455E-2</v>
      </c>
      <c r="S191" s="356">
        <f t="shared" si="93"/>
        <v>10017.894114525454</v>
      </c>
      <c r="T191" s="537">
        <v>1.1860495306429091E-2</v>
      </c>
      <c r="U191" s="356">
        <f t="shared" si="94"/>
        <v>11860.495306429091</v>
      </c>
      <c r="V191" s="536">
        <v>3.3988332591735414E-2</v>
      </c>
      <c r="W191" s="356">
        <f t="shared" si="85"/>
        <v>33988.332591735416</v>
      </c>
      <c r="X191" s="356"/>
      <c r="Y191" s="536">
        <v>8.3895770148854826E-2</v>
      </c>
      <c r="Z191" s="356">
        <f t="shared" si="86"/>
        <v>83895.770148854819</v>
      </c>
      <c r="AA191" s="536">
        <v>1.4644061616715235E-3</v>
      </c>
      <c r="AB191" s="356">
        <f t="shared" si="99"/>
        <v>1464.4061616715235</v>
      </c>
      <c r="AC191" s="356">
        <f t="shared" si="100"/>
        <v>834.82450954378783</v>
      </c>
      <c r="AD191" s="356">
        <f t="shared" si="101"/>
        <v>118.5016196519544</v>
      </c>
      <c r="AE191" s="356">
        <f t="shared" si="102"/>
        <v>1210.1736693929399</v>
      </c>
      <c r="AF191" s="356">
        <f t="shared" si="103"/>
        <v>104.60044011939453</v>
      </c>
      <c r="AG191" s="538">
        <v>59.86987033313045</v>
      </c>
      <c r="AH191" s="538">
        <v>40.118330151823663</v>
      </c>
      <c r="AI191" s="557">
        <f t="shared" si="90"/>
        <v>19.751540181306787</v>
      </c>
      <c r="AJ191" s="380">
        <f t="shared" si="95"/>
        <v>9.2672173156183515</v>
      </c>
      <c r="AK191" s="380">
        <f t="shared" si="96"/>
        <v>6.2098895786473358</v>
      </c>
      <c r="AL191" s="380">
        <f t="shared" si="97"/>
        <v>3.0573277369710157</v>
      </c>
      <c r="AM191" s="427"/>
      <c r="AN191" s="427"/>
      <c r="AO191" s="427"/>
      <c r="AP191" s="427"/>
      <c r="AQ191" s="427"/>
      <c r="AR191" s="428"/>
      <c r="AS191" s="427"/>
      <c r="AT191" s="426"/>
      <c r="AU191" s="427"/>
      <c r="AV191" s="426"/>
      <c r="AW191" s="426"/>
      <c r="AX191" s="253"/>
      <c r="AY191" s="532"/>
    </row>
    <row r="192" spans="1:51" ht="13.2" x14ac:dyDescent="0.25">
      <c r="A192" s="459" t="s">
        <v>286</v>
      </c>
      <c r="B192" s="459">
        <v>46</v>
      </c>
      <c r="C192" s="459">
        <v>1</v>
      </c>
      <c r="D192" s="459">
        <v>13</v>
      </c>
      <c r="E192" s="459">
        <f>E191-D192</f>
        <v>158</v>
      </c>
      <c r="F192" s="460">
        <v>42866</v>
      </c>
      <c r="G192" s="459">
        <v>8896</v>
      </c>
      <c r="H192" s="459">
        <f t="shared" si="82"/>
        <v>8902.5</v>
      </c>
      <c r="I192" s="460">
        <f t="shared" si="104"/>
        <v>42872.5</v>
      </c>
      <c r="J192" s="461">
        <f t="shared" si="105"/>
        <v>42872.5</v>
      </c>
      <c r="K192" s="459">
        <v>1060</v>
      </c>
      <c r="L192" s="459"/>
      <c r="M192" s="459"/>
      <c r="N192" s="459"/>
      <c r="O192" s="459"/>
      <c r="P192" s="459"/>
      <c r="Q192" s="533">
        <v>2.0307692307692311</v>
      </c>
      <c r="R192" s="533">
        <v>7.7103373004516085E-2</v>
      </c>
      <c r="S192" s="359">
        <f t="shared" si="93"/>
        <v>77103.373004516092</v>
      </c>
      <c r="T192" s="534">
        <v>0.1525835484993755</v>
      </c>
      <c r="U192" s="359">
        <f t="shared" si="94"/>
        <v>152583.54849937549</v>
      </c>
      <c r="V192" s="533">
        <v>0.61769453254437889</v>
      </c>
      <c r="W192" s="359">
        <f t="shared" si="85"/>
        <v>617694.53254437889</v>
      </c>
      <c r="X192" s="359"/>
      <c r="Y192" s="533">
        <v>1.0677327172141862</v>
      </c>
      <c r="Z192" s="359">
        <f t="shared" si="86"/>
        <v>1067732.7172141862</v>
      </c>
      <c r="AA192" s="533">
        <v>1.0251939556331241E-2</v>
      </c>
      <c r="AB192" s="359">
        <f t="shared" si="99"/>
        <v>10251.939556331241</v>
      </c>
      <c r="AC192" s="359">
        <f t="shared" si="100"/>
        <v>6425.2810837096731</v>
      </c>
      <c r="AD192" s="359">
        <f t="shared" si="101"/>
        <v>1524.5061156608988</v>
      </c>
      <c r="AE192" s="359">
        <f t="shared" si="102"/>
        <v>21993.36072152459</v>
      </c>
      <c r="AF192" s="359">
        <f t="shared" si="103"/>
        <v>732.28139688080296</v>
      </c>
      <c r="AG192" s="479">
        <v>40.973322219808473</v>
      </c>
      <c r="AH192" s="479">
        <v>31.647096439009815</v>
      </c>
      <c r="AI192" s="555">
        <f t="shared" si="90"/>
        <v>9.3262257807986586</v>
      </c>
      <c r="AJ192" s="480">
        <f t="shared" si="95"/>
        <v>83.207362046380297</v>
      </c>
      <c r="AK192" s="480">
        <f t="shared" si="96"/>
        <v>64.267949691527633</v>
      </c>
      <c r="AL192" s="480">
        <f t="shared" si="97"/>
        <v>18.939412354852664</v>
      </c>
      <c r="AM192" s="505"/>
      <c r="AN192" s="505"/>
      <c r="AO192" s="505"/>
      <c r="AP192" s="505"/>
      <c r="AQ192" s="505"/>
      <c r="AR192" s="506"/>
      <c r="AS192" s="505"/>
      <c r="AT192" s="490"/>
      <c r="AU192" s="505"/>
      <c r="AV192" s="490"/>
      <c r="AW192" s="490"/>
      <c r="AX192" s="459"/>
      <c r="AY192" s="425"/>
    </row>
    <row r="193" spans="1:51" ht="13.2" x14ac:dyDescent="0.25">
      <c r="A193" s="247" t="s">
        <v>287</v>
      </c>
      <c r="B193" s="247">
        <v>46</v>
      </c>
      <c r="C193" s="247">
        <v>2</v>
      </c>
      <c r="D193" s="247">
        <v>13</v>
      </c>
      <c r="E193" s="247">
        <f>E192-D193</f>
        <v>145</v>
      </c>
      <c r="F193" s="256">
        <v>42879</v>
      </c>
      <c r="G193" s="247">
        <v>8909</v>
      </c>
      <c r="H193" s="247">
        <f t="shared" si="82"/>
        <v>8915.5</v>
      </c>
      <c r="I193" s="256">
        <f t="shared" si="104"/>
        <v>42885.5</v>
      </c>
      <c r="J193" s="249">
        <f t="shared" si="105"/>
        <v>42885.5</v>
      </c>
      <c r="K193" s="247">
        <v>1060</v>
      </c>
      <c r="L193" s="247"/>
      <c r="M193" s="247"/>
      <c r="N193" s="247"/>
      <c r="O193" s="247"/>
      <c r="P193" s="247"/>
      <c r="Q193" s="514">
        <v>2.6646153846153848</v>
      </c>
      <c r="R193" s="514">
        <v>0.1531616620111963</v>
      </c>
      <c r="S193" s="300">
        <f t="shared" si="93"/>
        <v>153161.66201119628</v>
      </c>
      <c r="T193" s="515">
        <v>0.21447078250220117</v>
      </c>
      <c r="U193" s="300">
        <f t="shared" si="94"/>
        <v>214470.78250220118</v>
      </c>
      <c r="V193" s="514">
        <v>1.3030158961487424</v>
      </c>
      <c r="W193" s="300">
        <f t="shared" si="85"/>
        <v>1303015.8961487424</v>
      </c>
      <c r="X193" s="300"/>
      <c r="Y193" s="514">
        <v>0.76422455093645048</v>
      </c>
      <c r="Z193" s="300">
        <f t="shared" si="86"/>
        <v>764224.55093645048</v>
      </c>
      <c r="AA193" s="514">
        <v>2.1735520128382167E-2</v>
      </c>
      <c r="AB193" s="300">
        <f t="shared" si="99"/>
        <v>21735.520128382166</v>
      </c>
      <c r="AC193" s="300">
        <f t="shared" si="100"/>
        <v>12763.471834266358</v>
      </c>
      <c r="AD193" s="300">
        <f t="shared" si="101"/>
        <v>2142.8392691792874</v>
      </c>
      <c r="AE193" s="300">
        <f t="shared" si="102"/>
        <v>46394.612741405435</v>
      </c>
      <c r="AF193" s="300">
        <f t="shared" si="103"/>
        <v>1552.5371520272977</v>
      </c>
      <c r="AG193" s="264">
        <v>41.515054316454346</v>
      </c>
      <c r="AH193" s="264">
        <v>27.783924805571875</v>
      </c>
      <c r="AI193" s="556">
        <f t="shared" si="90"/>
        <v>13.731129510882472</v>
      </c>
      <c r="AJ193" s="368">
        <f t="shared" si="95"/>
        <v>110.62165242476759</v>
      </c>
      <c r="AK193" s="368">
        <f t="shared" si="96"/>
        <v>74.033473481923835</v>
      </c>
      <c r="AL193" s="368">
        <f t="shared" si="97"/>
        <v>36.588178942843754</v>
      </c>
      <c r="AM193" s="261"/>
      <c r="AN193" s="261"/>
      <c r="AO193" s="261"/>
      <c r="AP193" s="261"/>
      <c r="AQ193" s="261"/>
      <c r="AR193" s="424"/>
      <c r="AS193" s="261"/>
      <c r="AT193" s="248"/>
      <c r="AU193" s="261"/>
      <c r="AV193" s="248"/>
      <c r="AW193" s="248"/>
      <c r="AX193" s="247"/>
      <c r="AY193" s="507"/>
    </row>
    <row r="194" spans="1:51" ht="13.2" x14ac:dyDescent="0.25">
      <c r="A194" s="247" t="s">
        <v>288</v>
      </c>
      <c r="B194" s="247">
        <v>46</v>
      </c>
      <c r="C194" s="247">
        <v>3</v>
      </c>
      <c r="D194" s="247">
        <v>13</v>
      </c>
      <c r="E194" s="247">
        <f t="shared" ref="E194:E203" si="106">E193-D194</f>
        <v>132</v>
      </c>
      <c r="F194" s="256">
        <v>42892</v>
      </c>
      <c r="G194" s="247">
        <v>8922</v>
      </c>
      <c r="H194" s="247">
        <f t="shared" si="82"/>
        <v>8928.5</v>
      </c>
      <c r="I194" s="256">
        <f t="shared" si="104"/>
        <v>42898.5</v>
      </c>
      <c r="J194" s="249">
        <f t="shared" si="105"/>
        <v>42898.5</v>
      </c>
      <c r="K194" s="247">
        <v>1060</v>
      </c>
      <c r="L194" s="247"/>
      <c r="M194" s="247"/>
      <c r="N194" s="247"/>
      <c r="O194" s="247"/>
      <c r="P194" s="247"/>
      <c r="Q194" s="514">
        <v>0.79384615384615442</v>
      </c>
      <c r="R194" s="514">
        <v>3.8028527660999421E-2</v>
      </c>
      <c r="S194" s="300">
        <f t="shared" si="93"/>
        <v>38028.527660999418</v>
      </c>
      <c r="T194" s="515">
        <v>6.2617411716491253E-2</v>
      </c>
      <c r="U194" s="300">
        <f t="shared" si="94"/>
        <v>62617.411716491253</v>
      </c>
      <c r="V194" s="514">
        <v>0.25761521884300725</v>
      </c>
      <c r="W194" s="300">
        <f t="shared" si="85"/>
        <v>257615.21884300726</v>
      </c>
      <c r="X194" s="300"/>
      <c r="Y194" s="514">
        <v>0.37854220413415735</v>
      </c>
      <c r="Z194" s="300">
        <f t="shared" si="86"/>
        <v>378542.20413415733</v>
      </c>
      <c r="AA194" s="514">
        <v>5.3269109666716392E-3</v>
      </c>
      <c r="AB194" s="300">
        <f t="shared" si="99"/>
        <v>5326.9109666716395</v>
      </c>
      <c r="AC194" s="300">
        <f t="shared" si="100"/>
        <v>3169.0439717499517</v>
      </c>
      <c r="AD194" s="300">
        <f t="shared" si="101"/>
        <v>625.62856905269859</v>
      </c>
      <c r="AE194" s="300">
        <f t="shared" si="102"/>
        <v>9172.534540706316</v>
      </c>
      <c r="AF194" s="300">
        <f t="shared" si="103"/>
        <v>380.49364047654564</v>
      </c>
      <c r="AG194" s="516">
        <v>47.360020077674257</v>
      </c>
      <c r="AH194" s="516">
        <v>33.831473399794618</v>
      </c>
      <c r="AI194" s="556">
        <f t="shared" si="90"/>
        <v>13.528546677879639</v>
      </c>
      <c r="AJ194" s="368">
        <f t="shared" si="95"/>
        <v>37.596569784738364</v>
      </c>
      <c r="AK194" s="368">
        <f t="shared" si="96"/>
        <v>26.856985037375438</v>
      </c>
      <c r="AL194" s="368">
        <f t="shared" si="97"/>
        <v>10.739584747362926</v>
      </c>
      <c r="AM194" s="261"/>
      <c r="AN194" s="261"/>
      <c r="AO194" s="261"/>
      <c r="AP194" s="261"/>
      <c r="AQ194" s="261"/>
      <c r="AR194" s="424"/>
      <c r="AS194" s="261"/>
      <c r="AT194" s="248"/>
      <c r="AU194" s="261"/>
      <c r="AV194" s="248"/>
      <c r="AW194" s="248"/>
      <c r="AX194" s="247"/>
      <c r="AY194" s="507"/>
    </row>
    <row r="195" spans="1:51" ht="13.2" x14ac:dyDescent="0.25">
      <c r="A195" s="247" t="s">
        <v>289</v>
      </c>
      <c r="B195" s="247">
        <v>46</v>
      </c>
      <c r="C195" s="247">
        <v>4</v>
      </c>
      <c r="D195" s="247">
        <v>13</v>
      </c>
      <c r="E195" s="247">
        <f t="shared" si="106"/>
        <v>119</v>
      </c>
      <c r="F195" s="256">
        <v>42905</v>
      </c>
      <c r="G195" s="247">
        <v>8935</v>
      </c>
      <c r="H195" s="247">
        <f t="shared" si="82"/>
        <v>8941.5</v>
      </c>
      <c r="I195" s="256">
        <f t="shared" si="104"/>
        <v>42911.5</v>
      </c>
      <c r="J195" s="249">
        <f t="shared" si="105"/>
        <v>42911.5</v>
      </c>
      <c r="K195" s="247">
        <v>1060</v>
      </c>
      <c r="L195" s="247"/>
      <c r="M195" s="247"/>
      <c r="N195" s="247"/>
      <c r="O195" s="247"/>
      <c r="P195" s="247"/>
      <c r="Q195" s="514">
        <v>1.4892307692307691</v>
      </c>
      <c r="R195" s="514">
        <v>7.2061680585872215E-2</v>
      </c>
      <c r="S195" s="300">
        <f t="shared" si="93"/>
        <v>72061.680585872222</v>
      </c>
      <c r="T195" s="515">
        <v>0.10381208954673654</v>
      </c>
      <c r="U195" s="300">
        <f t="shared" si="94"/>
        <v>103812.08954673655</v>
      </c>
      <c r="V195" s="514">
        <v>0.36015161066832341</v>
      </c>
      <c r="W195" s="300">
        <f t="shared" si="85"/>
        <v>360151.61066832341</v>
      </c>
      <c r="X195" s="300"/>
      <c r="Y195" s="514">
        <v>0.84511286755102866</v>
      </c>
      <c r="Z195" s="300">
        <f t="shared" si="86"/>
        <v>845112.86755102861</v>
      </c>
      <c r="AA195" s="514">
        <v>1.028914865046677E-2</v>
      </c>
      <c r="AB195" s="300">
        <f t="shared" si="99"/>
        <v>10289.14865046677</v>
      </c>
      <c r="AC195" s="300">
        <f t="shared" si="100"/>
        <v>6005.1400488226845</v>
      </c>
      <c r="AD195" s="300">
        <f t="shared" si="101"/>
        <v>1037.2164427293055</v>
      </c>
      <c r="AE195" s="300">
        <f t="shared" si="102"/>
        <v>12823.400354927753</v>
      </c>
      <c r="AF195" s="300">
        <f t="shared" si="103"/>
        <v>734.939189319055</v>
      </c>
      <c r="AG195" s="264">
        <v>48.520082053383433</v>
      </c>
      <c r="AH195" s="264">
        <v>35.238140024576218</v>
      </c>
      <c r="AI195" s="556">
        <f t="shared" si="90"/>
        <v>13.281942028807215</v>
      </c>
      <c r="AJ195" s="368">
        <f t="shared" si="95"/>
        <v>72.257599119500242</v>
      </c>
      <c r="AK195" s="368">
        <f t="shared" si="96"/>
        <v>52.477722375061198</v>
      </c>
      <c r="AL195" s="368">
        <f t="shared" si="97"/>
        <v>19.779876744439044</v>
      </c>
      <c r="AM195" s="261"/>
      <c r="AN195" s="261"/>
      <c r="AO195" s="261"/>
      <c r="AP195" s="261"/>
      <c r="AQ195" s="261"/>
      <c r="AR195" s="424"/>
      <c r="AS195" s="261"/>
      <c r="AT195" s="248"/>
      <c r="AU195" s="261"/>
      <c r="AV195" s="248"/>
      <c r="AW195" s="248"/>
      <c r="AX195" s="247"/>
      <c r="AY195" s="507"/>
    </row>
    <row r="196" spans="1:51" ht="13.2" x14ac:dyDescent="0.25">
      <c r="A196" s="247" t="s">
        <v>290</v>
      </c>
      <c r="B196" s="247">
        <v>46</v>
      </c>
      <c r="C196" s="247">
        <v>5</v>
      </c>
      <c r="D196" s="247">
        <v>13</v>
      </c>
      <c r="E196" s="247">
        <f t="shared" si="106"/>
        <v>106</v>
      </c>
      <c r="F196" s="256">
        <v>42918</v>
      </c>
      <c r="G196" s="247">
        <v>8948</v>
      </c>
      <c r="H196" s="247">
        <f t="shared" si="82"/>
        <v>8954.5</v>
      </c>
      <c r="I196" s="256">
        <f t="shared" si="104"/>
        <v>42924.5</v>
      </c>
      <c r="J196" s="249">
        <f t="shared" si="105"/>
        <v>42924.5</v>
      </c>
      <c r="K196" s="247">
        <v>1060</v>
      </c>
      <c r="L196" s="247"/>
      <c r="M196" s="247"/>
      <c r="N196" s="247"/>
      <c r="O196" s="247"/>
      <c r="P196" s="247"/>
      <c r="Q196" s="514">
        <v>1.5384615384615385</v>
      </c>
      <c r="R196" s="514">
        <v>8.2578058573059415E-2</v>
      </c>
      <c r="S196" s="300">
        <f t="shared" si="93"/>
        <v>82578.058573059418</v>
      </c>
      <c r="T196" s="515">
        <v>0.19196657054613481</v>
      </c>
      <c r="U196" s="300">
        <f t="shared" si="94"/>
        <v>191966.57054613481</v>
      </c>
      <c r="V196" s="514">
        <v>0.45379269964541258</v>
      </c>
      <c r="W196" s="300">
        <f t="shared" si="85"/>
        <v>453792.69964541256</v>
      </c>
      <c r="X196" s="300"/>
      <c r="Y196" s="514">
        <v>0.68625712183734267</v>
      </c>
      <c r="Z196" s="300">
        <f t="shared" si="86"/>
        <v>686257.12183734262</v>
      </c>
      <c r="AA196" s="514">
        <v>1.0294295547589932E-2</v>
      </c>
      <c r="AB196" s="300">
        <f t="shared" si="99"/>
        <v>10294.295547589933</v>
      </c>
      <c r="AC196" s="300">
        <f t="shared" si="100"/>
        <v>6881.5048810882845</v>
      </c>
      <c r="AD196" s="300">
        <f t="shared" si="101"/>
        <v>1917.9932153775389</v>
      </c>
      <c r="AE196" s="300">
        <f t="shared" si="102"/>
        <v>16157.543915736327</v>
      </c>
      <c r="AF196" s="300">
        <f t="shared" si="103"/>
        <v>735.30682482785232</v>
      </c>
      <c r="AG196" s="264">
        <v>39.610900948447771</v>
      </c>
      <c r="AH196" s="264">
        <v>28.889646141268035</v>
      </c>
      <c r="AI196" s="556">
        <f t="shared" si="90"/>
        <v>10.721254807179736</v>
      </c>
      <c r="AJ196" s="368">
        <f t="shared" si="95"/>
        <v>60.939847612996573</v>
      </c>
      <c r="AK196" s="368">
        <f t="shared" si="96"/>
        <v>44.445609448104669</v>
      </c>
      <c r="AL196" s="368">
        <f t="shared" si="97"/>
        <v>16.494238164891904</v>
      </c>
      <c r="AM196" s="261"/>
      <c r="AN196" s="261"/>
      <c r="AO196" s="261"/>
      <c r="AP196" s="261"/>
      <c r="AQ196" s="261"/>
      <c r="AR196" s="424"/>
      <c r="AS196" s="261"/>
      <c r="AT196" s="248"/>
      <c r="AU196" s="261"/>
      <c r="AV196" s="248"/>
      <c r="AW196" s="248"/>
      <c r="AX196" s="247"/>
      <c r="AY196" s="507"/>
    </row>
    <row r="197" spans="1:51" ht="13.2" x14ac:dyDescent="0.25">
      <c r="A197" s="247" t="s">
        <v>291</v>
      </c>
      <c r="B197" s="247">
        <v>46</v>
      </c>
      <c r="C197" s="247">
        <v>6</v>
      </c>
      <c r="D197" s="247">
        <v>13</v>
      </c>
      <c r="E197" s="247">
        <f t="shared" si="106"/>
        <v>93</v>
      </c>
      <c r="F197" s="256">
        <v>42931</v>
      </c>
      <c r="G197" s="247">
        <v>8961</v>
      </c>
      <c r="H197" s="247">
        <f t="shared" si="82"/>
        <v>8967.5</v>
      </c>
      <c r="I197" s="256">
        <f t="shared" si="104"/>
        <v>42937.5</v>
      </c>
      <c r="J197" s="249">
        <f t="shared" si="105"/>
        <v>42937.5</v>
      </c>
      <c r="K197" s="247">
        <v>1060</v>
      </c>
      <c r="L197" s="247"/>
      <c r="M197" s="247"/>
      <c r="N197" s="247"/>
      <c r="O197" s="247"/>
      <c r="P197" s="247"/>
      <c r="Q197" s="514">
        <v>0.33846153846153892</v>
      </c>
      <c r="R197" s="514">
        <v>1.7622433623030211E-2</v>
      </c>
      <c r="S197" s="300">
        <f t="shared" si="93"/>
        <v>17622.433623030211</v>
      </c>
      <c r="T197" s="515">
        <v>2.6065373132946879E-2</v>
      </c>
      <c r="U197" s="300">
        <f t="shared" si="94"/>
        <v>26065.373132946879</v>
      </c>
      <c r="V197" s="514">
        <v>7.6403676336757403E-2</v>
      </c>
      <c r="W197" s="300">
        <f t="shared" si="85"/>
        <v>76403.676336757402</v>
      </c>
      <c r="X197" s="300"/>
      <c r="Y197" s="514">
        <v>0.19193640493425909</v>
      </c>
      <c r="Z197" s="300">
        <f t="shared" si="86"/>
        <v>191936.4049342591</v>
      </c>
      <c r="AA197" s="514">
        <v>2.4325885416452606E-3</v>
      </c>
      <c r="AB197" s="300">
        <f t="shared" si="99"/>
        <v>2432.5885416452606</v>
      </c>
      <c r="AC197" s="300">
        <f t="shared" si="100"/>
        <v>1468.5361352525176</v>
      </c>
      <c r="AD197" s="300">
        <f t="shared" si="101"/>
        <v>260.42663929999918</v>
      </c>
      <c r="AE197" s="300">
        <f t="shared" si="102"/>
        <v>2720.3958034130565</v>
      </c>
      <c r="AF197" s="300">
        <f t="shared" si="103"/>
        <v>173.7563244032329</v>
      </c>
      <c r="AG197" s="264">
        <v>48.600247409935911</v>
      </c>
      <c r="AH197" s="264">
        <v>31.275931519270905</v>
      </c>
      <c r="AI197" s="556">
        <f t="shared" si="90"/>
        <v>17.324315890665005</v>
      </c>
      <c r="AJ197" s="368">
        <f t="shared" si="95"/>
        <v>16.449314507978329</v>
      </c>
      <c r="AK197" s="368">
        <f t="shared" si="96"/>
        <v>10.585699898830168</v>
      </c>
      <c r="AL197" s="368">
        <f t="shared" si="97"/>
        <v>5.8636146091481613</v>
      </c>
      <c r="AM197" s="261"/>
      <c r="AN197" s="261"/>
      <c r="AO197" s="261"/>
      <c r="AP197" s="261"/>
      <c r="AQ197" s="261"/>
      <c r="AR197" s="424"/>
      <c r="AS197" s="261"/>
      <c r="AT197" s="248"/>
      <c r="AU197" s="261"/>
      <c r="AV197" s="248"/>
      <c r="AW197" s="248"/>
      <c r="AX197" s="247"/>
      <c r="AY197" s="507"/>
    </row>
    <row r="198" spans="1:51" ht="13.2" x14ac:dyDescent="0.25">
      <c r="A198" s="247" t="s">
        <v>292</v>
      </c>
      <c r="B198" s="247">
        <v>46</v>
      </c>
      <c r="C198" s="247">
        <v>7</v>
      </c>
      <c r="D198" s="247">
        <v>13</v>
      </c>
      <c r="E198" s="247">
        <f t="shared" si="106"/>
        <v>80</v>
      </c>
      <c r="F198" s="256">
        <v>42944</v>
      </c>
      <c r="G198" s="247">
        <v>8974</v>
      </c>
      <c r="H198" s="247">
        <f t="shared" si="82"/>
        <v>8980.5</v>
      </c>
      <c r="I198" s="256">
        <f t="shared" si="104"/>
        <v>42950.5</v>
      </c>
      <c r="J198" s="249">
        <f t="shared" si="105"/>
        <v>42950.5</v>
      </c>
      <c r="K198" s="247">
        <v>1060</v>
      </c>
      <c r="L198" s="247"/>
      <c r="M198" s="247"/>
      <c r="N198" s="247"/>
      <c r="O198" s="247"/>
      <c r="P198" s="247"/>
      <c r="Q198" s="514">
        <v>0.72</v>
      </c>
      <c r="R198" s="514">
        <v>4.9565108213928531E-2</v>
      </c>
      <c r="S198" s="300">
        <f t="shared" si="93"/>
        <v>49565.108213928528</v>
      </c>
      <c r="T198" s="515">
        <v>4.2464445537098022E-2</v>
      </c>
      <c r="U198" s="300">
        <f t="shared" si="94"/>
        <v>42464.445537098021</v>
      </c>
      <c r="V198" s="514">
        <v>0.18270861349693251</v>
      </c>
      <c r="W198" s="300">
        <f t="shared" si="85"/>
        <v>182708.61349693252</v>
      </c>
      <c r="X198" s="300"/>
      <c r="Y198" s="514">
        <v>0.3709141704311481</v>
      </c>
      <c r="Z198" s="300">
        <f t="shared" si="86"/>
        <v>370914.17043114809</v>
      </c>
      <c r="AA198" s="514">
        <v>6.695198736779759E-3</v>
      </c>
      <c r="AB198" s="300">
        <f t="shared" si="99"/>
        <v>6695.1987367797592</v>
      </c>
      <c r="AC198" s="300">
        <f t="shared" si="100"/>
        <v>4130.4256844940437</v>
      </c>
      <c r="AD198" s="300">
        <f t="shared" si="101"/>
        <v>424.27448801742901</v>
      </c>
      <c r="AE198" s="300">
        <f t="shared" si="102"/>
        <v>6505.442790654698</v>
      </c>
      <c r="AF198" s="300">
        <f t="shared" si="103"/>
        <v>478.22848119855422</v>
      </c>
      <c r="AG198" s="264">
        <v>50.733739058184653</v>
      </c>
      <c r="AH198" s="264">
        <v>37.818113086051106</v>
      </c>
      <c r="AI198" s="556">
        <f t="shared" si="90"/>
        <v>12.915625972133547</v>
      </c>
      <c r="AJ198" s="368">
        <f t="shared" si="95"/>
        <v>36.528292121892946</v>
      </c>
      <c r="AK198" s="368">
        <f t="shared" si="96"/>
        <v>27.229041421956797</v>
      </c>
      <c r="AL198" s="368">
        <f t="shared" si="97"/>
        <v>9.2992506999361488</v>
      </c>
      <c r="AM198" s="261"/>
      <c r="AN198" s="261"/>
      <c r="AO198" s="261"/>
      <c r="AP198" s="261"/>
      <c r="AQ198" s="261"/>
      <c r="AR198" s="424"/>
      <c r="AS198" s="261"/>
      <c r="AT198" s="248"/>
      <c r="AU198" s="261"/>
      <c r="AV198" s="248"/>
      <c r="AW198" s="248"/>
      <c r="AX198" s="247"/>
      <c r="AY198" s="507"/>
    </row>
    <row r="199" spans="1:51" ht="13.2" x14ac:dyDescent="0.25">
      <c r="A199" s="247" t="s">
        <v>293</v>
      </c>
      <c r="B199" s="247">
        <v>46</v>
      </c>
      <c r="C199" s="247">
        <v>8</v>
      </c>
      <c r="D199" s="247">
        <v>13</v>
      </c>
      <c r="E199" s="247">
        <f t="shared" si="106"/>
        <v>67</v>
      </c>
      <c r="F199" s="256">
        <v>42957</v>
      </c>
      <c r="G199" s="247">
        <v>8987</v>
      </c>
      <c r="H199" s="247">
        <f t="shared" si="82"/>
        <v>8993.5</v>
      </c>
      <c r="I199" s="256">
        <f t="shared" si="104"/>
        <v>42963.5</v>
      </c>
      <c r="J199" s="249">
        <f t="shared" si="105"/>
        <v>42963.5</v>
      </c>
      <c r="K199" s="247">
        <v>1060</v>
      </c>
      <c r="L199" s="247"/>
      <c r="M199" s="247"/>
      <c r="N199" s="247"/>
      <c r="O199" s="247"/>
      <c r="P199" s="247"/>
      <c r="Q199" s="514">
        <v>0.57230769230769218</v>
      </c>
      <c r="R199" s="514">
        <v>3.7036990670548539E-2</v>
      </c>
      <c r="S199" s="300">
        <f t="shared" si="93"/>
        <v>37036.990670548541</v>
      </c>
      <c r="T199" s="515">
        <v>6.7483833222339085E-2</v>
      </c>
      <c r="U199" s="300">
        <f t="shared" si="94"/>
        <v>67483.83322233909</v>
      </c>
      <c r="V199" s="514">
        <v>9.7575475497621966E-2</v>
      </c>
      <c r="W199" s="300">
        <f t="shared" si="85"/>
        <v>97575.47549762197</v>
      </c>
      <c r="X199" s="300"/>
      <c r="Y199" s="514">
        <v>0.31465590691135975</v>
      </c>
      <c r="Z199" s="300">
        <f t="shared" si="86"/>
        <v>314655.90691135975</v>
      </c>
      <c r="AA199" s="514">
        <v>4.7323641555813015E-3</v>
      </c>
      <c r="AB199" s="300">
        <f t="shared" si="99"/>
        <v>4732.3641555813019</v>
      </c>
      <c r="AC199" s="300">
        <f t="shared" si="100"/>
        <v>3086.4158892123783</v>
      </c>
      <c r="AD199" s="300">
        <f t="shared" si="101"/>
        <v>674.25038588689745</v>
      </c>
      <c r="AE199" s="300">
        <f t="shared" si="102"/>
        <v>3474.2296023792337</v>
      </c>
      <c r="AF199" s="300">
        <f t="shared" si="103"/>
        <v>338.02601111295007</v>
      </c>
      <c r="AG199" s="264">
        <v>47.374711859275855</v>
      </c>
      <c r="AH199" s="264">
        <v>35.114528408353706</v>
      </c>
      <c r="AI199" s="556">
        <f t="shared" si="90"/>
        <v>12.260183450922149</v>
      </c>
      <c r="AJ199" s="368">
        <f t="shared" si="95"/>
        <v>27.112912017924021</v>
      </c>
      <c r="AK199" s="368">
        <f t="shared" si="96"/>
        <v>20.096314719857808</v>
      </c>
      <c r="AL199" s="368">
        <f t="shared" si="97"/>
        <v>7.0165972980662126</v>
      </c>
      <c r="AM199" s="261"/>
      <c r="AN199" s="261"/>
      <c r="AO199" s="261"/>
      <c r="AP199" s="261"/>
      <c r="AQ199" s="261"/>
      <c r="AR199" s="424"/>
      <c r="AS199" s="261"/>
      <c r="AT199" s="248"/>
      <c r="AU199" s="261"/>
      <c r="AV199" s="248"/>
      <c r="AW199" s="248"/>
      <c r="AX199" s="247"/>
      <c r="AY199" s="507"/>
    </row>
    <row r="200" spans="1:51" ht="13.2" x14ac:dyDescent="0.25">
      <c r="A200" s="247" t="s">
        <v>294</v>
      </c>
      <c r="B200" s="247">
        <v>46</v>
      </c>
      <c r="C200" s="247">
        <v>9</v>
      </c>
      <c r="D200" s="247">
        <v>13</v>
      </c>
      <c r="E200" s="247">
        <f t="shared" si="106"/>
        <v>54</v>
      </c>
      <c r="F200" s="256">
        <v>42970</v>
      </c>
      <c r="G200" s="247">
        <v>9000</v>
      </c>
      <c r="H200" s="247">
        <f t="shared" si="82"/>
        <v>9006.5</v>
      </c>
      <c r="I200" s="256">
        <f t="shared" si="104"/>
        <v>42976.5</v>
      </c>
      <c r="J200" s="249">
        <f t="shared" si="105"/>
        <v>42976.5</v>
      </c>
      <c r="K200" s="247">
        <v>1060</v>
      </c>
      <c r="L200" s="247"/>
      <c r="M200" s="247"/>
      <c r="N200" s="247"/>
      <c r="O200" s="247"/>
      <c r="P200" s="247"/>
      <c r="Q200" s="514">
        <v>0.93538461538461515</v>
      </c>
      <c r="R200" s="514">
        <v>5.7145742744719286E-2</v>
      </c>
      <c r="S200" s="300">
        <f t="shared" si="93"/>
        <v>57145.742744719282</v>
      </c>
      <c r="T200" s="515">
        <v>0.41662434841753815</v>
      </c>
      <c r="U200" s="300">
        <f t="shared" si="94"/>
        <v>416624.34841753816</v>
      </c>
      <c r="V200" s="514">
        <v>0.14676194795511516</v>
      </c>
      <c r="W200" s="300">
        <f t="shared" si="85"/>
        <v>146761.94795511515</v>
      </c>
      <c r="X200" s="300"/>
      <c r="Y200" s="514">
        <v>0.22913396215016363</v>
      </c>
      <c r="Z200" s="300">
        <f t="shared" si="86"/>
        <v>229133.96215016363</v>
      </c>
      <c r="AA200" s="514">
        <v>7.3035188139027518E-3</v>
      </c>
      <c r="AB200" s="300">
        <f t="shared" si="99"/>
        <v>7303.5188139027514</v>
      </c>
      <c r="AC200" s="300">
        <f t="shared" si="100"/>
        <v>4762.1452287266065</v>
      </c>
      <c r="AD200" s="300">
        <f t="shared" si="101"/>
        <v>4162.6136850420244</v>
      </c>
      <c r="AE200" s="300">
        <f t="shared" si="102"/>
        <v>5225.5415767963959</v>
      </c>
      <c r="AF200" s="300">
        <f t="shared" si="103"/>
        <v>521.67991527876802</v>
      </c>
      <c r="AG200" s="264">
        <v>46.819805077355291</v>
      </c>
      <c r="AH200" s="264">
        <v>34.881941750389643</v>
      </c>
      <c r="AI200" s="556">
        <f t="shared" si="90"/>
        <v>11.937863326965648</v>
      </c>
      <c r="AJ200" s="368">
        <f t="shared" si="95"/>
        <v>43.794525364664629</v>
      </c>
      <c r="AK200" s="368">
        <f t="shared" si="96"/>
        <v>32.628031668056764</v>
      </c>
      <c r="AL200" s="368">
        <f t="shared" si="97"/>
        <v>11.166493696607866</v>
      </c>
      <c r="AM200" s="261"/>
      <c r="AN200" s="261"/>
      <c r="AO200" s="261"/>
      <c r="AP200" s="261"/>
      <c r="AQ200" s="261"/>
      <c r="AR200" s="424"/>
      <c r="AS200" s="261"/>
      <c r="AT200" s="248"/>
      <c r="AU200" s="261"/>
      <c r="AV200" s="248"/>
      <c r="AW200" s="248"/>
      <c r="AX200" s="247"/>
      <c r="AY200" s="507"/>
    </row>
    <row r="201" spans="1:51" ht="13.2" x14ac:dyDescent="0.25">
      <c r="A201" s="247" t="s">
        <v>295</v>
      </c>
      <c r="B201" s="247">
        <v>46</v>
      </c>
      <c r="C201" s="247">
        <v>10</v>
      </c>
      <c r="D201" s="247">
        <v>13</v>
      </c>
      <c r="E201" s="247">
        <f t="shared" si="106"/>
        <v>41</v>
      </c>
      <c r="F201" s="256">
        <v>42983</v>
      </c>
      <c r="G201" s="247">
        <v>9013</v>
      </c>
      <c r="H201" s="247">
        <f t="shared" si="82"/>
        <v>9019.5</v>
      </c>
      <c r="I201" s="256">
        <f t="shared" si="104"/>
        <v>42989.5</v>
      </c>
      <c r="J201" s="249">
        <f t="shared" si="105"/>
        <v>42989.5</v>
      </c>
      <c r="K201" s="247">
        <v>1060</v>
      </c>
      <c r="L201" s="247"/>
      <c r="M201" s="247"/>
      <c r="N201" s="247"/>
      <c r="O201" s="247"/>
      <c r="P201" s="247"/>
      <c r="Q201" s="514">
        <v>0.54769230769230803</v>
      </c>
      <c r="R201" s="514">
        <v>3.113573740683195E-2</v>
      </c>
      <c r="S201" s="300">
        <f t="shared" si="93"/>
        <v>31135.737406831951</v>
      </c>
      <c r="T201" s="515">
        <v>0.16835044368171495</v>
      </c>
      <c r="U201" s="300">
        <f t="shared" si="94"/>
        <v>168350.44368171494</v>
      </c>
      <c r="V201" s="514">
        <v>8.9758578708343251E-2</v>
      </c>
      <c r="W201" s="300">
        <f t="shared" si="85"/>
        <v>89758.578708343251</v>
      </c>
      <c r="X201" s="300"/>
      <c r="Y201" s="514">
        <v>0.21174394178516998</v>
      </c>
      <c r="Z201" s="300">
        <f t="shared" si="86"/>
        <v>211743.94178516997</v>
      </c>
      <c r="AA201" s="514">
        <v>3.8923484329480853E-3</v>
      </c>
      <c r="AB201" s="300">
        <f t="shared" si="99"/>
        <v>3892.3484329480852</v>
      </c>
      <c r="AC201" s="300">
        <f t="shared" si="100"/>
        <v>2594.6447839026623</v>
      </c>
      <c r="AD201" s="300">
        <f t="shared" si="101"/>
        <v>1682.0376999427995</v>
      </c>
      <c r="AE201" s="300">
        <f t="shared" si="102"/>
        <v>3195.9046023159012</v>
      </c>
      <c r="AF201" s="300">
        <f t="shared" si="103"/>
        <v>278.02488806772038</v>
      </c>
      <c r="AG201" s="571">
        <v>46.031460271983853</v>
      </c>
      <c r="AH201" s="571">
        <v>30.137000371227163</v>
      </c>
      <c r="AI201" s="570">
        <f t="shared" si="90"/>
        <v>15.89445990075669</v>
      </c>
      <c r="AJ201" s="368">
        <f t="shared" si="95"/>
        <v>25.211076702809635</v>
      </c>
      <c r="AK201" s="368">
        <f t="shared" si="96"/>
        <v>16.505803280241349</v>
      </c>
      <c r="AL201" s="368">
        <f t="shared" si="97"/>
        <v>8.7052734225682862</v>
      </c>
      <c r="AM201" s="261"/>
      <c r="AN201" s="261"/>
      <c r="AO201" s="261"/>
      <c r="AP201" s="261"/>
      <c r="AQ201" s="261"/>
      <c r="AR201" s="424"/>
      <c r="AS201" s="261"/>
      <c r="AT201" s="248"/>
      <c r="AU201" s="261"/>
      <c r="AV201" s="248"/>
      <c r="AW201" s="248"/>
      <c r="AX201" s="247"/>
      <c r="AY201" s="507"/>
    </row>
    <row r="202" spans="1:51" ht="13.2" x14ac:dyDescent="0.25">
      <c r="A202" s="247" t="s">
        <v>296</v>
      </c>
      <c r="B202" s="247">
        <v>46</v>
      </c>
      <c r="C202" s="247">
        <v>11</v>
      </c>
      <c r="D202" s="247">
        <v>13</v>
      </c>
      <c r="E202" s="247">
        <f t="shared" si="106"/>
        <v>28</v>
      </c>
      <c r="F202" s="256">
        <v>42996</v>
      </c>
      <c r="G202" s="247">
        <v>9026</v>
      </c>
      <c r="H202" s="247">
        <f t="shared" si="82"/>
        <v>9032.5</v>
      </c>
      <c r="I202" s="256">
        <f t="shared" si="104"/>
        <v>43002.5</v>
      </c>
      <c r="J202" s="249">
        <f t="shared" si="105"/>
        <v>43002.5</v>
      </c>
      <c r="K202" s="247">
        <v>1060</v>
      </c>
      <c r="L202" s="247"/>
      <c r="M202" s="247"/>
      <c r="N202" s="247"/>
      <c r="O202" s="247"/>
      <c r="P202" s="247"/>
      <c r="Q202" s="514">
        <v>1.5200000000000005</v>
      </c>
      <c r="R202" s="514">
        <v>8.9069391393150663E-2</v>
      </c>
      <c r="S202" s="300">
        <f t="shared" si="93"/>
        <v>89069.391393150669</v>
      </c>
      <c r="T202" s="515">
        <v>0.10581223293652307</v>
      </c>
      <c r="U202" s="300">
        <f t="shared" si="94"/>
        <v>105812.23293652307</v>
      </c>
      <c r="V202" s="514">
        <v>0.33031346422322039</v>
      </c>
      <c r="W202" s="300">
        <f t="shared" si="85"/>
        <v>330313.46422322036</v>
      </c>
      <c r="X202" s="300"/>
      <c r="Y202" s="514">
        <v>0.86120082435738032</v>
      </c>
      <c r="Z202" s="300">
        <f t="shared" si="86"/>
        <v>861200.82435738028</v>
      </c>
      <c r="AA202" s="514">
        <v>1.1094413321719532E-2</v>
      </c>
      <c r="AB202" s="300">
        <f t="shared" si="99"/>
        <v>11094.413321719532</v>
      </c>
      <c r="AC202" s="300">
        <f t="shared" si="100"/>
        <v>7422.4492827625545</v>
      </c>
      <c r="AD202" s="300">
        <f t="shared" si="101"/>
        <v>1057.2004505723316</v>
      </c>
      <c r="AE202" s="300">
        <f t="shared" si="102"/>
        <v>11760.996393983387</v>
      </c>
      <c r="AF202" s="300">
        <f t="shared" si="103"/>
        <v>792.45809440853793</v>
      </c>
      <c r="AG202" s="264">
        <v>51.471624726451715</v>
      </c>
      <c r="AH202" s="264">
        <v>34.975435466189673</v>
      </c>
      <c r="AI202" s="556">
        <f t="shared" si="90"/>
        <v>16.496189260262042</v>
      </c>
      <c r="AJ202" s="368">
        <f t="shared" si="95"/>
        <v>78.23686958420663</v>
      </c>
      <c r="AK202" s="368">
        <f t="shared" si="96"/>
        <v>53.162661908608321</v>
      </c>
      <c r="AL202" s="368">
        <f t="shared" si="97"/>
        <v>25.074207675598309</v>
      </c>
      <c r="AM202" s="261"/>
      <c r="AN202" s="261"/>
      <c r="AO202" s="261"/>
      <c r="AP202" s="261"/>
      <c r="AQ202" s="261"/>
      <c r="AR202" s="424"/>
      <c r="AS202" s="261"/>
      <c r="AT202" s="248"/>
      <c r="AU202" s="261"/>
      <c r="AV202" s="248"/>
      <c r="AW202" s="248"/>
      <c r="AX202" s="247"/>
      <c r="AY202" s="507"/>
    </row>
    <row r="203" spans="1:51" ht="13.2" x14ac:dyDescent="0.25">
      <c r="A203" s="247" t="s">
        <v>297</v>
      </c>
      <c r="B203" s="247">
        <v>46</v>
      </c>
      <c r="C203" s="247">
        <v>12</v>
      </c>
      <c r="D203" s="247">
        <v>13</v>
      </c>
      <c r="E203" s="247">
        <f t="shared" si="106"/>
        <v>15</v>
      </c>
      <c r="F203" s="256">
        <v>43009</v>
      </c>
      <c r="G203" s="247">
        <v>9039</v>
      </c>
      <c r="H203" s="247">
        <f t="shared" ref="H203:H256" si="107">G203+(D203/2)</f>
        <v>9045.5</v>
      </c>
      <c r="I203" s="256">
        <f t="shared" si="104"/>
        <v>43015.5</v>
      </c>
      <c r="J203" s="249">
        <f t="shared" si="105"/>
        <v>43015.5</v>
      </c>
      <c r="K203" s="247">
        <v>1060</v>
      </c>
      <c r="L203" s="247"/>
      <c r="M203" s="247"/>
      <c r="N203" s="247"/>
      <c r="O203" s="247"/>
      <c r="P203" s="247"/>
      <c r="Q203" s="514">
        <v>1.8153846153846149</v>
      </c>
      <c r="R203" s="514">
        <v>9.2233509833159519E-2</v>
      </c>
      <c r="S203" s="300">
        <f t="shared" ref="S203:S256" si="108">R203*1000000</f>
        <v>92233.509833159522</v>
      </c>
      <c r="T203" s="515">
        <v>0.12565226441812935</v>
      </c>
      <c r="U203" s="300">
        <f t="shared" ref="U203:U256" si="109">T203*1000000</f>
        <v>125652.26441812934</v>
      </c>
      <c r="V203" s="514">
        <v>0.24829239917362017</v>
      </c>
      <c r="W203" s="300">
        <f t="shared" ref="W203:W256" si="110">V203*1000000</f>
        <v>248292.39917362016</v>
      </c>
      <c r="X203" s="300"/>
      <c r="Y203" s="514">
        <v>1.2108561772099669</v>
      </c>
      <c r="Z203" s="300">
        <f t="shared" ref="Z203:Z256" si="111">Y203*1000000</f>
        <v>1210856.1772099668</v>
      </c>
      <c r="AA203" s="514">
        <v>1.0946474556272743E-2</v>
      </c>
      <c r="AB203" s="300">
        <f t="shared" si="99"/>
        <v>10946.474556272742</v>
      </c>
      <c r="AC203" s="300">
        <f t="shared" si="100"/>
        <v>7686.1258194299598</v>
      </c>
      <c r="AD203" s="300">
        <f t="shared" si="101"/>
        <v>1255.427911042864</v>
      </c>
      <c r="AE203" s="300">
        <f t="shared" si="102"/>
        <v>8840.5903107874219</v>
      </c>
      <c r="AF203" s="300">
        <f t="shared" si="103"/>
        <v>781.89103973376734</v>
      </c>
      <c r="AG203" s="264">
        <v>49.522547559647201</v>
      </c>
      <c r="AH203" s="264">
        <v>37.59212144065043</v>
      </c>
      <c r="AI203" s="556">
        <f t="shared" si="90"/>
        <v>11.93042611899677</v>
      </c>
      <c r="AJ203" s="368">
        <f t="shared" si="95"/>
        <v>89.902470954436438</v>
      </c>
      <c r="AK203" s="368">
        <f t="shared" si="96"/>
        <v>68.244158923026916</v>
      </c>
      <c r="AL203" s="368">
        <f t="shared" si="97"/>
        <v>21.658312031409523</v>
      </c>
      <c r="AM203" s="261"/>
      <c r="AN203" s="261"/>
      <c r="AO203" s="261"/>
      <c r="AP203" s="261"/>
      <c r="AQ203" s="261"/>
      <c r="AR203" s="424"/>
      <c r="AS203" s="261"/>
      <c r="AT203" s="248"/>
      <c r="AU203" s="261"/>
      <c r="AV203" s="248"/>
      <c r="AW203" s="248"/>
      <c r="AX203" s="247"/>
      <c r="AY203" s="507"/>
    </row>
    <row r="204" spans="1:51" ht="13.2" x14ac:dyDescent="0.25">
      <c r="A204" s="253" t="s">
        <v>298</v>
      </c>
      <c r="B204" s="253">
        <v>46</v>
      </c>
      <c r="C204" s="253">
        <v>13</v>
      </c>
      <c r="D204" s="253">
        <v>11</v>
      </c>
      <c r="E204" s="253">
        <f>SUM(D204:D216)</f>
        <v>179</v>
      </c>
      <c r="F204" s="472">
        <v>43022</v>
      </c>
      <c r="G204" s="253">
        <v>9052</v>
      </c>
      <c r="H204" s="253">
        <f t="shared" si="107"/>
        <v>9057.5</v>
      </c>
      <c r="I204" s="472">
        <f t="shared" si="104"/>
        <v>43027.5</v>
      </c>
      <c r="J204" s="473">
        <f t="shared" si="105"/>
        <v>43027.5</v>
      </c>
      <c r="K204" s="253">
        <v>1060</v>
      </c>
      <c r="L204" s="253"/>
      <c r="M204" s="253"/>
      <c r="N204" s="253"/>
      <c r="O204" s="253"/>
      <c r="P204" s="253"/>
      <c r="Q204" s="536">
        <v>1.8981818181818177</v>
      </c>
      <c r="R204" s="536">
        <v>0.10271308866184897</v>
      </c>
      <c r="S204" s="356">
        <f t="shared" si="108"/>
        <v>102713.08866184897</v>
      </c>
      <c r="T204" s="537">
        <v>0.13286219668961594</v>
      </c>
      <c r="U204" s="356">
        <f t="shared" si="109"/>
        <v>132862.19668961593</v>
      </c>
      <c r="V204" s="536">
        <v>0.19491079359867108</v>
      </c>
      <c r="W204" s="356">
        <f t="shared" si="110"/>
        <v>194910.79359867109</v>
      </c>
      <c r="X204" s="356"/>
      <c r="Y204" s="536">
        <v>1.3136261062389083</v>
      </c>
      <c r="Z204" s="356">
        <f t="shared" si="111"/>
        <v>1313626.1062389084</v>
      </c>
      <c r="AA204" s="536">
        <v>1.2111782419604644E-2</v>
      </c>
      <c r="AB204" s="356">
        <f t="shared" si="99"/>
        <v>12111.782419604644</v>
      </c>
      <c r="AC204" s="356">
        <f t="shared" si="100"/>
        <v>8559.4240551540806</v>
      </c>
      <c r="AD204" s="356">
        <f t="shared" si="101"/>
        <v>1327.4644179237298</v>
      </c>
      <c r="AE204" s="356">
        <f t="shared" si="102"/>
        <v>6939.9082657838062</v>
      </c>
      <c r="AF204" s="356">
        <f t="shared" si="103"/>
        <v>865.12731568604602</v>
      </c>
      <c r="AG204" s="379">
        <v>59.86987033313045</v>
      </c>
      <c r="AH204" s="379">
        <v>40.118330151823663</v>
      </c>
      <c r="AI204" s="557">
        <f t="shared" si="90"/>
        <v>19.751540181306787</v>
      </c>
      <c r="AJ204" s="380">
        <f t="shared" si="95"/>
        <v>113.64389932325123</v>
      </c>
      <c r="AK204" s="380">
        <f t="shared" si="96"/>
        <v>76.151884870007081</v>
      </c>
      <c r="AL204" s="380">
        <f t="shared" si="97"/>
        <v>37.492014453244153</v>
      </c>
      <c r="AM204" s="427"/>
      <c r="AN204" s="427"/>
      <c r="AO204" s="427"/>
      <c r="AP204" s="427"/>
      <c r="AQ204" s="427"/>
      <c r="AR204" s="428"/>
      <c r="AS204" s="427"/>
      <c r="AT204" s="426"/>
      <c r="AU204" s="427"/>
      <c r="AV204" s="426"/>
      <c r="AW204" s="426"/>
      <c r="AX204" s="253"/>
      <c r="AY204" s="547"/>
    </row>
    <row r="205" spans="1:51" ht="13.2" x14ac:dyDescent="0.25">
      <c r="A205" s="459" t="s">
        <v>299</v>
      </c>
      <c r="B205" s="459">
        <v>47</v>
      </c>
      <c r="C205" s="459">
        <v>1</v>
      </c>
      <c r="D205" s="459">
        <v>14</v>
      </c>
      <c r="E205" s="459">
        <f>E204-D205</f>
        <v>165</v>
      </c>
      <c r="F205" s="460">
        <v>43043</v>
      </c>
      <c r="G205" s="459">
        <v>9073</v>
      </c>
      <c r="H205" s="459">
        <f t="shared" si="107"/>
        <v>9080</v>
      </c>
      <c r="I205" s="460">
        <f t="shared" si="104"/>
        <v>43050</v>
      </c>
      <c r="J205" s="461">
        <f t="shared" si="105"/>
        <v>43050</v>
      </c>
      <c r="K205" s="459">
        <v>1060</v>
      </c>
      <c r="L205" s="459"/>
      <c r="M205" s="459"/>
      <c r="N205" s="459"/>
      <c r="O205" s="459"/>
      <c r="P205" s="459"/>
      <c r="Q205" s="533">
        <v>1.5429371428571435</v>
      </c>
      <c r="R205" s="533">
        <v>5.6667508609097438E-2</v>
      </c>
      <c r="S205" s="359">
        <f t="shared" si="108"/>
        <v>56667.508609097436</v>
      </c>
      <c r="T205" s="534">
        <v>7.8061832269869236E-2</v>
      </c>
      <c r="U205" s="359">
        <f t="shared" si="109"/>
        <v>78061.832269869235</v>
      </c>
      <c r="V205" s="533">
        <v>0.24977216314252171</v>
      </c>
      <c r="W205" s="359">
        <f t="shared" si="110"/>
        <v>249772.16314252172</v>
      </c>
      <c r="X205" s="359"/>
      <c r="Y205" s="533">
        <v>1.0734343759220089</v>
      </c>
      <c r="Z205" s="359">
        <f t="shared" si="111"/>
        <v>1073434.3759220089</v>
      </c>
      <c r="AA205" s="533">
        <v>6.8550712756357164E-3</v>
      </c>
      <c r="AB205" s="359">
        <f t="shared" si="99"/>
        <v>6855.0712756357161</v>
      </c>
      <c r="AC205" s="359">
        <f t="shared" si="100"/>
        <v>4722.2923840914536</v>
      </c>
      <c r="AD205" s="359">
        <f t="shared" si="101"/>
        <v>779.93821657384001</v>
      </c>
      <c r="AE205" s="359">
        <f t="shared" si="102"/>
        <v>8893.2781379189146</v>
      </c>
      <c r="AF205" s="359">
        <f t="shared" si="103"/>
        <v>489.64794825969403</v>
      </c>
      <c r="AG205" s="479">
        <v>61.632741994700524</v>
      </c>
      <c r="AH205" s="479">
        <v>39.415353142003745</v>
      </c>
      <c r="AI205" s="555">
        <f t="shared" si="90"/>
        <v>22.217388852696779</v>
      </c>
      <c r="AJ205" s="480">
        <f t="shared" si="95"/>
        <v>95.0954468397547</v>
      </c>
      <c r="AK205" s="480">
        <f t="shared" si="96"/>
        <v>60.815412361628589</v>
      </c>
      <c r="AL205" s="480">
        <f t="shared" si="97"/>
        <v>34.280034478126112</v>
      </c>
      <c r="AM205" s="505"/>
      <c r="AN205" s="505"/>
      <c r="AO205" s="505"/>
      <c r="AP205" s="505"/>
      <c r="AQ205" s="505"/>
      <c r="AR205" s="506"/>
      <c r="AS205" s="505"/>
      <c r="AT205" s="490"/>
      <c r="AU205" s="505"/>
      <c r="AV205" s="490"/>
      <c r="AW205" s="490"/>
      <c r="AX205" s="459"/>
      <c r="AY205" s="507"/>
    </row>
    <row r="206" spans="1:51" ht="13.2" x14ac:dyDescent="0.25">
      <c r="A206" s="247" t="s">
        <v>300</v>
      </c>
      <c r="B206" s="247">
        <v>47</v>
      </c>
      <c r="C206" s="247">
        <v>2</v>
      </c>
      <c r="D206" s="247">
        <v>14</v>
      </c>
      <c r="E206" s="247">
        <f>E205-D206</f>
        <v>151</v>
      </c>
      <c r="F206" s="256">
        <v>43057</v>
      </c>
      <c r="G206" s="247">
        <v>9087</v>
      </c>
      <c r="H206" s="247">
        <f t="shared" si="107"/>
        <v>9094</v>
      </c>
      <c r="I206" s="256">
        <f t="shared" si="104"/>
        <v>43064</v>
      </c>
      <c r="J206" s="249">
        <f t="shared" si="105"/>
        <v>43064</v>
      </c>
      <c r="K206" s="247">
        <v>1060</v>
      </c>
      <c r="L206" s="247"/>
      <c r="M206" s="247"/>
      <c r="N206" s="247"/>
      <c r="O206" s="247"/>
      <c r="P206" s="247"/>
      <c r="Q206" s="514">
        <v>2.0158685714285718</v>
      </c>
      <c r="R206" s="514">
        <v>8.5840346001470044E-2</v>
      </c>
      <c r="S206" s="300">
        <f t="shared" si="108"/>
        <v>85840.346001470039</v>
      </c>
      <c r="T206" s="515">
        <v>0.13778775669024923</v>
      </c>
      <c r="U206" s="300">
        <f t="shared" si="109"/>
        <v>137787.75669024923</v>
      </c>
      <c r="V206" s="514">
        <v>0.31642666702579791</v>
      </c>
      <c r="W206" s="300">
        <f t="shared" si="110"/>
        <v>316426.66702579794</v>
      </c>
      <c r="X206" s="300"/>
      <c r="Y206" s="514">
        <v>1.3470532827088495</v>
      </c>
      <c r="Z206" s="300">
        <f t="shared" si="111"/>
        <v>1347053.2827088495</v>
      </c>
      <c r="AA206" s="514">
        <v>1.1479650998401775E-2</v>
      </c>
      <c r="AB206" s="300">
        <f t="shared" si="99"/>
        <v>11479.650998401776</v>
      </c>
      <c r="AC206" s="300">
        <f t="shared" si="100"/>
        <v>7153.3621667891703</v>
      </c>
      <c r="AD206" s="300">
        <f t="shared" si="101"/>
        <v>1376.6771044673967</v>
      </c>
      <c r="AE206" s="300">
        <f t="shared" si="102"/>
        <v>11266.549181100492</v>
      </c>
      <c r="AF206" s="300">
        <f t="shared" si="103"/>
        <v>819.9750713144125</v>
      </c>
      <c r="AG206" s="264">
        <v>51.409408266336833</v>
      </c>
      <c r="AH206" s="264">
        <v>37.838739016323579</v>
      </c>
      <c r="AI206" s="556">
        <f t="shared" si="90"/>
        <v>13.570669250013253</v>
      </c>
      <c r="AJ206" s="368">
        <f t="shared" si="95"/>
        <v>103.63461039984864</v>
      </c>
      <c r="AK206" s="368">
        <f t="shared" si="96"/>
        <v>76.277924765494774</v>
      </c>
      <c r="AL206" s="368">
        <f t="shared" si="97"/>
        <v>27.356685634353866</v>
      </c>
      <c r="AM206" s="261"/>
      <c r="AN206" s="261"/>
      <c r="AO206" s="261"/>
      <c r="AP206" s="261"/>
      <c r="AQ206" s="261"/>
      <c r="AR206" s="424"/>
      <c r="AS206" s="261"/>
      <c r="AT206" s="248"/>
      <c r="AU206" s="261"/>
      <c r="AV206" s="248"/>
      <c r="AW206" s="248"/>
      <c r="AX206" s="247"/>
      <c r="AY206" s="507"/>
    </row>
    <row r="207" spans="1:51" ht="13.2" x14ac:dyDescent="0.25">
      <c r="A207" s="247" t="s">
        <v>301</v>
      </c>
      <c r="B207" s="247">
        <v>47</v>
      </c>
      <c r="C207" s="247">
        <v>3</v>
      </c>
      <c r="D207" s="247">
        <v>14</v>
      </c>
      <c r="E207" s="247">
        <f t="shared" ref="E207:E216" si="112">E206-D207</f>
        <v>137</v>
      </c>
      <c r="F207" s="256">
        <v>43071</v>
      </c>
      <c r="G207" s="247">
        <v>9101</v>
      </c>
      <c r="H207" s="247">
        <f t="shared" si="107"/>
        <v>9108</v>
      </c>
      <c r="I207" s="256">
        <f t="shared" si="104"/>
        <v>43078</v>
      </c>
      <c r="J207" s="249">
        <f t="shared" si="105"/>
        <v>43078</v>
      </c>
      <c r="K207" s="247">
        <v>1060</v>
      </c>
      <c r="L207" s="247"/>
      <c r="M207" s="247"/>
      <c r="N207" s="247"/>
      <c r="O207" s="247"/>
      <c r="P207" s="247"/>
      <c r="Q207" s="514">
        <v>2.7295714285714294</v>
      </c>
      <c r="R207" s="514">
        <v>0.11541640158815519</v>
      </c>
      <c r="S207" s="300">
        <f t="shared" si="108"/>
        <v>115416.40158815519</v>
      </c>
      <c r="T207" s="515">
        <v>0.24529043994037716</v>
      </c>
      <c r="U207" s="300">
        <f t="shared" si="109"/>
        <v>245290.43994037717</v>
      </c>
      <c r="V207" s="514">
        <v>0.29755816563943893</v>
      </c>
      <c r="W207" s="300">
        <f t="shared" si="110"/>
        <v>297558.16563943896</v>
      </c>
      <c r="X207" s="300"/>
      <c r="Y207" s="514">
        <v>1.8981818190212252</v>
      </c>
      <c r="Z207" s="300">
        <f t="shared" si="111"/>
        <v>1898181.8190212252</v>
      </c>
      <c r="AA207" s="514">
        <v>1.2118574659385975E-2</v>
      </c>
      <c r="AB207" s="300">
        <f t="shared" si="99"/>
        <v>12118.574659385975</v>
      </c>
      <c r="AC207" s="300">
        <f t="shared" si="100"/>
        <v>9618.0334656795985</v>
      </c>
      <c r="AD207" s="300">
        <f t="shared" si="101"/>
        <v>2450.7673302917574</v>
      </c>
      <c r="AE207" s="300">
        <f t="shared" si="102"/>
        <v>10594.725592901637</v>
      </c>
      <c r="AF207" s="300">
        <f t="shared" si="103"/>
        <v>865.61247567042676</v>
      </c>
      <c r="AG207" s="264">
        <v>72.215428457700042</v>
      </c>
      <c r="AH207" s="264">
        <v>63.125204032039818</v>
      </c>
      <c r="AI207" s="556">
        <f t="shared" si="90"/>
        <v>9.0902244256602245</v>
      </c>
      <c r="AJ207" s="368">
        <f t="shared" si="95"/>
        <v>197.11717022018217</v>
      </c>
      <c r="AK207" s="368">
        <f t="shared" si="96"/>
        <v>172.30475334859787</v>
      </c>
      <c r="AL207" s="368">
        <f t="shared" si="97"/>
        <v>24.812416871584304</v>
      </c>
      <c r="AM207" s="261"/>
      <c r="AN207" s="261"/>
      <c r="AO207" s="261"/>
      <c r="AP207" s="261"/>
      <c r="AQ207" s="261"/>
      <c r="AR207" s="424"/>
      <c r="AS207" s="261"/>
      <c r="AT207" s="248"/>
      <c r="AU207" s="261"/>
      <c r="AV207" s="248"/>
      <c r="AW207" s="248"/>
      <c r="AX207" s="247"/>
      <c r="AY207" s="507"/>
    </row>
    <row r="208" spans="1:51" ht="13.2" x14ac:dyDescent="0.25">
      <c r="A208" s="247" t="s">
        <v>302</v>
      </c>
      <c r="B208" s="247">
        <v>47</v>
      </c>
      <c r="C208" s="247">
        <v>4</v>
      </c>
      <c r="D208" s="247">
        <v>14</v>
      </c>
      <c r="E208" s="247">
        <f t="shared" si="112"/>
        <v>123</v>
      </c>
      <c r="F208" s="256">
        <v>43085</v>
      </c>
      <c r="G208" s="247">
        <v>9115</v>
      </c>
      <c r="H208" s="247">
        <f t="shared" si="107"/>
        <v>9122</v>
      </c>
      <c r="I208" s="256">
        <f t="shared" si="104"/>
        <v>43092</v>
      </c>
      <c r="J208" s="249">
        <f t="shared" si="105"/>
        <v>43092</v>
      </c>
      <c r="K208" s="247">
        <v>1060</v>
      </c>
      <c r="L208" s="247"/>
      <c r="M208" s="247"/>
      <c r="N208" s="247"/>
      <c r="O208" s="247"/>
      <c r="P208" s="247"/>
      <c r="Q208" s="514">
        <v>1.7588799999999998</v>
      </c>
      <c r="R208" s="514">
        <v>6.5381181306404287E-2</v>
      </c>
      <c r="S208" s="300">
        <f t="shared" si="108"/>
        <v>65381.181306404287</v>
      </c>
      <c r="T208" s="515">
        <v>0.14569873890304963</v>
      </c>
      <c r="U208" s="300">
        <f t="shared" si="109"/>
        <v>145698.73890304964</v>
      </c>
      <c r="V208" s="514">
        <v>0.13594218389248608</v>
      </c>
      <c r="W208" s="300">
        <f t="shared" si="110"/>
        <v>135942.18389248609</v>
      </c>
      <c r="X208" s="300"/>
      <c r="Y208" s="514">
        <v>1.3137861239384532</v>
      </c>
      <c r="Z208" s="300">
        <f t="shared" si="111"/>
        <v>1313786.1239384532</v>
      </c>
      <c r="AA208" s="514">
        <v>7.3655312798243215E-3</v>
      </c>
      <c r="AB208" s="300">
        <f t="shared" si="99"/>
        <v>7365.5312798243212</v>
      </c>
      <c r="AC208" s="300">
        <f t="shared" si="100"/>
        <v>5448.4317755336906</v>
      </c>
      <c r="AD208" s="300">
        <f t="shared" si="101"/>
        <v>1455.7180029319397</v>
      </c>
      <c r="AE208" s="300">
        <f t="shared" si="102"/>
        <v>4840.2978010890347</v>
      </c>
      <c r="AF208" s="300">
        <f t="shared" si="103"/>
        <v>526.10937713030876</v>
      </c>
      <c r="AG208" s="264">
        <v>59.686106186462794</v>
      </c>
      <c r="AH208" s="264">
        <v>50.421904585431193</v>
      </c>
      <c r="AI208" s="556">
        <f t="shared" si="90"/>
        <v>9.2642016010316013</v>
      </c>
      <c r="AJ208" s="368">
        <f t="shared" si="95"/>
        <v>104.98069844924566</v>
      </c>
      <c r="AK208" s="368">
        <f t="shared" si="96"/>
        <v>88.686079537223208</v>
      </c>
      <c r="AL208" s="368">
        <f t="shared" si="97"/>
        <v>16.294618912022457</v>
      </c>
      <c r="AM208" s="261"/>
      <c r="AN208" s="261"/>
      <c r="AO208" s="261"/>
      <c r="AP208" s="261"/>
      <c r="AQ208" s="261"/>
      <c r="AR208" s="424"/>
      <c r="AS208" s="261"/>
      <c r="AT208" s="248"/>
      <c r="AU208" s="261"/>
      <c r="AV208" s="248"/>
      <c r="AW208" s="248"/>
      <c r="AX208" s="247"/>
      <c r="AY208" s="507"/>
    </row>
    <row r="209" spans="1:51" ht="13.2" x14ac:dyDescent="0.25">
      <c r="A209" s="247" t="s">
        <v>303</v>
      </c>
      <c r="B209" s="247">
        <v>47</v>
      </c>
      <c r="C209" s="247">
        <v>5</v>
      </c>
      <c r="D209" s="247">
        <v>14</v>
      </c>
      <c r="E209" s="247">
        <f t="shared" si="112"/>
        <v>109</v>
      </c>
      <c r="F209" s="256">
        <v>43099</v>
      </c>
      <c r="G209" s="247">
        <v>9129</v>
      </c>
      <c r="H209" s="247">
        <f t="shared" si="107"/>
        <v>9136</v>
      </c>
      <c r="I209" s="256">
        <f t="shared" si="104"/>
        <v>43106</v>
      </c>
      <c r="J209" s="249">
        <f t="shared" si="105"/>
        <v>43106</v>
      </c>
      <c r="K209" s="247">
        <v>1060</v>
      </c>
      <c r="L209" s="247"/>
      <c r="M209" s="247"/>
      <c r="N209" s="247"/>
      <c r="O209" s="247"/>
      <c r="P209" s="247"/>
      <c r="Q209" s="514">
        <v>1.2862342857142863</v>
      </c>
      <c r="R209" s="514">
        <v>4.5426622609231339E-2</v>
      </c>
      <c r="S209" s="300">
        <f t="shared" si="108"/>
        <v>45426.622609231337</v>
      </c>
      <c r="T209" s="515">
        <v>0.14376352092371886</v>
      </c>
      <c r="U209" s="300">
        <f t="shared" si="109"/>
        <v>143763.52092371887</v>
      </c>
      <c r="V209" s="514">
        <v>0.1057834474368666</v>
      </c>
      <c r="W209" s="300">
        <f t="shared" si="110"/>
        <v>105783.4474368666</v>
      </c>
      <c r="X209" s="300"/>
      <c r="Y209" s="514">
        <v>0.92312076083062244</v>
      </c>
      <c r="Z209" s="300">
        <f t="shared" si="111"/>
        <v>923120.7608306224</v>
      </c>
      <c r="AA209" s="514">
        <v>5.7705866165981366E-3</v>
      </c>
      <c r="AB209" s="300">
        <f t="shared" si="99"/>
        <v>5770.586616598137</v>
      </c>
      <c r="AC209" s="300">
        <f t="shared" si="100"/>
        <v>3785.5518841026119</v>
      </c>
      <c r="AD209" s="300">
        <f t="shared" si="101"/>
        <v>1436.3826835371442</v>
      </c>
      <c r="AE209" s="300">
        <f t="shared" si="102"/>
        <v>3766.4790527804953</v>
      </c>
      <c r="AF209" s="300">
        <f t="shared" si="103"/>
        <v>412.18475832843831</v>
      </c>
      <c r="AG209" s="264">
        <v>53.604880273125076</v>
      </c>
      <c r="AH209" s="264">
        <v>43.798340411394541</v>
      </c>
      <c r="AI209" s="556">
        <f t="shared" si="90"/>
        <v>9.8065398617305348</v>
      </c>
      <c r="AJ209" s="368">
        <f t="shared" si="95"/>
        <v>68.948434888902867</v>
      </c>
      <c r="AK209" s="368">
        <f t="shared" si="96"/>
        <v>56.33492709452122</v>
      </c>
      <c r="AL209" s="368">
        <f t="shared" si="97"/>
        <v>12.613507794381647</v>
      </c>
      <c r="AM209" s="261"/>
      <c r="AN209" s="261"/>
      <c r="AO209" s="261"/>
      <c r="AP209" s="261"/>
      <c r="AQ209" s="261"/>
      <c r="AR209" s="424"/>
      <c r="AS209" s="261"/>
      <c r="AT209" s="248"/>
      <c r="AU209" s="261"/>
      <c r="AV209" s="248"/>
      <c r="AW209" s="248"/>
      <c r="AX209" s="247"/>
      <c r="AY209" s="507"/>
    </row>
    <row r="210" spans="1:51" ht="13.2" x14ac:dyDescent="0.25">
      <c r="A210" s="247" t="s">
        <v>304</v>
      </c>
      <c r="B210" s="247">
        <v>47</v>
      </c>
      <c r="C210" s="247">
        <v>6</v>
      </c>
      <c r="D210" s="247">
        <v>14</v>
      </c>
      <c r="E210" s="247">
        <f t="shared" si="112"/>
        <v>95</v>
      </c>
      <c r="F210" s="256">
        <v>43113</v>
      </c>
      <c r="G210" s="247">
        <v>9143</v>
      </c>
      <c r="H210" s="247">
        <f t="shared" si="107"/>
        <v>9150</v>
      </c>
      <c r="I210" s="256">
        <f t="shared" si="104"/>
        <v>43120</v>
      </c>
      <c r="J210" s="249">
        <f t="shared" si="105"/>
        <v>43120</v>
      </c>
      <c r="K210" s="247">
        <v>1060</v>
      </c>
      <c r="L210" s="247"/>
      <c r="M210" s="247"/>
      <c r="N210" s="247"/>
      <c r="O210" s="247"/>
      <c r="P210" s="247"/>
      <c r="Q210" s="514">
        <v>0.91235428571428656</v>
      </c>
      <c r="R210" s="514">
        <v>4.3902734412361345E-2</v>
      </c>
      <c r="S210" s="300">
        <f t="shared" si="108"/>
        <v>43902.734412361344</v>
      </c>
      <c r="T210" s="515">
        <v>8.990125855021977E-2</v>
      </c>
      <c r="U210" s="300">
        <f t="shared" si="109"/>
        <v>89901.258550219776</v>
      </c>
      <c r="V210" s="514">
        <v>5.9062749309839742E-2</v>
      </c>
      <c r="W210" s="300">
        <f t="shared" si="110"/>
        <v>59062.749309839739</v>
      </c>
      <c r="X210" s="300"/>
      <c r="Y210" s="514">
        <v>0.65363344182332361</v>
      </c>
      <c r="Z210" s="300">
        <f t="shared" si="111"/>
        <v>653633.44182332361</v>
      </c>
      <c r="AA210" s="514">
        <v>5.3600633131403218E-3</v>
      </c>
      <c r="AB210" s="300">
        <f t="shared" si="99"/>
        <v>5360.063313140322</v>
      </c>
      <c r="AC210" s="300">
        <f t="shared" si="100"/>
        <v>3658.561201030112</v>
      </c>
      <c r="AD210" s="300">
        <f t="shared" si="101"/>
        <v>898.22932952685028</v>
      </c>
      <c r="AE210" s="300">
        <f t="shared" si="102"/>
        <v>2102.962358150638</v>
      </c>
      <c r="AF210" s="300">
        <f t="shared" si="103"/>
        <v>382.86166522430869</v>
      </c>
      <c r="AG210" s="264">
        <v>55.406724988188095</v>
      </c>
      <c r="AH210" s="264">
        <v>41.988506384859072</v>
      </c>
      <c r="AI210" s="556">
        <f t="shared" si="90"/>
        <v>13.418218603329024</v>
      </c>
      <c r="AJ210" s="368">
        <f t="shared" si="95"/>
        <v>50.55056300036626</v>
      </c>
      <c r="AK210" s="368">
        <f t="shared" si="96"/>
        <v>38.308393750967859</v>
      </c>
      <c r="AL210" s="368">
        <f t="shared" si="97"/>
        <v>12.242169249398401</v>
      </c>
      <c r="AM210" s="261"/>
      <c r="AN210" s="261"/>
      <c r="AO210" s="261"/>
      <c r="AP210" s="261"/>
      <c r="AQ210" s="261"/>
      <c r="AR210" s="424"/>
      <c r="AS210" s="261"/>
      <c r="AT210" s="248"/>
      <c r="AU210" s="261"/>
      <c r="AV210" s="248"/>
      <c r="AW210" s="248"/>
      <c r="AX210" s="247"/>
      <c r="AY210" s="507"/>
    </row>
    <row r="211" spans="1:51" ht="13.2" x14ac:dyDescent="0.25">
      <c r="A211" s="247" t="s">
        <v>305</v>
      </c>
      <c r="B211" s="247">
        <v>47</v>
      </c>
      <c r="C211" s="247">
        <v>7</v>
      </c>
      <c r="D211" s="247">
        <v>14</v>
      </c>
      <c r="E211" s="247">
        <f t="shared" si="112"/>
        <v>81</v>
      </c>
      <c r="F211" s="256">
        <v>43127</v>
      </c>
      <c r="G211" s="247">
        <v>9157</v>
      </c>
      <c r="H211" s="247">
        <f t="shared" si="107"/>
        <v>9164</v>
      </c>
      <c r="I211" s="256">
        <f t="shared" si="104"/>
        <v>43134</v>
      </c>
      <c r="J211" s="249">
        <f t="shared" si="105"/>
        <v>43134</v>
      </c>
      <c r="K211" s="247">
        <v>1060</v>
      </c>
      <c r="L211" s="247"/>
      <c r="M211" s="247"/>
      <c r="N211" s="247"/>
      <c r="O211" s="247"/>
      <c r="P211" s="247"/>
      <c r="Q211" s="514">
        <v>1.0143942857142858</v>
      </c>
      <c r="R211" s="514">
        <v>4.8068123689405946E-2</v>
      </c>
      <c r="S211" s="300">
        <f t="shared" si="108"/>
        <v>48068.123689405948</v>
      </c>
      <c r="T211" s="515">
        <v>9.100981505103134E-2</v>
      </c>
      <c r="U211" s="300">
        <f t="shared" si="109"/>
        <v>91009.815051031343</v>
      </c>
      <c r="V211" s="514">
        <v>0.16361941861433404</v>
      </c>
      <c r="W211" s="300">
        <f t="shared" si="110"/>
        <v>163619.41861433405</v>
      </c>
      <c r="X211" s="300"/>
      <c r="Y211" s="514">
        <v>0.63959474282540552</v>
      </c>
      <c r="Z211" s="300">
        <f t="shared" si="111"/>
        <v>639594.74282540556</v>
      </c>
      <c r="AA211" s="514">
        <v>5.686509458306949E-3</v>
      </c>
      <c r="AB211" s="300">
        <f t="shared" si="99"/>
        <v>5686.5094583069485</v>
      </c>
      <c r="AC211" s="300">
        <f t="shared" si="100"/>
        <v>4005.6769741171624</v>
      </c>
      <c r="AD211" s="300">
        <f t="shared" si="101"/>
        <v>909.30523634422127</v>
      </c>
      <c r="AE211" s="300">
        <f t="shared" si="102"/>
        <v>5825.7612865832571</v>
      </c>
      <c r="AF211" s="300">
        <f t="shared" si="103"/>
        <v>406.17924702192494</v>
      </c>
      <c r="AG211" s="264">
        <v>46.450621834897234</v>
      </c>
      <c r="AH211" s="264">
        <v>35.847226436517076</v>
      </c>
      <c r="AI211" s="556">
        <f t="shared" si="90"/>
        <v>10.603395398380158</v>
      </c>
      <c r="AJ211" s="368">
        <f t="shared" si="95"/>
        <v>47.119245357194984</v>
      </c>
      <c r="AK211" s="368">
        <f t="shared" si="96"/>
        <v>36.363221655909001</v>
      </c>
      <c r="AL211" s="368">
        <f t="shared" si="97"/>
        <v>10.756023701285983</v>
      </c>
      <c r="AM211" s="261"/>
      <c r="AN211" s="261"/>
      <c r="AO211" s="261"/>
      <c r="AP211" s="261"/>
      <c r="AQ211" s="261"/>
      <c r="AR211" s="424"/>
      <c r="AS211" s="261"/>
      <c r="AT211" s="248"/>
      <c r="AU211" s="261"/>
      <c r="AV211" s="248"/>
      <c r="AW211" s="248"/>
      <c r="AX211" s="247"/>
      <c r="AY211" s="507"/>
    </row>
    <row r="212" spans="1:51" ht="13.2" x14ac:dyDescent="0.25">
      <c r="A212" s="247" t="s">
        <v>306</v>
      </c>
      <c r="B212" s="247">
        <v>47</v>
      </c>
      <c r="C212" s="247">
        <v>8</v>
      </c>
      <c r="D212" s="247">
        <v>14</v>
      </c>
      <c r="E212" s="247">
        <f t="shared" si="112"/>
        <v>67</v>
      </c>
      <c r="F212" s="256">
        <v>43141</v>
      </c>
      <c r="G212" s="247">
        <v>9171</v>
      </c>
      <c r="H212" s="247">
        <f t="shared" si="107"/>
        <v>9178</v>
      </c>
      <c r="I212" s="256">
        <f t="shared" si="104"/>
        <v>43148</v>
      </c>
      <c r="J212" s="249">
        <f t="shared" si="105"/>
        <v>43148</v>
      </c>
      <c r="K212" s="247">
        <v>1060</v>
      </c>
      <c r="L212" s="247"/>
      <c r="M212" s="247"/>
      <c r="N212" s="247"/>
      <c r="O212" s="247"/>
      <c r="P212" s="247"/>
      <c r="Q212" s="514">
        <v>1.0345485714285718</v>
      </c>
      <c r="R212" s="514">
        <v>3.5265484192997222E-2</v>
      </c>
      <c r="S212" s="300">
        <f t="shared" si="108"/>
        <v>35265.484192997224</v>
      </c>
      <c r="T212" s="515">
        <v>6.7716016119825667E-2</v>
      </c>
      <c r="U212" s="300">
        <f t="shared" si="109"/>
        <v>67716.016119825668</v>
      </c>
      <c r="V212" s="514">
        <v>0.17114430442100342</v>
      </c>
      <c r="W212" s="300">
        <f t="shared" si="110"/>
        <v>171144.30442100341</v>
      </c>
      <c r="X212" s="300"/>
      <c r="Y212" s="514">
        <v>0.7075245404052497</v>
      </c>
      <c r="Z212" s="300">
        <f t="shared" si="111"/>
        <v>707524.54040524969</v>
      </c>
      <c r="AA212" s="514">
        <v>4.7181658049631463E-3</v>
      </c>
      <c r="AB212" s="300">
        <f t="shared" si="99"/>
        <v>4718.165804963146</v>
      </c>
      <c r="AC212" s="300">
        <f t="shared" si="100"/>
        <v>2938.7903494164352</v>
      </c>
      <c r="AD212" s="300">
        <f t="shared" si="101"/>
        <v>676.57019199084073</v>
      </c>
      <c r="AE212" s="300">
        <f t="shared" si="102"/>
        <v>6093.689071620709</v>
      </c>
      <c r="AF212" s="300">
        <f t="shared" si="103"/>
        <v>337.01184321165329</v>
      </c>
      <c r="AG212" s="516">
        <v>51.97214275727071</v>
      </c>
      <c r="AH212" s="516">
        <v>38.396573304104486</v>
      </c>
      <c r="AI212" s="556">
        <f t="shared" si="90"/>
        <v>13.575569453166224</v>
      </c>
      <c r="AJ212" s="368">
        <f t="shared" si="95"/>
        <v>53.767706043616208</v>
      </c>
      <c r="AK212" s="368">
        <f t="shared" si="96"/>
        <v>39.723120059513732</v>
      </c>
      <c r="AL212" s="368">
        <f t="shared" si="97"/>
        <v>14.044585984102476</v>
      </c>
      <c r="AM212" s="261"/>
      <c r="AN212" s="261"/>
      <c r="AO212" s="261"/>
      <c r="AP212" s="261"/>
      <c r="AQ212" s="261"/>
      <c r="AR212" s="424"/>
      <c r="AS212" s="261"/>
      <c r="AT212" s="248"/>
      <c r="AU212" s="261"/>
      <c r="AV212" s="248"/>
      <c r="AW212" s="248"/>
      <c r="AX212" s="247"/>
      <c r="AY212" s="507"/>
    </row>
    <row r="213" spans="1:51" ht="13.2" x14ac:dyDescent="0.25">
      <c r="A213" s="247" t="s">
        <v>307</v>
      </c>
      <c r="B213" s="247">
        <v>47</v>
      </c>
      <c r="C213" s="247">
        <v>9</v>
      </c>
      <c r="D213" s="247">
        <v>14</v>
      </c>
      <c r="E213" s="247">
        <f t="shared" si="112"/>
        <v>53</v>
      </c>
      <c r="F213" s="256">
        <v>43155</v>
      </c>
      <c r="G213" s="247">
        <v>9185</v>
      </c>
      <c r="H213" s="247">
        <f t="shared" si="107"/>
        <v>9192</v>
      </c>
      <c r="I213" s="256">
        <f t="shared" si="104"/>
        <v>43162</v>
      </c>
      <c r="J213" s="249">
        <f t="shared" si="105"/>
        <v>43162</v>
      </c>
      <c r="K213" s="247">
        <v>1060</v>
      </c>
      <c r="L213" s="247"/>
      <c r="M213" s="247"/>
      <c r="N213" s="247"/>
      <c r="O213" s="247"/>
      <c r="P213" s="247"/>
      <c r="Q213" s="514">
        <v>0.40592571428571489</v>
      </c>
      <c r="R213" s="514">
        <v>2.0672673054097174E-2</v>
      </c>
      <c r="S213" s="300">
        <f t="shared" si="108"/>
        <v>20672.673054097173</v>
      </c>
      <c r="T213" s="515">
        <v>3.5267423568082365E-2</v>
      </c>
      <c r="U213" s="300">
        <f t="shared" si="109"/>
        <v>35267.423568082362</v>
      </c>
      <c r="V213" s="514">
        <v>5.7553172091315642E-2</v>
      </c>
      <c r="W213" s="300">
        <f t="shared" si="110"/>
        <v>57553.172091315639</v>
      </c>
      <c r="X213" s="300"/>
      <c r="Y213" s="514">
        <v>0.26142343599107393</v>
      </c>
      <c r="Z213" s="300">
        <f t="shared" si="111"/>
        <v>261423.43599107393</v>
      </c>
      <c r="AA213" s="514">
        <v>2.6276776368114262E-3</v>
      </c>
      <c r="AB213" s="300">
        <f t="shared" si="99"/>
        <v>2627.6776368114261</v>
      </c>
      <c r="AC213" s="300">
        <f t="shared" si="100"/>
        <v>1722.7227545080978</v>
      </c>
      <c r="AD213" s="300">
        <f t="shared" si="101"/>
        <v>352.36697168151738</v>
      </c>
      <c r="AE213" s="300">
        <f t="shared" si="102"/>
        <v>2049.2130135235493</v>
      </c>
      <c r="AF213" s="300">
        <f t="shared" si="103"/>
        <v>187.69125977224473</v>
      </c>
      <c r="AG213" s="264">
        <v>49.297635496782405</v>
      </c>
      <c r="AH213" s="264">
        <v>35.999355869696736</v>
      </c>
      <c r="AI213" s="556">
        <f t="shared" si="90"/>
        <v>13.29827962708567</v>
      </c>
      <c r="AJ213" s="368">
        <f t="shared" si="95"/>
        <v>20.011177901628212</v>
      </c>
      <c r="AK213" s="368">
        <f t="shared" si="96"/>
        <v>14.613064245232291</v>
      </c>
      <c r="AL213" s="368">
        <f t="shared" si="97"/>
        <v>5.3981136563959211</v>
      </c>
      <c r="AM213" s="261"/>
      <c r="AN213" s="261"/>
      <c r="AO213" s="261"/>
      <c r="AP213" s="261"/>
      <c r="AQ213" s="261"/>
      <c r="AR213" s="424"/>
      <c r="AS213" s="261"/>
      <c r="AT213" s="248"/>
      <c r="AU213" s="261"/>
      <c r="AV213" s="248"/>
      <c r="AW213" s="248"/>
      <c r="AX213" s="247"/>
      <c r="AY213" s="507"/>
    </row>
    <row r="214" spans="1:51" ht="13.2" x14ac:dyDescent="0.25">
      <c r="A214" s="247" t="s">
        <v>308</v>
      </c>
      <c r="B214" s="247">
        <v>47</v>
      </c>
      <c r="C214" s="247">
        <v>10</v>
      </c>
      <c r="D214" s="247">
        <v>14</v>
      </c>
      <c r="E214" s="247">
        <f t="shared" si="112"/>
        <v>39</v>
      </c>
      <c r="F214" s="256">
        <v>43169</v>
      </c>
      <c r="G214" s="247">
        <v>9199</v>
      </c>
      <c r="H214" s="247">
        <f t="shared" si="107"/>
        <v>9206</v>
      </c>
      <c r="I214" s="256">
        <f t="shared" si="104"/>
        <v>43176</v>
      </c>
      <c r="J214" s="249">
        <f t="shared" si="105"/>
        <v>43176</v>
      </c>
      <c r="K214" s="247">
        <v>1060</v>
      </c>
      <c r="L214" s="247"/>
      <c r="M214" s="247"/>
      <c r="N214" s="247"/>
      <c r="O214" s="247"/>
      <c r="P214" s="247"/>
      <c r="Q214" s="514">
        <v>0.77551428571428616</v>
      </c>
      <c r="R214" s="514">
        <v>4.2778133842514693E-2</v>
      </c>
      <c r="S214" s="300">
        <f t="shared" si="108"/>
        <v>42778.13384251469</v>
      </c>
      <c r="T214" s="515">
        <v>5.7906243579606304E-2</v>
      </c>
      <c r="U214" s="300">
        <f t="shared" si="109"/>
        <v>57906.2435796063</v>
      </c>
      <c r="V214" s="514">
        <v>0.24535812365713561</v>
      </c>
      <c r="W214" s="300">
        <f t="shared" si="110"/>
        <v>245358.12365713561</v>
      </c>
      <c r="X214" s="300"/>
      <c r="Y214" s="514">
        <v>0.36530458387125753</v>
      </c>
      <c r="Z214" s="300">
        <f t="shared" si="111"/>
        <v>365304.58387125755</v>
      </c>
      <c r="AA214" s="514">
        <v>5.2746508380257309E-3</v>
      </c>
      <c r="AB214" s="300">
        <f t="shared" si="99"/>
        <v>5274.650838025731</v>
      </c>
      <c r="AC214" s="300">
        <f t="shared" si="100"/>
        <v>3564.8444868762244</v>
      </c>
      <c r="AD214" s="300">
        <f t="shared" si="101"/>
        <v>578.55793327824449</v>
      </c>
      <c r="AE214" s="300">
        <f t="shared" si="102"/>
        <v>8736.1137831669585</v>
      </c>
      <c r="AF214" s="300">
        <f t="shared" si="103"/>
        <v>376.76077414469506</v>
      </c>
      <c r="AG214" s="264">
        <v>60.150217703979017</v>
      </c>
      <c r="AH214" s="264">
        <v>42.32970046523068</v>
      </c>
      <c r="AI214" s="556">
        <f t="shared" si="90"/>
        <v>17.820517238748337</v>
      </c>
      <c r="AJ214" s="368">
        <f t="shared" si="95"/>
        <v>46.647353118260099</v>
      </c>
      <c r="AK214" s="368">
        <f t="shared" si="96"/>
        <v>32.827287420793056</v>
      </c>
      <c r="AL214" s="368">
        <f t="shared" si="97"/>
        <v>13.820065697467044</v>
      </c>
      <c r="AM214" s="261"/>
      <c r="AN214" s="261"/>
      <c r="AO214" s="261"/>
      <c r="AP214" s="261"/>
      <c r="AQ214" s="261"/>
      <c r="AR214" s="424"/>
      <c r="AS214" s="261"/>
      <c r="AT214" s="248"/>
      <c r="AU214" s="261"/>
      <c r="AV214" s="248"/>
      <c r="AW214" s="248"/>
      <c r="AX214" s="247"/>
      <c r="AY214" s="507"/>
    </row>
    <row r="215" spans="1:51" ht="13.2" x14ac:dyDescent="0.25">
      <c r="A215" s="247" t="s">
        <v>309</v>
      </c>
      <c r="B215" s="247">
        <v>47</v>
      </c>
      <c r="C215" s="247">
        <v>11</v>
      </c>
      <c r="D215" s="247">
        <v>14</v>
      </c>
      <c r="E215" s="247">
        <f t="shared" si="112"/>
        <v>25</v>
      </c>
      <c r="F215" s="256">
        <v>43183</v>
      </c>
      <c r="G215" s="247">
        <v>9213</v>
      </c>
      <c r="H215" s="247">
        <f t="shared" si="107"/>
        <v>9220</v>
      </c>
      <c r="I215" s="256">
        <f t="shared" si="104"/>
        <v>43190</v>
      </c>
      <c r="J215" s="249">
        <f t="shared" si="105"/>
        <v>43190</v>
      </c>
      <c r="K215" s="247">
        <v>1060</v>
      </c>
      <c r="L215" s="247"/>
      <c r="M215" s="247"/>
      <c r="N215" s="247"/>
      <c r="O215" s="247"/>
      <c r="P215" s="247"/>
      <c r="Q215" s="514">
        <v>0.40185714285714219</v>
      </c>
      <c r="R215" s="514">
        <v>2.1764499800905949E-2</v>
      </c>
      <c r="S215" s="300">
        <f t="shared" si="108"/>
        <v>21764.499800905949</v>
      </c>
      <c r="T215" s="515">
        <v>3.6904692522676245E-2</v>
      </c>
      <c r="U215" s="300">
        <f t="shared" si="109"/>
        <v>36904.692522676247</v>
      </c>
      <c r="V215" s="514">
        <v>8.1952080895999854E-2</v>
      </c>
      <c r="W215" s="300">
        <f t="shared" si="110"/>
        <v>81952.080895999854</v>
      </c>
      <c r="X215" s="300"/>
      <c r="Y215" s="514">
        <v>0.22858911993620118</v>
      </c>
      <c r="Z215" s="300">
        <f t="shared" si="111"/>
        <v>228589.11993620117</v>
      </c>
      <c r="AA215" s="514">
        <v>2.6944348024595731E-3</v>
      </c>
      <c r="AB215" s="300">
        <f t="shared" si="99"/>
        <v>2694.4348024595729</v>
      </c>
      <c r="AC215" s="300">
        <f t="shared" si="100"/>
        <v>1813.7083167421624</v>
      </c>
      <c r="AD215" s="300">
        <f t="shared" si="101"/>
        <v>368.72539668085676</v>
      </c>
      <c r="AE215" s="300">
        <f t="shared" si="102"/>
        <v>2917.9498636662993</v>
      </c>
      <c r="AF215" s="300">
        <f t="shared" si="103"/>
        <v>192.45962874711236</v>
      </c>
      <c r="AG215" s="264">
        <v>66.562677618558808</v>
      </c>
      <c r="AH215" s="264">
        <v>48.891125795326261</v>
      </c>
      <c r="AI215" s="556">
        <f t="shared" si="90"/>
        <v>17.671551823232548</v>
      </c>
      <c r="AJ215" s="368">
        <f t="shared" si="95"/>
        <v>26.748687448715089</v>
      </c>
      <c r="AK215" s="368">
        <f t="shared" si="96"/>
        <v>19.647248123178933</v>
      </c>
      <c r="AL215" s="368">
        <f t="shared" si="97"/>
        <v>7.1014393255361554</v>
      </c>
      <c r="AM215" s="261"/>
      <c r="AN215" s="261"/>
      <c r="AO215" s="261"/>
      <c r="AP215" s="261"/>
      <c r="AQ215" s="261"/>
      <c r="AR215" s="424"/>
      <c r="AS215" s="261"/>
      <c r="AT215" s="248"/>
      <c r="AU215" s="261"/>
      <c r="AV215" s="248"/>
      <c r="AW215" s="248"/>
      <c r="AX215" s="247"/>
      <c r="AY215" s="507"/>
    </row>
    <row r="216" spans="1:51" ht="13.2" x14ac:dyDescent="0.25">
      <c r="A216" s="247" t="s">
        <v>310</v>
      </c>
      <c r="B216" s="247">
        <v>47</v>
      </c>
      <c r="C216" s="247">
        <v>12</v>
      </c>
      <c r="D216" s="247">
        <v>14</v>
      </c>
      <c r="E216" s="247">
        <f t="shared" si="112"/>
        <v>11</v>
      </c>
      <c r="F216" s="256">
        <v>43197</v>
      </c>
      <c r="G216" s="247">
        <v>9227</v>
      </c>
      <c r="H216" s="247">
        <f t="shared" si="107"/>
        <v>9234</v>
      </c>
      <c r="I216" s="256">
        <f t="shared" si="104"/>
        <v>43204</v>
      </c>
      <c r="J216" s="249">
        <f t="shared" si="105"/>
        <v>43204</v>
      </c>
      <c r="K216" s="247">
        <v>1060</v>
      </c>
      <c r="L216" s="247"/>
      <c r="M216" s="247"/>
      <c r="N216" s="247"/>
      <c r="O216" s="247"/>
      <c r="P216" s="247"/>
      <c r="Q216" s="514">
        <v>0.56943999999999917</v>
      </c>
      <c r="R216" s="514">
        <v>3.4283221989907527E-2</v>
      </c>
      <c r="S216" s="300">
        <f t="shared" si="108"/>
        <v>34283.221989907528</v>
      </c>
      <c r="T216" s="515">
        <v>5.2148307881127343E-2</v>
      </c>
      <c r="U216" s="300">
        <f t="shared" si="109"/>
        <v>52148.307881127344</v>
      </c>
      <c r="V216" s="514">
        <v>0.10827834959833937</v>
      </c>
      <c r="W216" s="300">
        <f t="shared" si="110"/>
        <v>108278.34959833938</v>
      </c>
      <c r="X216" s="300"/>
      <c r="Y216" s="514">
        <v>0.32330528754576365</v>
      </c>
      <c r="Z216" s="300">
        <f t="shared" si="111"/>
        <v>323305.28754576365</v>
      </c>
      <c r="AA216" s="514">
        <v>4.1788333234024514E-3</v>
      </c>
      <c r="AB216" s="300">
        <f t="shared" si="99"/>
        <v>4178.8333234024512</v>
      </c>
      <c r="AC216" s="300">
        <f t="shared" si="100"/>
        <v>2856.9351658256273</v>
      </c>
      <c r="AD216" s="300">
        <f t="shared" si="101"/>
        <v>521.02874174846875</v>
      </c>
      <c r="AE216" s="300">
        <f t="shared" si="102"/>
        <v>3855.3114453486451</v>
      </c>
      <c r="AF216" s="300">
        <f t="shared" si="103"/>
        <v>298.4880945287465</v>
      </c>
      <c r="AG216" s="264">
        <v>56.611824739628453</v>
      </c>
      <c r="AH216" s="264">
        <v>43.099482068337956</v>
      </c>
      <c r="AI216" s="556">
        <f t="shared" si="90"/>
        <v>13.512342671290497</v>
      </c>
      <c r="AJ216" s="368">
        <f t="shared" si="95"/>
        <v>32.237037479733978</v>
      </c>
      <c r="AK216" s="368">
        <f t="shared" si="96"/>
        <v>24.542569068994329</v>
      </c>
      <c r="AL216" s="368">
        <f t="shared" si="97"/>
        <v>7.694468410739649</v>
      </c>
      <c r="AM216" s="261"/>
      <c r="AN216" s="261"/>
      <c r="AO216" s="261"/>
      <c r="AP216" s="261"/>
      <c r="AQ216" s="261"/>
      <c r="AR216" s="424"/>
      <c r="AS216" s="261"/>
      <c r="AT216" s="248"/>
      <c r="AU216" s="261"/>
      <c r="AV216" s="248"/>
      <c r="AW216" s="248"/>
      <c r="AX216" s="247"/>
      <c r="AY216" s="507"/>
    </row>
    <row r="217" spans="1:51" ht="13.2" x14ac:dyDescent="0.25">
      <c r="A217" s="253" t="s">
        <v>311</v>
      </c>
      <c r="B217" s="253">
        <v>47</v>
      </c>
      <c r="C217" s="253">
        <v>13</v>
      </c>
      <c r="D217" s="253">
        <v>14</v>
      </c>
      <c r="E217" s="253">
        <f>SUM(D217:D229)</f>
        <v>170</v>
      </c>
      <c r="F217" s="472">
        <v>43211</v>
      </c>
      <c r="G217" s="253">
        <v>9241</v>
      </c>
      <c r="H217" s="253">
        <f t="shared" si="107"/>
        <v>9248</v>
      </c>
      <c r="I217" s="472">
        <f t="shared" si="104"/>
        <v>43218</v>
      </c>
      <c r="J217" s="473">
        <f t="shared" si="105"/>
        <v>43218</v>
      </c>
      <c r="K217" s="253">
        <v>1060</v>
      </c>
      <c r="L217" s="253"/>
      <c r="M217" s="253"/>
      <c r="N217" s="253"/>
      <c r="O217" s="253"/>
      <c r="P217" s="253"/>
      <c r="Q217" s="536">
        <v>1.1226971428571428</v>
      </c>
      <c r="R217" s="536">
        <v>6.3228777766956984E-2</v>
      </c>
      <c r="S217" s="356">
        <f t="shared" si="108"/>
        <v>63228.777766956984</v>
      </c>
      <c r="T217" s="537">
        <v>8.0163648603081492E-2</v>
      </c>
      <c r="U217" s="356">
        <f t="shared" si="109"/>
        <v>80163.648603081485</v>
      </c>
      <c r="V217" s="536">
        <v>0.25348112954655916</v>
      </c>
      <c r="W217" s="356">
        <f t="shared" si="110"/>
        <v>253481.12954655915</v>
      </c>
      <c r="X217" s="356"/>
      <c r="Y217" s="536">
        <v>0.6309804202901097</v>
      </c>
      <c r="Z217" s="356">
        <f t="shared" si="111"/>
        <v>630980.4202901097</v>
      </c>
      <c r="AA217" s="536">
        <v>9.0564885498736342E-3</v>
      </c>
      <c r="AB217" s="356">
        <f t="shared" si="99"/>
        <v>9056.4885498736348</v>
      </c>
      <c r="AC217" s="356">
        <f t="shared" si="100"/>
        <v>5269.0648139130826</v>
      </c>
      <c r="AD217" s="356">
        <f t="shared" si="101"/>
        <v>800.93806803548796</v>
      </c>
      <c r="AE217" s="356">
        <f t="shared" si="102"/>
        <v>9025.3379696483644</v>
      </c>
      <c r="AF217" s="356">
        <f t="shared" si="103"/>
        <v>646.89203927668814</v>
      </c>
      <c r="AG217" s="379">
        <v>48.792058205259359</v>
      </c>
      <c r="AH217" s="379">
        <v>35.83952728994565</v>
      </c>
      <c r="AI217" s="557">
        <f t="shared" si="90"/>
        <v>12.952530915313709</v>
      </c>
      <c r="AJ217" s="380">
        <f t="shared" si="95"/>
        <v>54.778704341164094</v>
      </c>
      <c r="AK217" s="380">
        <f t="shared" si="96"/>
        <v>40.236934889772584</v>
      </c>
      <c r="AL217" s="380">
        <f t="shared" si="97"/>
        <v>14.541769451391509</v>
      </c>
      <c r="AM217" s="427"/>
      <c r="AN217" s="427"/>
      <c r="AO217" s="427"/>
      <c r="AP217" s="427"/>
      <c r="AQ217" s="427"/>
      <c r="AR217" s="428"/>
      <c r="AS217" s="427"/>
      <c r="AT217" s="426"/>
      <c r="AU217" s="427"/>
      <c r="AV217" s="426"/>
      <c r="AW217" s="426"/>
      <c r="AX217" s="253"/>
      <c r="AY217" s="547"/>
    </row>
    <row r="218" spans="1:51" ht="13.2" x14ac:dyDescent="0.25">
      <c r="A218" s="459" t="s">
        <v>312</v>
      </c>
      <c r="B218" s="459">
        <v>48</v>
      </c>
      <c r="C218" s="459">
        <v>1</v>
      </c>
      <c r="D218" s="459">
        <v>13</v>
      </c>
      <c r="E218" s="459">
        <f>E217-D218</f>
        <v>157</v>
      </c>
      <c r="F218" s="460">
        <v>43246</v>
      </c>
      <c r="G218" s="459">
        <v>9276</v>
      </c>
      <c r="H218" s="459">
        <f t="shared" si="107"/>
        <v>9282.5</v>
      </c>
      <c r="I218" s="460">
        <f t="shared" si="104"/>
        <v>43252.5</v>
      </c>
      <c r="J218" s="461">
        <f t="shared" si="105"/>
        <v>43252.5</v>
      </c>
      <c r="K218" s="459">
        <v>1060</v>
      </c>
      <c r="L218" s="459"/>
      <c r="M218" s="459"/>
      <c r="N218" s="459"/>
      <c r="O218" s="459"/>
      <c r="P218" s="459"/>
      <c r="Q218" s="533">
        <v>2.4313846153846148</v>
      </c>
      <c r="R218" s="533">
        <v>0.13765022639278551</v>
      </c>
      <c r="S218" s="359">
        <f t="shared" si="108"/>
        <v>137650.22639278552</v>
      </c>
      <c r="T218" s="534">
        <v>0.52050841318941854</v>
      </c>
      <c r="U218" s="359">
        <f t="shared" si="109"/>
        <v>520508.41318941856</v>
      </c>
      <c r="V218" s="533">
        <v>0.85303241675577202</v>
      </c>
      <c r="W218" s="359">
        <f t="shared" si="110"/>
        <v>853032.41675577196</v>
      </c>
      <c r="X218" s="359"/>
      <c r="Y218" s="533">
        <v>0.71371821945746061</v>
      </c>
      <c r="Z218" s="359">
        <f t="shared" si="111"/>
        <v>713718.21945746057</v>
      </c>
      <c r="AA218" s="533">
        <v>2.1118190019994952E-2</v>
      </c>
      <c r="AB218" s="359">
        <f t="shared" si="99"/>
        <v>21118.190019994952</v>
      </c>
      <c r="AC218" s="359">
        <f t="shared" si="100"/>
        <v>11470.852199398792</v>
      </c>
      <c r="AD218" s="359">
        <f t="shared" si="101"/>
        <v>5200.5492529456169</v>
      </c>
      <c r="AE218" s="359">
        <f t="shared" si="102"/>
        <v>30372.698251972444</v>
      </c>
      <c r="AF218" s="359">
        <f t="shared" si="103"/>
        <v>1508.4421442853536</v>
      </c>
      <c r="AG218" s="479">
        <v>46.773982744830327</v>
      </c>
      <c r="AH218" s="479">
        <v>30.822803555965631</v>
      </c>
      <c r="AI218" s="555">
        <f t="shared" ref="AI218:AI281" si="113">AG218-AH218</f>
        <v>15.951179188864696</v>
      </c>
      <c r="AJ218" s="480">
        <f t="shared" si="95"/>
        <v>113.7255420460459</v>
      </c>
      <c r="AK218" s="480">
        <f t="shared" si="96"/>
        <v>74.942090368997029</v>
      </c>
      <c r="AL218" s="480">
        <f t="shared" si="97"/>
        <v>38.783451677048873</v>
      </c>
      <c r="AM218" s="505"/>
      <c r="AN218" s="505"/>
      <c r="AO218" s="505"/>
      <c r="AP218" s="505"/>
      <c r="AQ218" s="505"/>
      <c r="AR218" s="506"/>
      <c r="AS218" s="505"/>
      <c r="AT218" s="490"/>
      <c r="AU218" s="505"/>
      <c r="AV218" s="490"/>
      <c r="AW218" s="490"/>
      <c r="AX218" s="459"/>
      <c r="AY218" s="507"/>
    </row>
    <row r="219" spans="1:51" ht="13.2" x14ac:dyDescent="0.25">
      <c r="A219" s="247" t="s">
        <v>313</v>
      </c>
      <c r="B219" s="247">
        <v>48</v>
      </c>
      <c r="C219" s="247">
        <v>2</v>
      </c>
      <c r="D219" s="247">
        <v>13</v>
      </c>
      <c r="E219" s="247">
        <f>E218-D219</f>
        <v>144</v>
      </c>
      <c r="F219" s="256">
        <v>43259</v>
      </c>
      <c r="G219" s="247">
        <v>9289</v>
      </c>
      <c r="H219" s="247">
        <f t="shared" si="107"/>
        <v>9295.5</v>
      </c>
      <c r="I219" s="256">
        <f t="shared" si="104"/>
        <v>43265.5</v>
      </c>
      <c r="J219" s="249">
        <f t="shared" si="105"/>
        <v>43265.5</v>
      </c>
      <c r="K219" s="247">
        <v>1060</v>
      </c>
      <c r="L219" s="247"/>
      <c r="M219" s="247"/>
      <c r="N219" s="247"/>
      <c r="O219" s="247"/>
      <c r="P219" s="247"/>
      <c r="Q219" s="514">
        <v>2.7673846153846164</v>
      </c>
      <c r="R219" s="514">
        <v>0.11332392225709997</v>
      </c>
      <c r="S219" s="300">
        <f t="shared" si="108"/>
        <v>113323.92225709997</v>
      </c>
      <c r="T219" s="515">
        <v>0.20154270842667873</v>
      </c>
      <c r="U219" s="300">
        <f t="shared" si="109"/>
        <v>201542.70842667873</v>
      </c>
      <c r="V219" s="514">
        <v>0.82353248603881257</v>
      </c>
      <c r="W219" s="300">
        <f t="shared" si="110"/>
        <v>823532.48603881255</v>
      </c>
      <c r="X219" s="300"/>
      <c r="Y219" s="514">
        <v>1.4589996152763756</v>
      </c>
      <c r="Z219" s="300">
        <f t="shared" si="111"/>
        <v>1458999.6152763756</v>
      </c>
      <c r="AA219" s="514">
        <v>1.6857289085015183E-2</v>
      </c>
      <c r="AB219" s="300">
        <f t="shared" si="99"/>
        <v>16857.289085015182</v>
      </c>
      <c r="AC219" s="300">
        <f t="shared" si="100"/>
        <v>9443.6601880916642</v>
      </c>
      <c r="AD219" s="300">
        <f t="shared" si="101"/>
        <v>2013.6711630126406</v>
      </c>
      <c r="AE219" s="300">
        <f t="shared" si="102"/>
        <v>29322.336651966765</v>
      </c>
      <c r="AF219" s="300">
        <f t="shared" si="103"/>
        <v>1204.0920775010845</v>
      </c>
      <c r="AG219" s="264">
        <v>41.608922523697125</v>
      </c>
      <c r="AH219" s="264">
        <v>29.964703716519683</v>
      </c>
      <c r="AI219" s="556">
        <f t="shared" si="113"/>
        <v>11.644218807177442</v>
      </c>
      <c r="AJ219" s="368">
        <f t="shared" si="95"/>
        <v>115.14789205480987</v>
      </c>
      <c r="AK219" s="368">
        <f t="shared" si="96"/>
        <v>82.923860069654808</v>
      </c>
      <c r="AL219" s="368">
        <f t="shared" si="97"/>
        <v>32.224031985155065</v>
      </c>
      <c r="AM219" s="261"/>
      <c r="AN219" s="261"/>
      <c r="AO219" s="261"/>
      <c r="AP219" s="261"/>
      <c r="AQ219" s="261"/>
      <c r="AR219" s="424"/>
      <c r="AS219" s="261"/>
      <c r="AT219" s="248"/>
      <c r="AU219" s="261"/>
      <c r="AV219" s="248"/>
      <c r="AW219" s="248"/>
      <c r="AX219" s="247"/>
      <c r="AY219" s="507"/>
    </row>
    <row r="220" spans="1:51" ht="13.2" x14ac:dyDescent="0.25">
      <c r="A220" s="247" t="s">
        <v>314</v>
      </c>
      <c r="B220" s="247">
        <v>48</v>
      </c>
      <c r="C220" s="247">
        <v>3</v>
      </c>
      <c r="D220" s="247">
        <v>13</v>
      </c>
      <c r="E220" s="247">
        <f t="shared" ref="E220:E229" si="114">E219-D220</f>
        <v>131</v>
      </c>
      <c r="F220" s="256">
        <v>43272</v>
      </c>
      <c r="G220" s="247">
        <v>9302</v>
      </c>
      <c r="H220" s="247">
        <f t="shared" si="107"/>
        <v>9308.5</v>
      </c>
      <c r="I220" s="256">
        <f t="shared" si="104"/>
        <v>43278.5</v>
      </c>
      <c r="J220" s="249">
        <f t="shared" si="105"/>
        <v>43278.5</v>
      </c>
      <c r="K220" s="247">
        <v>1060</v>
      </c>
      <c r="L220" s="247"/>
      <c r="M220" s="247"/>
      <c r="N220" s="247"/>
      <c r="O220" s="247"/>
      <c r="P220" s="247"/>
      <c r="Q220" s="514">
        <v>2.9723076923076923</v>
      </c>
      <c r="R220" s="514">
        <v>0.14489650772039889</v>
      </c>
      <c r="S220" s="300">
        <f t="shared" si="108"/>
        <v>144896.50772039889</v>
      </c>
      <c r="T220" s="515">
        <v>0.20775528905723323</v>
      </c>
      <c r="U220" s="300">
        <f t="shared" si="109"/>
        <v>207755.28905723323</v>
      </c>
      <c r="V220" s="514">
        <v>1.1470395265290561</v>
      </c>
      <c r="W220" s="300">
        <f t="shared" si="110"/>
        <v>1147039.526529056</v>
      </c>
      <c r="X220" s="300"/>
      <c r="Y220" s="514">
        <v>1.2552716074204058</v>
      </c>
      <c r="Z220" s="300">
        <f t="shared" si="111"/>
        <v>1255271.6074204058</v>
      </c>
      <c r="AA220" s="514">
        <v>1.9920560370160819E-2</v>
      </c>
      <c r="AB220" s="300">
        <f t="shared" si="99"/>
        <v>19920.56037016082</v>
      </c>
      <c r="AC220" s="300">
        <f t="shared" si="100"/>
        <v>12074.708976699907</v>
      </c>
      <c r="AD220" s="300">
        <f t="shared" si="101"/>
        <v>2075.742842813399</v>
      </c>
      <c r="AE220" s="300">
        <f t="shared" si="102"/>
        <v>40840.986506526715</v>
      </c>
      <c r="AF220" s="300">
        <f t="shared" si="103"/>
        <v>1422.8971692972013</v>
      </c>
      <c r="AG220" s="264">
        <v>39.41426460802311</v>
      </c>
      <c r="AH220" s="264">
        <v>26.538649208518009</v>
      </c>
      <c r="AI220" s="556">
        <f t="shared" si="113"/>
        <v>12.875615399505101</v>
      </c>
      <c r="AJ220" s="368">
        <f t="shared" si="95"/>
        <v>117.15132188107792</v>
      </c>
      <c r="AK220" s="368">
        <f t="shared" si="96"/>
        <v>78.881031185933523</v>
      </c>
      <c r="AL220" s="368">
        <f t="shared" si="97"/>
        <v>38.270290695144396</v>
      </c>
      <c r="AM220" s="261"/>
      <c r="AN220" s="261"/>
      <c r="AO220" s="261"/>
      <c r="AP220" s="261"/>
      <c r="AQ220" s="261"/>
      <c r="AR220" s="424"/>
      <c r="AS220" s="261"/>
      <c r="AT220" s="248"/>
      <c r="AU220" s="261"/>
      <c r="AV220" s="248"/>
      <c r="AW220" s="248"/>
      <c r="AX220" s="247"/>
      <c r="AY220" s="507"/>
    </row>
    <row r="221" spans="1:51" ht="13.2" x14ac:dyDescent="0.25">
      <c r="A221" s="247" t="s">
        <v>315</v>
      </c>
      <c r="B221" s="247">
        <v>48</v>
      </c>
      <c r="C221" s="247">
        <v>4</v>
      </c>
      <c r="D221" s="247">
        <v>13</v>
      </c>
      <c r="E221" s="247">
        <f t="shared" si="114"/>
        <v>118</v>
      </c>
      <c r="F221" s="256">
        <v>43285</v>
      </c>
      <c r="G221" s="247">
        <v>9315</v>
      </c>
      <c r="H221" s="247">
        <f t="shared" si="107"/>
        <v>9321.5</v>
      </c>
      <c r="I221" s="256">
        <f t="shared" si="104"/>
        <v>43291.5</v>
      </c>
      <c r="J221" s="249">
        <f t="shared" si="105"/>
        <v>43291.5</v>
      </c>
      <c r="K221" s="247">
        <v>1060</v>
      </c>
      <c r="L221" s="247"/>
      <c r="M221" s="247"/>
      <c r="N221" s="247"/>
      <c r="O221" s="247"/>
      <c r="P221" s="247"/>
      <c r="Q221" s="514">
        <v>2.4941538461538455</v>
      </c>
      <c r="R221" s="514">
        <v>9.1944610916207481E-2</v>
      </c>
      <c r="S221" s="300">
        <f t="shared" si="108"/>
        <v>91944.610916207486</v>
      </c>
      <c r="T221" s="515">
        <v>0.11917942216101757</v>
      </c>
      <c r="U221" s="300">
        <f t="shared" si="109"/>
        <v>119179.42216101757</v>
      </c>
      <c r="V221" s="514">
        <v>0.31616492127820134</v>
      </c>
      <c r="W221" s="300">
        <f t="shared" si="110"/>
        <v>316164.92127820133</v>
      </c>
      <c r="X221" s="300"/>
      <c r="Y221" s="514">
        <v>1.8289479754241076</v>
      </c>
      <c r="Z221" s="300">
        <f t="shared" si="111"/>
        <v>1828947.9754241076</v>
      </c>
      <c r="AA221" s="514">
        <v>1.2149368080123178E-2</v>
      </c>
      <c r="AB221" s="300">
        <f t="shared" si="99"/>
        <v>12149.368080123179</v>
      </c>
      <c r="AC221" s="300">
        <f t="shared" si="100"/>
        <v>7662.0509096839569</v>
      </c>
      <c r="AD221" s="300">
        <f t="shared" si="101"/>
        <v>1190.7558824806524</v>
      </c>
      <c r="AE221" s="300">
        <f t="shared" si="102"/>
        <v>11257.229576763857</v>
      </c>
      <c r="AF221" s="300">
        <f t="shared" si="103"/>
        <v>867.8120057230841</v>
      </c>
      <c r="AG221" s="264">
        <v>48.166203873888648</v>
      </c>
      <c r="AH221" s="264">
        <v>38.59424587748142</v>
      </c>
      <c r="AI221" s="556">
        <f t="shared" si="113"/>
        <v>9.5719579964072281</v>
      </c>
      <c r="AJ221" s="368">
        <f t="shared" si="95"/>
        <v>120.13392264668963</v>
      </c>
      <c r="AK221" s="368">
        <f t="shared" si="96"/>
        <v>96.259986794727482</v>
      </c>
      <c r="AL221" s="368">
        <f t="shared" si="97"/>
        <v>23.873935851962145</v>
      </c>
      <c r="AM221" s="261"/>
      <c r="AN221" s="261"/>
      <c r="AO221" s="261"/>
      <c r="AP221" s="261"/>
      <c r="AQ221" s="261"/>
      <c r="AR221" s="424"/>
      <c r="AS221" s="261"/>
      <c r="AT221" s="248"/>
      <c r="AU221" s="261"/>
      <c r="AV221" s="248"/>
      <c r="AW221" s="248"/>
      <c r="AX221" s="247"/>
      <c r="AY221" s="507"/>
    </row>
    <row r="222" spans="1:51" ht="13.2" x14ac:dyDescent="0.25">
      <c r="A222" s="247" t="s">
        <v>316</v>
      </c>
      <c r="B222" s="247">
        <v>48</v>
      </c>
      <c r="C222" s="247">
        <v>5</v>
      </c>
      <c r="D222" s="247">
        <v>13</v>
      </c>
      <c r="E222" s="247">
        <f t="shared" si="114"/>
        <v>105</v>
      </c>
      <c r="F222" s="256">
        <v>43298</v>
      </c>
      <c r="G222" s="247">
        <v>9328</v>
      </c>
      <c r="H222" s="247">
        <f t="shared" si="107"/>
        <v>9334.5</v>
      </c>
      <c r="I222" s="256">
        <f t="shared" si="104"/>
        <v>43304.5</v>
      </c>
      <c r="J222" s="249">
        <f t="shared" si="105"/>
        <v>43304.5</v>
      </c>
      <c r="K222" s="247">
        <v>1060</v>
      </c>
      <c r="L222" s="247"/>
      <c r="M222" s="247"/>
      <c r="N222" s="247"/>
      <c r="O222" s="247"/>
      <c r="P222" s="247"/>
      <c r="Q222" s="514">
        <v>1.9206153846153848</v>
      </c>
      <c r="R222" s="514">
        <v>9.9833566928814066E-2</v>
      </c>
      <c r="S222" s="300">
        <f t="shared" si="108"/>
        <v>99833.566928814063</v>
      </c>
      <c r="T222" s="515">
        <v>0.1428786239220893</v>
      </c>
      <c r="U222" s="300">
        <f t="shared" si="109"/>
        <v>142878.62392208929</v>
      </c>
      <c r="V222" s="514">
        <v>0.24564801013344692</v>
      </c>
      <c r="W222" s="300">
        <f t="shared" si="110"/>
        <v>245648.01013344692</v>
      </c>
      <c r="X222" s="300"/>
      <c r="Y222" s="514">
        <v>1.2825048332378135</v>
      </c>
      <c r="Z222" s="300">
        <f t="shared" si="111"/>
        <v>1282504.8332378136</v>
      </c>
      <c r="AA222" s="514">
        <v>1.3200673572932453E-2</v>
      </c>
      <c r="AB222" s="300">
        <f t="shared" si="99"/>
        <v>13200.673572932454</v>
      </c>
      <c r="AC222" s="300">
        <f t="shared" si="100"/>
        <v>8319.4639107345065</v>
      </c>
      <c r="AD222" s="300">
        <f t="shared" si="101"/>
        <v>1427.54142309995</v>
      </c>
      <c r="AE222" s="300">
        <f t="shared" si="102"/>
        <v>8746.4353539529966</v>
      </c>
      <c r="AF222" s="300">
        <f t="shared" si="103"/>
        <v>942.90525520946096</v>
      </c>
      <c r="AG222" s="264">
        <v>61.807347910451604</v>
      </c>
      <c r="AH222" s="264">
        <v>47.061527720720683</v>
      </c>
      <c r="AI222" s="556">
        <f t="shared" si="113"/>
        <v>14.745820189730921</v>
      </c>
      <c r="AJ222" s="368">
        <f t="shared" si="95"/>
        <v>118.70814327908892</v>
      </c>
      <c r="AK222" s="368">
        <f t="shared" si="96"/>
        <v>90.387094163919556</v>
      </c>
      <c r="AL222" s="368">
        <f t="shared" si="97"/>
        <v>28.321049115169359</v>
      </c>
      <c r="AM222" s="261"/>
      <c r="AN222" s="261"/>
      <c r="AO222" s="261"/>
      <c r="AP222" s="261"/>
      <c r="AQ222" s="261"/>
      <c r="AR222" s="424"/>
      <c r="AS222" s="261"/>
      <c r="AT222" s="248"/>
      <c r="AU222" s="261"/>
      <c r="AV222" s="490"/>
      <c r="AW222" s="248"/>
      <c r="AX222" s="247"/>
      <c r="AY222" s="507"/>
    </row>
    <row r="223" spans="1:51" ht="13.2" x14ac:dyDescent="0.25">
      <c r="A223" s="247" t="s">
        <v>317</v>
      </c>
      <c r="B223" s="247">
        <v>48</v>
      </c>
      <c r="C223" s="247">
        <v>6</v>
      </c>
      <c r="D223" s="247">
        <v>13</v>
      </c>
      <c r="E223" s="247">
        <f t="shared" si="114"/>
        <v>92</v>
      </c>
      <c r="F223" s="256">
        <v>43311</v>
      </c>
      <c r="G223" s="247">
        <v>9341</v>
      </c>
      <c r="H223" s="247">
        <f t="shared" si="107"/>
        <v>9347.5</v>
      </c>
      <c r="I223" s="256">
        <f t="shared" si="104"/>
        <v>43317.5</v>
      </c>
      <c r="J223" s="249">
        <f t="shared" si="105"/>
        <v>43317.5</v>
      </c>
      <c r="K223" s="247">
        <v>1060</v>
      </c>
      <c r="L223" s="247"/>
      <c r="M223" s="247"/>
      <c r="N223" s="247"/>
      <c r="O223" s="247"/>
      <c r="P223" s="247"/>
      <c r="Q223" s="514">
        <v>0.42769230769230787</v>
      </c>
      <c r="R223" s="514">
        <v>2.8356026196347375E-2</v>
      </c>
      <c r="S223" s="300">
        <f t="shared" si="108"/>
        <v>28356.026196347375</v>
      </c>
      <c r="T223" s="515">
        <v>2.4348614679122783E-2</v>
      </c>
      <c r="U223" s="300">
        <f t="shared" si="109"/>
        <v>24348.614679122784</v>
      </c>
      <c r="V223" s="514">
        <v>4.4648253460389725E-2</v>
      </c>
      <c r="W223" s="300">
        <f t="shared" si="110"/>
        <v>44648.253460389722</v>
      </c>
      <c r="X223" s="300"/>
      <c r="Y223" s="514">
        <v>0.28780537406192686</v>
      </c>
      <c r="Z223" s="300">
        <f t="shared" si="111"/>
        <v>287805.37406192685</v>
      </c>
      <c r="AA223" s="514">
        <v>3.4957622509502297E-3</v>
      </c>
      <c r="AB223" s="300">
        <f t="shared" si="99"/>
        <v>3495.7622509502298</v>
      </c>
      <c r="AC223" s="300">
        <f t="shared" si="100"/>
        <v>2363.0021830289479</v>
      </c>
      <c r="AD223" s="300">
        <f t="shared" si="101"/>
        <v>243.27401185289213</v>
      </c>
      <c r="AE223" s="300">
        <f t="shared" si="102"/>
        <v>1589.7261384126944</v>
      </c>
      <c r="AF223" s="300">
        <f t="shared" si="103"/>
        <v>249.69730363930213</v>
      </c>
      <c r="AG223" s="264">
        <v>65.137739436385488</v>
      </c>
      <c r="AH223" s="264">
        <v>55.0169387203537</v>
      </c>
      <c r="AI223" s="556">
        <f t="shared" si="113"/>
        <v>10.120800716031788</v>
      </c>
      <c r="AJ223" s="368">
        <f t="shared" si="95"/>
        <v>27.858910097407957</v>
      </c>
      <c r="AK223" s="368">
        <f t="shared" si="96"/>
        <v>23.53032148347436</v>
      </c>
      <c r="AL223" s="368">
        <f t="shared" si="97"/>
        <v>4.3285886139335972</v>
      </c>
      <c r="AM223" s="261"/>
      <c r="AN223" s="261"/>
      <c r="AO223" s="261"/>
      <c r="AP223" s="261"/>
      <c r="AQ223" s="261"/>
      <c r="AR223" s="424"/>
      <c r="AS223" s="261"/>
      <c r="AT223" s="248"/>
      <c r="AU223" s="261"/>
      <c r="AV223" s="248"/>
      <c r="AW223" s="248"/>
      <c r="AX223" s="247"/>
      <c r="AY223" s="507"/>
    </row>
    <row r="224" spans="1:51" ht="13.2" x14ac:dyDescent="0.25">
      <c r="A224" s="247" t="s">
        <v>318</v>
      </c>
      <c r="B224" s="247">
        <v>48</v>
      </c>
      <c r="C224" s="247">
        <v>7</v>
      </c>
      <c r="D224" s="247">
        <v>13</v>
      </c>
      <c r="E224" s="247">
        <f t="shared" si="114"/>
        <v>79</v>
      </c>
      <c r="F224" s="256">
        <v>43324</v>
      </c>
      <c r="G224" s="247">
        <v>9354</v>
      </c>
      <c r="H224" s="247">
        <f t="shared" si="107"/>
        <v>9360.5</v>
      </c>
      <c r="I224" s="256">
        <f t="shared" si="104"/>
        <v>43330.5</v>
      </c>
      <c r="J224" s="249">
        <f t="shared" si="105"/>
        <v>43330.5</v>
      </c>
      <c r="K224" s="247">
        <v>1060</v>
      </c>
      <c r="L224" s="247"/>
      <c r="M224" s="247"/>
      <c r="N224" s="247"/>
      <c r="O224" s="247"/>
      <c r="P224" s="247"/>
      <c r="Q224" s="514">
        <v>1.0486153846153849</v>
      </c>
      <c r="R224" s="514">
        <v>8.4432766931843983E-2</v>
      </c>
      <c r="S224" s="300">
        <f t="shared" si="108"/>
        <v>84432.766931843988</v>
      </c>
      <c r="T224" s="515">
        <v>7.8863384268337999E-2</v>
      </c>
      <c r="U224" s="300">
        <f t="shared" si="109"/>
        <v>78863.384268338006</v>
      </c>
      <c r="V224" s="514">
        <v>0.19394206978588074</v>
      </c>
      <c r="W224" s="300">
        <f t="shared" si="110"/>
        <v>193942.06978588074</v>
      </c>
      <c r="X224" s="300"/>
      <c r="Y224" s="514">
        <v>0.56472801323155641</v>
      </c>
      <c r="Z224" s="300">
        <f t="shared" si="111"/>
        <v>564728.0132315564</v>
      </c>
      <c r="AA224" s="514">
        <v>9.7880089049466636E-3</v>
      </c>
      <c r="AB224" s="300">
        <f t="shared" si="99"/>
        <v>9788.0089049466642</v>
      </c>
      <c r="AC224" s="300">
        <f t="shared" si="100"/>
        <v>7036.063910986999</v>
      </c>
      <c r="AD224" s="300">
        <f t="shared" si="101"/>
        <v>787.94675311466403</v>
      </c>
      <c r="AE224" s="300">
        <f t="shared" si="102"/>
        <v>6905.4163104050394</v>
      </c>
      <c r="AF224" s="300">
        <f t="shared" si="103"/>
        <v>699.14349321047598</v>
      </c>
      <c r="AG224" s="264">
        <v>65.096987597398766</v>
      </c>
      <c r="AH224" s="264">
        <v>34.720566816691971</v>
      </c>
      <c r="AI224" s="556">
        <f t="shared" si="113"/>
        <v>30.376420780706795</v>
      </c>
      <c r="AJ224" s="368">
        <f t="shared" si="95"/>
        <v>68.261702686749246</v>
      </c>
      <c r="AK224" s="368">
        <f t="shared" si="96"/>
        <v>36.408520526549623</v>
      </c>
      <c r="AL224" s="368">
        <f t="shared" si="97"/>
        <v>31.853182160199623</v>
      </c>
      <c r="AM224" s="261"/>
      <c r="AN224" s="261"/>
      <c r="AO224" s="261"/>
      <c r="AP224" s="261"/>
      <c r="AQ224" s="261"/>
      <c r="AR224" s="424"/>
      <c r="AS224" s="261"/>
      <c r="AT224" s="248"/>
      <c r="AU224" s="261"/>
      <c r="AV224" s="248"/>
      <c r="AW224" s="248"/>
      <c r="AX224" s="247"/>
      <c r="AY224" s="507"/>
    </row>
    <row r="225" spans="1:51" ht="13.2" x14ac:dyDescent="0.25">
      <c r="A225" s="247" t="s">
        <v>319</v>
      </c>
      <c r="B225" s="247">
        <v>48</v>
      </c>
      <c r="C225" s="247">
        <v>8</v>
      </c>
      <c r="D225" s="247">
        <v>13</v>
      </c>
      <c r="E225" s="247">
        <f t="shared" si="114"/>
        <v>66</v>
      </c>
      <c r="F225" s="256">
        <v>43337</v>
      </c>
      <c r="G225" s="247">
        <v>9367</v>
      </c>
      <c r="H225" s="247">
        <f t="shared" si="107"/>
        <v>9373.5</v>
      </c>
      <c r="I225" s="256">
        <f t="shared" si="104"/>
        <v>43343.5</v>
      </c>
      <c r="J225" s="249">
        <f t="shared" si="105"/>
        <v>43343.5</v>
      </c>
      <c r="K225" s="247">
        <v>1060</v>
      </c>
      <c r="L225" s="247"/>
      <c r="M225" s="247"/>
      <c r="N225" s="247"/>
      <c r="O225" s="247"/>
      <c r="P225" s="247"/>
      <c r="Q225" s="514">
        <v>1.1372307692307697</v>
      </c>
      <c r="R225" s="514">
        <v>8.1184537453016306E-2</v>
      </c>
      <c r="S225" s="300">
        <f t="shared" si="108"/>
        <v>81184.53745301631</v>
      </c>
      <c r="T225" s="515">
        <v>5.8966030277285857E-2</v>
      </c>
      <c r="U225" s="300">
        <f t="shared" si="109"/>
        <v>58966.030277285856</v>
      </c>
      <c r="V225" s="514">
        <v>0.23806495839851721</v>
      </c>
      <c r="W225" s="300">
        <f t="shared" si="110"/>
        <v>238064.95839851722</v>
      </c>
      <c r="X225" s="300"/>
      <c r="Y225" s="514">
        <v>0.63723843692242577</v>
      </c>
      <c r="Z225" s="300">
        <f t="shared" si="111"/>
        <v>637238.43692242575</v>
      </c>
      <c r="AA225" s="514">
        <v>1.069512917388336E-2</v>
      </c>
      <c r="AB225" s="300">
        <f t="shared" si="99"/>
        <v>10695.129173883361</v>
      </c>
      <c r="AC225" s="300">
        <f t="shared" si="100"/>
        <v>6765.3781210846928</v>
      </c>
      <c r="AD225" s="300">
        <f t="shared" si="101"/>
        <v>589.14656696646387</v>
      </c>
      <c r="AE225" s="300">
        <f t="shared" si="102"/>
        <v>8476.4365383745062</v>
      </c>
      <c r="AF225" s="300">
        <f t="shared" si="103"/>
        <v>763.93779813452568</v>
      </c>
      <c r="AG225" s="264">
        <v>63.181651165022565</v>
      </c>
      <c r="AH225" s="264">
        <v>50.140011028908773</v>
      </c>
      <c r="AI225" s="556">
        <f t="shared" si="113"/>
        <v>13.041640136113791</v>
      </c>
      <c r="AJ225" s="368">
        <f t="shared" si="95"/>
        <v>71.852117755668772</v>
      </c>
      <c r="AK225" s="368">
        <f t="shared" si="96"/>
        <v>57.020763311645204</v>
      </c>
      <c r="AL225" s="368">
        <f t="shared" si="97"/>
        <v>14.831354444023567</v>
      </c>
      <c r="AM225" s="261"/>
      <c r="AN225" s="261"/>
      <c r="AO225" s="261"/>
      <c r="AP225" s="261"/>
      <c r="AQ225" s="261"/>
      <c r="AR225" s="424"/>
      <c r="AS225" s="261"/>
      <c r="AT225" s="248"/>
      <c r="AU225" s="261"/>
      <c r="AV225" s="248"/>
      <c r="AW225" s="248"/>
      <c r="AX225" s="247"/>
      <c r="AY225" s="507"/>
    </row>
    <row r="226" spans="1:51" ht="13.2" x14ac:dyDescent="0.25">
      <c r="A226" s="247" t="s">
        <v>320</v>
      </c>
      <c r="B226" s="247">
        <v>48</v>
      </c>
      <c r="C226" s="247">
        <v>9</v>
      </c>
      <c r="D226" s="247">
        <v>13</v>
      </c>
      <c r="E226" s="247">
        <f t="shared" si="114"/>
        <v>53</v>
      </c>
      <c r="F226" s="256">
        <v>43350</v>
      </c>
      <c r="G226" s="247">
        <v>9380</v>
      </c>
      <c r="H226" s="247">
        <f t="shared" si="107"/>
        <v>9386.5</v>
      </c>
      <c r="I226" s="256">
        <f t="shared" si="104"/>
        <v>43356.5</v>
      </c>
      <c r="J226" s="249">
        <f t="shared" si="105"/>
        <v>43356.5</v>
      </c>
      <c r="K226" s="247">
        <v>1060</v>
      </c>
      <c r="L226" s="247"/>
      <c r="M226" s="247"/>
      <c r="N226" s="247"/>
      <c r="O226" s="247"/>
      <c r="P226" s="247"/>
      <c r="Q226" s="514">
        <v>0.81353846153846099</v>
      </c>
      <c r="R226" s="514">
        <v>4.3682899424485548E-2</v>
      </c>
      <c r="S226" s="300">
        <f t="shared" si="108"/>
        <v>43682.899424485549</v>
      </c>
      <c r="T226" s="515">
        <v>4.5424118537958351E-2</v>
      </c>
      <c r="U226" s="300">
        <f t="shared" si="109"/>
        <v>45424.118537958348</v>
      </c>
      <c r="V226" s="514">
        <v>7.8635438555387668E-2</v>
      </c>
      <c r="W226" s="300">
        <f t="shared" si="110"/>
        <v>78635.438555387664</v>
      </c>
      <c r="X226" s="300"/>
      <c r="Y226" s="514">
        <v>0.58027165588390106</v>
      </c>
      <c r="Z226" s="300">
        <f t="shared" si="111"/>
        <v>580271.65588390105</v>
      </c>
      <c r="AA226" s="514">
        <v>5.3946161039805296E-3</v>
      </c>
      <c r="AB226" s="300">
        <f t="shared" si="99"/>
        <v>5394.6161039805293</v>
      </c>
      <c r="AC226" s="300">
        <f t="shared" si="100"/>
        <v>3640.241618707129</v>
      </c>
      <c r="AD226" s="300">
        <f t="shared" si="101"/>
        <v>453.84543216273767</v>
      </c>
      <c r="AE226" s="300">
        <f t="shared" si="102"/>
        <v>2799.8589505398754</v>
      </c>
      <c r="AF226" s="300">
        <f t="shared" si="103"/>
        <v>385.32972171289498</v>
      </c>
      <c r="AG226" s="264">
        <v>47.013603558072283</v>
      </c>
      <c r="AH226" s="264">
        <v>36.529948467702674</v>
      </c>
      <c r="AI226" s="556">
        <f t="shared" si="113"/>
        <v>10.483655090369609</v>
      </c>
      <c r="AJ226" s="368">
        <f t="shared" si="95"/>
        <v>38.24737471001324</v>
      </c>
      <c r="AK226" s="368">
        <f t="shared" si="96"/>
        <v>29.718518076494092</v>
      </c>
      <c r="AL226" s="368">
        <f t="shared" si="97"/>
        <v>8.5288566335191476</v>
      </c>
      <c r="AM226" s="261"/>
      <c r="AN226" s="261"/>
      <c r="AO226" s="261"/>
      <c r="AP226" s="261"/>
      <c r="AQ226" s="261"/>
      <c r="AR226" s="424"/>
      <c r="AS226" s="261"/>
      <c r="AT226" s="248"/>
      <c r="AU226" s="261"/>
      <c r="AV226" s="248"/>
      <c r="AW226" s="248"/>
      <c r="AX226" s="247"/>
      <c r="AY226" s="507"/>
    </row>
    <row r="227" spans="1:51" ht="13.2" x14ac:dyDescent="0.25">
      <c r="A227" s="247" t="s">
        <v>321</v>
      </c>
      <c r="B227" s="247">
        <v>48</v>
      </c>
      <c r="C227" s="247">
        <v>10</v>
      </c>
      <c r="D227" s="247">
        <v>13</v>
      </c>
      <c r="E227" s="247">
        <f t="shared" si="114"/>
        <v>40</v>
      </c>
      <c r="F227" s="256">
        <v>43363</v>
      </c>
      <c r="G227" s="247">
        <v>9393</v>
      </c>
      <c r="H227" s="247">
        <f t="shared" si="107"/>
        <v>9399.5</v>
      </c>
      <c r="I227" s="256">
        <f t="shared" si="104"/>
        <v>43369.5</v>
      </c>
      <c r="J227" s="249">
        <f t="shared" si="105"/>
        <v>43369.5</v>
      </c>
      <c r="K227" s="247">
        <v>1060</v>
      </c>
      <c r="L227" s="247"/>
      <c r="M227" s="247"/>
      <c r="N227" s="247"/>
      <c r="O227" s="247"/>
      <c r="P227" s="247"/>
      <c r="Q227" s="514">
        <v>1.0849230769230769</v>
      </c>
      <c r="R227" s="514">
        <v>4.5360230605685378E-2</v>
      </c>
      <c r="S227" s="300">
        <f t="shared" si="108"/>
        <v>45360.230605685378</v>
      </c>
      <c r="T227" s="515">
        <v>7.5707782932461748E-2</v>
      </c>
      <c r="U227" s="300">
        <f t="shared" si="109"/>
        <v>75707.782932461749</v>
      </c>
      <c r="V227" s="514">
        <v>0.13947227195358289</v>
      </c>
      <c r="W227" s="300">
        <f t="shared" si="110"/>
        <v>139472.27195358288</v>
      </c>
      <c r="X227" s="300"/>
      <c r="Y227" s="514">
        <v>0.75634244552281882</v>
      </c>
      <c r="Z227" s="300">
        <f t="shared" si="111"/>
        <v>756342.44552281883</v>
      </c>
      <c r="AA227" s="514">
        <v>5.6981162225250119E-3</v>
      </c>
      <c r="AB227" s="300">
        <f t="shared" si="99"/>
        <v>5698.1162225250118</v>
      </c>
      <c r="AC227" s="300">
        <f t="shared" si="100"/>
        <v>3780.0192171404483</v>
      </c>
      <c r="AD227" s="300">
        <f t="shared" si="101"/>
        <v>756.41823262576781</v>
      </c>
      <c r="AE227" s="300">
        <f t="shared" si="102"/>
        <v>4965.9885689620223</v>
      </c>
      <c r="AF227" s="300">
        <f t="shared" si="103"/>
        <v>407.00830160892946</v>
      </c>
      <c r="AG227" s="264">
        <v>49.474650263486758</v>
      </c>
      <c r="AH227" s="264">
        <v>37.093301889855198</v>
      </c>
      <c r="AI227" s="556">
        <f t="shared" si="113"/>
        <v>12.38134837363156</v>
      </c>
      <c r="AJ227" s="368">
        <f t="shared" si="95"/>
        <v>53.676189793555167</v>
      </c>
      <c r="AK227" s="368">
        <f t="shared" si="96"/>
        <v>40.243379219578287</v>
      </c>
      <c r="AL227" s="368">
        <f t="shared" si="97"/>
        <v>13.43281057397688</v>
      </c>
      <c r="AM227" s="261"/>
      <c r="AN227" s="261"/>
      <c r="AO227" s="261"/>
      <c r="AP227" s="261"/>
      <c r="AQ227" s="261"/>
      <c r="AR227" s="424"/>
      <c r="AS227" s="261"/>
      <c r="AT227" s="248"/>
      <c r="AU227" s="261"/>
      <c r="AV227" s="248"/>
      <c r="AW227" s="248"/>
      <c r="AX227" s="247"/>
      <c r="AY227" s="507"/>
    </row>
    <row r="228" spans="1:51" ht="13.2" x14ac:dyDescent="0.25">
      <c r="A228" s="247" t="s">
        <v>322</v>
      </c>
      <c r="B228" s="247">
        <v>48</v>
      </c>
      <c r="C228" s="247">
        <v>11</v>
      </c>
      <c r="D228" s="247">
        <v>13</v>
      </c>
      <c r="E228" s="247">
        <f t="shared" si="114"/>
        <v>27</v>
      </c>
      <c r="F228" s="256">
        <v>43376</v>
      </c>
      <c r="G228" s="247">
        <v>9406</v>
      </c>
      <c r="H228" s="247">
        <f t="shared" si="107"/>
        <v>9412.5</v>
      </c>
      <c r="I228" s="256">
        <f t="shared" si="104"/>
        <v>43382.5</v>
      </c>
      <c r="J228" s="249">
        <f t="shared" si="105"/>
        <v>43382.5</v>
      </c>
      <c r="K228" s="247">
        <v>1060</v>
      </c>
      <c r="L228" s="247"/>
      <c r="M228" s="247"/>
      <c r="N228" s="247"/>
      <c r="O228" s="247"/>
      <c r="P228" s="247"/>
      <c r="Q228" s="514">
        <v>1.5267692307692307</v>
      </c>
      <c r="R228" s="514">
        <v>4.8416319249544489E-2</v>
      </c>
      <c r="S228" s="300">
        <f t="shared" si="108"/>
        <v>48416.319249544489</v>
      </c>
      <c r="T228" s="515">
        <v>9.9400986106418537E-2</v>
      </c>
      <c r="U228" s="300">
        <f t="shared" si="109"/>
        <v>99400.986106418539</v>
      </c>
      <c r="V228" s="514">
        <v>0.1536019316966111</v>
      </c>
      <c r="W228" s="300">
        <f t="shared" si="110"/>
        <v>153601.93169661111</v>
      </c>
      <c r="X228" s="300"/>
      <c r="Y228" s="514">
        <v>1.1527255148423399</v>
      </c>
      <c r="Z228" s="300">
        <f t="shared" si="111"/>
        <v>1152725.5148423398</v>
      </c>
      <c r="AA228" s="514">
        <v>5.6728816250723327E-3</v>
      </c>
      <c r="AB228" s="300">
        <f t="shared" si="99"/>
        <v>5672.881625072333</v>
      </c>
      <c r="AC228" s="300">
        <f t="shared" si="100"/>
        <v>4034.6932707953738</v>
      </c>
      <c r="AD228" s="300">
        <f t="shared" si="101"/>
        <v>993.14383963602279</v>
      </c>
      <c r="AE228" s="300">
        <f t="shared" si="102"/>
        <v>5469.0830391700738</v>
      </c>
      <c r="AF228" s="300">
        <f t="shared" si="103"/>
        <v>405.20583036230948</v>
      </c>
      <c r="AG228" s="264">
        <v>52.535733016444524</v>
      </c>
      <c r="AH228" s="264">
        <v>40.033618697191876</v>
      </c>
      <c r="AI228" s="556">
        <f t="shared" si="113"/>
        <v>12.502114319252648</v>
      </c>
      <c r="AJ228" s="368">
        <f t="shared" si="95"/>
        <v>80.209940685414679</v>
      </c>
      <c r="AK228" s="368">
        <f t="shared" si="96"/>
        <v>61.122097223220329</v>
      </c>
      <c r="AL228" s="368">
        <f t="shared" si="97"/>
        <v>19.08784346219435</v>
      </c>
      <c r="AM228" s="261"/>
      <c r="AN228" s="261"/>
      <c r="AO228" s="261"/>
      <c r="AP228" s="261"/>
      <c r="AQ228" s="261"/>
      <c r="AR228" s="424"/>
      <c r="AS228" s="261"/>
      <c r="AT228" s="248"/>
      <c r="AU228" s="261"/>
      <c r="AV228" s="248"/>
      <c r="AW228" s="248"/>
      <c r="AX228" s="247"/>
      <c r="AY228" s="507"/>
    </row>
    <row r="229" spans="1:51" ht="13.2" x14ac:dyDescent="0.25">
      <c r="A229" s="247" t="s">
        <v>323</v>
      </c>
      <c r="B229" s="247">
        <v>48</v>
      </c>
      <c r="C229" s="247">
        <v>12</v>
      </c>
      <c r="D229" s="247">
        <v>13</v>
      </c>
      <c r="E229" s="247">
        <f t="shared" si="114"/>
        <v>14</v>
      </c>
      <c r="F229" s="256">
        <v>43389</v>
      </c>
      <c r="G229" s="247">
        <v>9419</v>
      </c>
      <c r="H229" s="247">
        <f t="shared" si="107"/>
        <v>9425.5</v>
      </c>
      <c r="I229" s="256">
        <f t="shared" si="104"/>
        <v>43395.5</v>
      </c>
      <c r="J229" s="249">
        <f t="shared" si="105"/>
        <v>43395.5</v>
      </c>
      <c r="K229" s="247">
        <v>1060</v>
      </c>
      <c r="L229" s="247"/>
      <c r="M229" s="247"/>
      <c r="N229" s="247"/>
      <c r="O229" s="247"/>
      <c r="P229" s="247"/>
      <c r="Q229" s="514">
        <v>2.1076923076923082</v>
      </c>
      <c r="R229" s="514">
        <v>8.2471994102659693E-2</v>
      </c>
      <c r="S229" s="300">
        <f t="shared" si="108"/>
        <v>82471.994102659693</v>
      </c>
      <c r="T229" s="515">
        <v>0.15023648885065186</v>
      </c>
      <c r="U229" s="300">
        <f t="shared" si="109"/>
        <v>150236.48885065186</v>
      </c>
      <c r="V229" s="514">
        <v>0.16987927979169654</v>
      </c>
      <c r="W229" s="300">
        <f t="shared" si="110"/>
        <v>169879.27979169655</v>
      </c>
      <c r="X229" s="300"/>
      <c r="Y229" s="514">
        <v>1.5813965537933106</v>
      </c>
      <c r="Z229" s="300">
        <f t="shared" si="111"/>
        <v>1581396.5537933107</v>
      </c>
      <c r="AA229" s="514">
        <v>1.1206089374403766E-2</v>
      </c>
      <c r="AB229" s="300">
        <f t="shared" si="99"/>
        <v>11206.089374403766</v>
      </c>
      <c r="AC229" s="300">
        <f t="shared" si="100"/>
        <v>6872.6661752216414</v>
      </c>
      <c r="AD229" s="300">
        <f t="shared" si="101"/>
        <v>1501.055967702682</v>
      </c>
      <c r="AE229" s="300">
        <f t="shared" si="102"/>
        <v>6048.6471592706748</v>
      </c>
      <c r="AF229" s="300">
        <f t="shared" si="103"/>
        <v>800.43495531455471</v>
      </c>
      <c r="AG229" s="569">
        <v>65.908309507509898</v>
      </c>
      <c r="AH229" s="569">
        <v>50.03162772093512</v>
      </c>
      <c r="AI229" s="570">
        <f t="shared" si="113"/>
        <v>15.876681786574778</v>
      </c>
      <c r="AJ229" s="368">
        <f t="shared" si="95"/>
        <v>138.91443696198243</v>
      </c>
      <c r="AK229" s="368">
        <f t="shared" si="96"/>
        <v>105.4512768887402</v>
      </c>
      <c r="AL229" s="368">
        <f t="shared" si="97"/>
        <v>33.463160073242236</v>
      </c>
      <c r="AM229" s="261"/>
      <c r="AN229" s="261"/>
      <c r="AO229" s="261"/>
      <c r="AP229" s="261"/>
      <c r="AQ229" s="261"/>
      <c r="AR229" s="424"/>
      <c r="AS229" s="261"/>
      <c r="AT229" s="248"/>
      <c r="AU229" s="261"/>
      <c r="AV229" s="248"/>
      <c r="AW229" s="248"/>
      <c r="AX229" s="247"/>
      <c r="AY229" s="507"/>
    </row>
    <row r="230" spans="1:51" ht="13.2" x14ac:dyDescent="0.25">
      <c r="A230" s="253" t="s">
        <v>324</v>
      </c>
      <c r="B230" s="253">
        <v>48</v>
      </c>
      <c r="C230" s="253">
        <v>13</v>
      </c>
      <c r="D230" s="253">
        <v>13</v>
      </c>
      <c r="E230" s="253">
        <f>SUM(D230:D242)</f>
        <v>181</v>
      </c>
      <c r="F230" s="472">
        <v>43402</v>
      </c>
      <c r="G230" s="253">
        <v>9432</v>
      </c>
      <c r="H230" s="253">
        <f t="shared" si="107"/>
        <v>9438.5</v>
      </c>
      <c r="I230" s="472">
        <f t="shared" si="104"/>
        <v>43408.5</v>
      </c>
      <c r="J230" s="473">
        <f t="shared" si="105"/>
        <v>43408.5</v>
      </c>
      <c r="K230" s="253">
        <v>1060</v>
      </c>
      <c r="L230" s="253"/>
      <c r="M230" s="253"/>
      <c r="N230" s="253"/>
      <c r="O230" s="253"/>
      <c r="P230" s="253"/>
      <c r="Q230" s="427">
        <v>1.5938461538461537</v>
      </c>
      <c r="R230" s="427">
        <v>6.238870586663648E-2</v>
      </c>
      <c r="S230" s="356">
        <f t="shared" si="108"/>
        <v>62388.705866636483</v>
      </c>
      <c r="T230" s="554">
        <v>0.11709991871635808</v>
      </c>
      <c r="U230" s="356">
        <f t="shared" si="109"/>
        <v>117099.91871635808</v>
      </c>
      <c r="V230" s="427">
        <v>0.11543364387275727</v>
      </c>
      <c r="W230" s="356">
        <f t="shared" si="110"/>
        <v>115433.64387275727</v>
      </c>
      <c r="X230" s="356"/>
      <c r="Y230" s="427">
        <v>1.2053408265904471</v>
      </c>
      <c r="Z230" s="356">
        <f t="shared" si="111"/>
        <v>1205340.826590447</v>
      </c>
      <c r="AA230" s="427">
        <v>7.256666279989353E-3</v>
      </c>
      <c r="AB230" s="356">
        <f t="shared" si="99"/>
        <v>7256.6662799893529</v>
      </c>
      <c r="AC230" s="356">
        <f t="shared" si="100"/>
        <v>5199.0588222197066</v>
      </c>
      <c r="AD230" s="356">
        <f t="shared" si="101"/>
        <v>1169.97896550566</v>
      </c>
      <c r="AE230" s="356">
        <f t="shared" si="102"/>
        <v>4110.0797163218485</v>
      </c>
      <c r="AF230" s="356">
        <f t="shared" si="103"/>
        <v>518.33330571352519</v>
      </c>
      <c r="AG230" s="538">
        <v>50.86532860595846</v>
      </c>
      <c r="AH230" s="538">
        <v>38.868055480864854</v>
      </c>
      <c r="AI230" s="557">
        <f t="shared" si="113"/>
        <v>11.997273125093606</v>
      </c>
      <c r="AJ230" s="380">
        <f t="shared" si="95"/>
        <v>81.071508362727627</v>
      </c>
      <c r="AK230" s="380">
        <f t="shared" si="96"/>
        <v>61.949700735655362</v>
      </c>
      <c r="AL230" s="380">
        <f t="shared" si="97"/>
        <v>19.121807627072265</v>
      </c>
      <c r="AM230" s="427"/>
      <c r="AN230" s="427"/>
      <c r="AO230" s="427"/>
      <c r="AP230" s="427"/>
      <c r="AQ230" s="427"/>
      <c r="AR230" s="428"/>
      <c r="AS230" s="427"/>
      <c r="AT230" s="426"/>
      <c r="AU230" s="427"/>
      <c r="AV230" s="426"/>
      <c r="AW230" s="426"/>
      <c r="AX230" s="253"/>
      <c r="AY230" s="547"/>
    </row>
    <row r="231" spans="1:51" ht="13.2" x14ac:dyDescent="0.25">
      <c r="A231" s="459" t="s">
        <v>325</v>
      </c>
      <c r="B231" s="459">
        <v>49</v>
      </c>
      <c r="C231" s="459">
        <v>1</v>
      </c>
      <c r="D231" s="459">
        <v>14</v>
      </c>
      <c r="E231" s="459">
        <f>E230-D231</f>
        <v>167</v>
      </c>
      <c r="F231" s="460">
        <v>43421</v>
      </c>
      <c r="G231" s="459">
        <v>9451</v>
      </c>
      <c r="H231" s="459">
        <f t="shared" si="107"/>
        <v>9458</v>
      </c>
      <c r="I231" s="460">
        <f t="shared" si="104"/>
        <v>43428</v>
      </c>
      <c r="J231" s="461">
        <f t="shared" si="105"/>
        <v>43428</v>
      </c>
      <c r="K231" s="459">
        <v>1060</v>
      </c>
      <c r="L231" s="459"/>
      <c r="M231" s="459"/>
      <c r="N231" s="459"/>
      <c r="O231" s="459"/>
      <c r="P231" s="459"/>
      <c r="Q231" s="533">
        <v>1.3542857142857148</v>
      </c>
      <c r="R231" s="533">
        <v>5.9105426656936751E-2</v>
      </c>
      <c r="S231" s="359">
        <f t="shared" si="108"/>
        <v>59105.426656936754</v>
      </c>
      <c r="T231" s="534">
        <v>0.10532316421197459</v>
      </c>
      <c r="U231" s="359">
        <f t="shared" si="109"/>
        <v>105323.16421197458</v>
      </c>
      <c r="V231" s="533">
        <v>8.888762135273709E-2</v>
      </c>
      <c r="W231" s="359">
        <f t="shared" si="110"/>
        <v>88887.621352737086</v>
      </c>
      <c r="X231" s="359"/>
      <c r="Y231" s="533">
        <v>1.0123113620786612</v>
      </c>
      <c r="Z231" s="359">
        <f t="shared" si="111"/>
        <v>1012311.3620786612</v>
      </c>
      <c r="AA231" s="533">
        <v>5.7082970940599978E-3</v>
      </c>
      <c r="AB231" s="359">
        <f t="shared" si="99"/>
        <v>5708.297094059998</v>
      </c>
      <c r="AC231" s="359">
        <f t="shared" si="100"/>
        <v>4925.4522214113958</v>
      </c>
      <c r="AD231" s="359">
        <f t="shared" si="101"/>
        <v>1052.3140242905645</v>
      </c>
      <c r="AE231" s="359">
        <f t="shared" si="102"/>
        <v>3164.8936765497174</v>
      </c>
      <c r="AF231" s="359">
        <f t="shared" si="103"/>
        <v>407.73550671857129</v>
      </c>
      <c r="AG231" s="479">
        <v>53.584903188025692</v>
      </c>
      <c r="AH231" s="479">
        <v>46.290034327193837</v>
      </c>
      <c r="AI231" s="555">
        <f t="shared" si="113"/>
        <v>7.2948688608318548</v>
      </c>
      <c r="AJ231" s="480">
        <f t="shared" si="95"/>
        <v>72.569268888926246</v>
      </c>
      <c r="AK231" s="480">
        <f t="shared" si="96"/>
        <v>62.689932203113962</v>
      </c>
      <c r="AL231" s="480">
        <f t="shared" si="97"/>
        <v>9.8793366858122837</v>
      </c>
      <c r="AM231" s="505"/>
      <c r="AN231" s="505"/>
      <c r="AO231" s="505"/>
      <c r="AP231" s="505"/>
      <c r="AQ231" s="505"/>
      <c r="AR231" s="506"/>
      <c r="AS231" s="505"/>
      <c r="AT231" s="490"/>
      <c r="AU231" s="505"/>
      <c r="AV231" s="490"/>
      <c r="AW231" s="490"/>
      <c r="AX231" s="459"/>
      <c r="AY231" s="507"/>
    </row>
    <row r="232" spans="1:51" ht="13.2" x14ac:dyDescent="0.25">
      <c r="A232" s="247" t="s">
        <v>326</v>
      </c>
      <c r="B232" s="247">
        <v>49</v>
      </c>
      <c r="C232" s="247">
        <v>2</v>
      </c>
      <c r="D232" s="247">
        <v>14</v>
      </c>
      <c r="E232" s="247">
        <f>E231-D232</f>
        <v>153</v>
      </c>
      <c r="F232" s="256">
        <v>43435</v>
      </c>
      <c r="G232" s="247">
        <v>9465</v>
      </c>
      <c r="H232" s="247">
        <f t="shared" si="107"/>
        <v>9472</v>
      </c>
      <c r="I232" s="256">
        <f t="shared" si="104"/>
        <v>43442</v>
      </c>
      <c r="J232" s="249">
        <f t="shared" si="105"/>
        <v>43442</v>
      </c>
      <c r="K232" s="247">
        <v>1060</v>
      </c>
      <c r="L232" s="247"/>
      <c r="M232" s="247"/>
      <c r="N232" s="247"/>
      <c r="O232" s="247"/>
      <c r="P232" s="247"/>
      <c r="Q232" s="514">
        <v>2.1028571428571428</v>
      </c>
      <c r="R232" s="514">
        <v>7.9079269483385811E-2</v>
      </c>
      <c r="S232" s="300">
        <f t="shared" si="108"/>
        <v>79079.269483385811</v>
      </c>
      <c r="T232" s="515">
        <v>0.21378971311589637</v>
      </c>
      <c r="U232" s="300">
        <f t="shared" si="109"/>
        <v>213789.71311589636</v>
      </c>
      <c r="V232" s="514">
        <v>0.1868456141869565</v>
      </c>
      <c r="W232" s="300">
        <f t="shared" si="110"/>
        <v>186845.61418695649</v>
      </c>
      <c r="X232" s="300"/>
      <c r="Y232" s="514">
        <v>1.5045236418458254</v>
      </c>
      <c r="Z232" s="300">
        <f t="shared" si="111"/>
        <v>1504523.6418458254</v>
      </c>
      <c r="AA232" s="514">
        <v>1.0700364106492236E-2</v>
      </c>
      <c r="AB232" s="300">
        <f t="shared" si="99"/>
        <v>10700.364106492236</v>
      </c>
      <c r="AC232" s="300">
        <f t="shared" si="100"/>
        <v>6589.9391236154843</v>
      </c>
      <c r="AD232" s="300">
        <f t="shared" si="101"/>
        <v>2136.0345090670576</v>
      </c>
      <c r="AE232" s="300">
        <f t="shared" si="102"/>
        <v>6652.7430235159245</v>
      </c>
      <c r="AF232" s="300">
        <f t="shared" si="103"/>
        <v>764.31172189230244</v>
      </c>
      <c r="AG232" s="264">
        <v>57.921831308560193</v>
      </c>
      <c r="AH232" s="264">
        <v>47.69936481952022</v>
      </c>
      <c r="AI232" s="556">
        <f t="shared" si="113"/>
        <v>10.222466489039974</v>
      </c>
      <c r="AJ232" s="368">
        <f t="shared" si="95"/>
        <v>121.80133669457229</v>
      </c>
      <c r="AK232" s="368">
        <f t="shared" si="96"/>
        <v>100.3049500204768</v>
      </c>
      <c r="AL232" s="368">
        <f t="shared" si="97"/>
        <v>21.49638667409549</v>
      </c>
      <c r="AM232" s="261"/>
      <c r="AN232" s="261"/>
      <c r="AO232" s="261"/>
      <c r="AP232" s="261"/>
      <c r="AQ232" s="261"/>
      <c r="AR232" s="424"/>
      <c r="AS232" s="261"/>
      <c r="AT232" s="248"/>
      <c r="AU232" s="261"/>
      <c r="AV232" s="248"/>
      <c r="AW232" s="248"/>
      <c r="AX232" s="247"/>
      <c r="AY232" s="507"/>
    </row>
    <row r="233" spans="1:51" ht="13.2" x14ac:dyDescent="0.25">
      <c r="A233" s="247" t="s">
        <v>327</v>
      </c>
      <c r="B233" s="247">
        <v>49</v>
      </c>
      <c r="C233" s="247">
        <v>3</v>
      </c>
      <c r="D233" s="247">
        <v>14</v>
      </c>
      <c r="E233" s="247">
        <f t="shared" ref="E233:E242" si="115">E232-D233</f>
        <v>139</v>
      </c>
      <c r="F233" s="256">
        <v>43449</v>
      </c>
      <c r="G233" s="247">
        <v>9479</v>
      </c>
      <c r="H233" s="247">
        <f t="shared" si="107"/>
        <v>9486</v>
      </c>
      <c r="I233" s="256">
        <f t="shared" si="104"/>
        <v>43456</v>
      </c>
      <c r="J233" s="249">
        <f t="shared" si="105"/>
        <v>43456</v>
      </c>
      <c r="K233" s="247">
        <v>1060</v>
      </c>
      <c r="L233" s="247"/>
      <c r="M233" s="247"/>
      <c r="N233" s="247"/>
      <c r="O233" s="247"/>
      <c r="P233" s="247"/>
      <c r="Q233" s="514">
        <v>2.834285714285715</v>
      </c>
      <c r="R233" s="514">
        <v>9.9658616116636983E-2</v>
      </c>
      <c r="S233" s="300">
        <f t="shared" si="108"/>
        <v>99658.616116636986</v>
      </c>
      <c r="T233" s="515">
        <v>0.25966079320600799</v>
      </c>
      <c r="U233" s="300">
        <f t="shared" si="109"/>
        <v>259660.79320600798</v>
      </c>
      <c r="V233" s="514">
        <v>0.31344015967596439</v>
      </c>
      <c r="W233" s="300">
        <f t="shared" si="110"/>
        <v>313440.15967596439</v>
      </c>
      <c r="X233" s="300"/>
      <c r="Y233" s="514">
        <v>2.0120382211121499</v>
      </c>
      <c r="Z233" s="300">
        <f t="shared" si="111"/>
        <v>2012038.22111215</v>
      </c>
      <c r="AA233" s="514">
        <v>1.1410629151688466E-2</v>
      </c>
      <c r="AB233" s="300">
        <f t="shared" si="99"/>
        <v>11410.629151688467</v>
      </c>
      <c r="AC233" s="300">
        <f t="shared" si="100"/>
        <v>8304.8846763864167</v>
      </c>
      <c r="AD233" s="300">
        <f t="shared" si="101"/>
        <v>2594.3456626422558</v>
      </c>
      <c r="AE233" s="300">
        <f t="shared" si="102"/>
        <v>11160.212909720831</v>
      </c>
      <c r="AF233" s="300">
        <f t="shared" si="103"/>
        <v>815.04493940631903</v>
      </c>
      <c r="AG233" s="264">
        <v>52.983703024322857</v>
      </c>
      <c r="AH233" s="264">
        <v>43.241695777709253</v>
      </c>
      <c r="AI233" s="556">
        <f t="shared" si="113"/>
        <v>9.7420072466136034</v>
      </c>
      <c r="AJ233" s="368">
        <f t="shared" si="95"/>
        <v>150.17095257179511</v>
      </c>
      <c r="AK233" s="368">
        <f t="shared" si="96"/>
        <v>122.55932060425026</v>
      </c>
      <c r="AL233" s="368">
        <f t="shared" si="97"/>
        <v>27.611631967544852</v>
      </c>
      <c r="AM233" s="261"/>
      <c r="AN233" s="261"/>
      <c r="AO233" s="261"/>
      <c r="AP233" s="261"/>
      <c r="AQ233" s="261"/>
      <c r="AR233" s="424"/>
      <c r="AS233" s="261"/>
      <c r="AT233" s="248"/>
      <c r="AU233" s="261"/>
      <c r="AV233" s="248"/>
      <c r="AW233" s="248"/>
      <c r="AX233" s="247"/>
      <c r="AY233" s="507"/>
    </row>
    <row r="234" spans="1:51" ht="13.2" x14ac:dyDescent="0.25">
      <c r="A234" s="247" t="s">
        <v>328</v>
      </c>
      <c r="B234" s="247">
        <v>49</v>
      </c>
      <c r="C234" s="247">
        <v>4</v>
      </c>
      <c r="D234" s="247">
        <v>14</v>
      </c>
      <c r="E234" s="247">
        <f t="shared" si="115"/>
        <v>125</v>
      </c>
      <c r="F234" s="256">
        <v>43463</v>
      </c>
      <c r="G234" s="247">
        <v>9493</v>
      </c>
      <c r="H234" s="247">
        <f t="shared" si="107"/>
        <v>9500</v>
      </c>
      <c r="I234" s="256">
        <f t="shared" si="104"/>
        <v>43470</v>
      </c>
      <c r="J234" s="249">
        <f t="shared" si="105"/>
        <v>43470</v>
      </c>
      <c r="K234" s="247">
        <v>1060</v>
      </c>
      <c r="L234" s="247"/>
      <c r="M234" s="247"/>
      <c r="N234" s="247"/>
      <c r="O234" s="247"/>
      <c r="P234" s="247"/>
      <c r="Q234" s="514">
        <v>2.6628571428571428</v>
      </c>
      <c r="R234" s="514">
        <v>9.2444560297950104E-2</v>
      </c>
      <c r="S234" s="300">
        <f t="shared" si="108"/>
        <v>92444.560297950098</v>
      </c>
      <c r="T234" s="515">
        <v>0.35145404405156094</v>
      </c>
      <c r="U234" s="300">
        <f t="shared" si="109"/>
        <v>351454.04405156092</v>
      </c>
      <c r="V234" s="514">
        <v>0.28605296795828555</v>
      </c>
      <c r="W234" s="300">
        <f t="shared" si="110"/>
        <v>286052.96795828553</v>
      </c>
      <c r="X234" s="300"/>
      <c r="Y234" s="514">
        <v>1.794238730102421</v>
      </c>
      <c r="Z234" s="300">
        <f t="shared" si="111"/>
        <v>1794238.730102421</v>
      </c>
      <c r="AA234" s="514">
        <v>1.1369369131081259E-2</v>
      </c>
      <c r="AB234" s="300">
        <f t="shared" si="99"/>
        <v>11369.369131081259</v>
      </c>
      <c r="AC234" s="300">
        <f t="shared" si="100"/>
        <v>7703.7133581625085</v>
      </c>
      <c r="AD234" s="300">
        <f t="shared" si="101"/>
        <v>3511.4784313234954</v>
      </c>
      <c r="AE234" s="300">
        <f t="shared" si="102"/>
        <v>10185.07656827493</v>
      </c>
      <c r="AF234" s="300">
        <f t="shared" si="103"/>
        <v>812.09779507723283</v>
      </c>
      <c r="AG234" s="516">
        <v>54.279945990020892</v>
      </c>
      <c r="AH234" s="516">
        <v>41.305020864188911</v>
      </c>
      <c r="AI234" s="556">
        <f t="shared" si="113"/>
        <v>12.97492512583198</v>
      </c>
      <c r="AJ234" s="368">
        <f t="shared" si="95"/>
        <v>144.53974189342705</v>
      </c>
      <c r="AK234" s="368">
        <f t="shared" si="96"/>
        <v>109.98936984406876</v>
      </c>
      <c r="AL234" s="368">
        <f t="shared" si="97"/>
        <v>34.550372049358288</v>
      </c>
      <c r="AM234" s="261"/>
      <c r="AN234" s="261"/>
      <c r="AO234" s="261"/>
      <c r="AP234" s="261"/>
      <c r="AQ234" s="261"/>
      <c r="AR234" s="424"/>
      <c r="AS234" s="261"/>
      <c r="AT234" s="248"/>
      <c r="AU234" s="261"/>
      <c r="AV234" s="248"/>
      <c r="AW234" s="248"/>
      <c r="AX234" s="247"/>
      <c r="AY234" s="507"/>
    </row>
    <row r="235" spans="1:51" ht="13.2" x14ac:dyDescent="0.25">
      <c r="A235" s="247" t="s">
        <v>329</v>
      </c>
      <c r="B235" s="247">
        <v>49</v>
      </c>
      <c r="C235" s="247">
        <v>5</v>
      </c>
      <c r="D235" s="247">
        <v>14</v>
      </c>
      <c r="E235" s="247">
        <f t="shared" si="115"/>
        <v>111</v>
      </c>
      <c r="F235" s="256">
        <v>43477</v>
      </c>
      <c r="G235" s="247">
        <v>9507</v>
      </c>
      <c r="H235" s="247">
        <f t="shared" si="107"/>
        <v>9514</v>
      </c>
      <c r="I235" s="256">
        <f t="shared" si="104"/>
        <v>43484</v>
      </c>
      <c r="J235" s="249">
        <f t="shared" si="105"/>
        <v>43484</v>
      </c>
      <c r="K235" s="247">
        <v>1060</v>
      </c>
      <c r="L235" s="247"/>
      <c r="M235" s="247"/>
      <c r="N235" s="247"/>
      <c r="O235" s="247"/>
      <c r="P235" s="247"/>
      <c r="Q235" s="514">
        <v>1.8971428571428572</v>
      </c>
      <c r="R235" s="514">
        <v>5.6975505933148637E-2</v>
      </c>
      <c r="S235" s="300">
        <f t="shared" si="108"/>
        <v>56975.505933148641</v>
      </c>
      <c r="T235" s="515">
        <v>0.16194461219284706</v>
      </c>
      <c r="U235" s="300">
        <f t="shared" si="109"/>
        <v>161944.61219284707</v>
      </c>
      <c r="V235" s="514">
        <v>0.12661579063185258</v>
      </c>
      <c r="W235" s="300">
        <f t="shared" si="110"/>
        <v>126615.79063185258</v>
      </c>
      <c r="X235" s="300"/>
      <c r="Y235" s="514">
        <v>1.466143689485286</v>
      </c>
      <c r="Z235" s="300">
        <f t="shared" si="111"/>
        <v>1466143.6894852859</v>
      </c>
      <c r="AA235" s="514">
        <v>6.1798625687408577E-3</v>
      </c>
      <c r="AB235" s="300">
        <f t="shared" si="99"/>
        <v>6179.8625687408576</v>
      </c>
      <c r="AC235" s="300">
        <f t="shared" si="100"/>
        <v>4747.9588277623861</v>
      </c>
      <c r="AD235" s="300">
        <f t="shared" si="101"/>
        <v>1618.035195238223</v>
      </c>
      <c r="AE235" s="300">
        <f t="shared" si="102"/>
        <v>4508.2263314469237</v>
      </c>
      <c r="AF235" s="300">
        <f t="shared" si="103"/>
        <v>441.4187549100613</v>
      </c>
      <c r="AG235" s="516">
        <v>51.457567086406627</v>
      </c>
      <c r="AH235" s="516">
        <v>41.114244540091889</v>
      </c>
      <c r="AI235" s="556">
        <f t="shared" si="113"/>
        <v>10.343322546314738</v>
      </c>
      <c r="AJ235" s="368">
        <f t="shared" si="95"/>
        <v>97.622355843925718</v>
      </c>
      <c r="AK235" s="368">
        <f t="shared" si="96"/>
        <v>77.999595356060041</v>
      </c>
      <c r="AL235" s="368">
        <f t="shared" si="97"/>
        <v>19.622760487865676</v>
      </c>
      <c r="AM235" s="261"/>
      <c r="AN235" s="261"/>
      <c r="AO235" s="261"/>
      <c r="AP235" s="261"/>
      <c r="AQ235" s="261"/>
      <c r="AR235" s="424"/>
      <c r="AS235" s="261"/>
      <c r="AT235" s="248"/>
      <c r="AU235" s="261"/>
      <c r="AV235" s="248"/>
      <c r="AW235" s="248"/>
      <c r="AX235" s="247"/>
      <c r="AY235" s="507"/>
    </row>
    <row r="236" spans="1:51" ht="13.2" x14ac:dyDescent="0.25">
      <c r="A236" s="247" t="s">
        <v>330</v>
      </c>
      <c r="B236" s="247">
        <v>49</v>
      </c>
      <c r="C236" s="247">
        <v>6</v>
      </c>
      <c r="D236" s="247">
        <v>14</v>
      </c>
      <c r="E236" s="247">
        <f t="shared" si="115"/>
        <v>97</v>
      </c>
      <c r="F236" s="256">
        <v>43491</v>
      </c>
      <c r="G236" s="247">
        <v>9521</v>
      </c>
      <c r="H236" s="247">
        <f t="shared" si="107"/>
        <v>9528</v>
      </c>
      <c r="I236" s="256">
        <f t="shared" si="104"/>
        <v>43498</v>
      </c>
      <c r="J236" s="249">
        <f t="shared" si="105"/>
        <v>43498</v>
      </c>
      <c r="K236" s="247">
        <v>1060</v>
      </c>
      <c r="L236" s="247"/>
      <c r="M236" s="247"/>
      <c r="N236" s="247"/>
      <c r="O236" s="247"/>
      <c r="P236" s="247"/>
      <c r="Q236" s="514">
        <v>1.2342857142857144</v>
      </c>
      <c r="R236" s="514">
        <v>5.5380930192342123E-2</v>
      </c>
      <c r="S236" s="300">
        <f t="shared" si="108"/>
        <v>55380.930192342123</v>
      </c>
      <c r="T236" s="515">
        <v>0.13746316750006768</v>
      </c>
      <c r="U236" s="300">
        <f t="shared" si="109"/>
        <v>137463.16750006768</v>
      </c>
      <c r="V236" s="514">
        <v>5.7833554651038878E-2</v>
      </c>
      <c r="W236" s="300">
        <f t="shared" si="110"/>
        <v>57833.554651038881</v>
      </c>
      <c r="X236" s="300"/>
      <c r="Y236" s="514">
        <v>0.90053666665375243</v>
      </c>
      <c r="Z236" s="300">
        <f t="shared" si="111"/>
        <v>900536.66665375244</v>
      </c>
      <c r="AA236" s="514">
        <v>6.1417046954460519E-3</v>
      </c>
      <c r="AB236" s="300">
        <f t="shared" si="99"/>
        <v>6141.704695446052</v>
      </c>
      <c r="AC236" s="300">
        <f t="shared" si="100"/>
        <v>4615.0775160285102</v>
      </c>
      <c r="AD236" s="300">
        <f t="shared" si="101"/>
        <v>1373.4340405173457</v>
      </c>
      <c r="AE236" s="300">
        <f t="shared" si="102"/>
        <v>2059.1961920221779</v>
      </c>
      <c r="AF236" s="300">
        <f t="shared" si="103"/>
        <v>438.6931925318608</v>
      </c>
      <c r="AG236" s="264">
        <v>64.775805104153164</v>
      </c>
      <c r="AH236" s="264">
        <v>51.857572192434361</v>
      </c>
      <c r="AI236" s="556">
        <f t="shared" si="113"/>
        <v>12.918232911718803</v>
      </c>
      <c r="AJ236" s="368">
        <f t="shared" si="95"/>
        <v>79.951850871411921</v>
      </c>
      <c r="AK236" s="368">
        <f t="shared" si="96"/>
        <v>64.007060534661846</v>
      </c>
      <c r="AL236" s="368">
        <f t="shared" si="97"/>
        <v>15.944790336750074</v>
      </c>
      <c r="AM236" s="261"/>
      <c r="AN236" s="261"/>
      <c r="AO236" s="261"/>
      <c r="AP236" s="261"/>
      <c r="AQ236" s="261"/>
      <c r="AR236" s="424"/>
      <c r="AS236" s="261"/>
      <c r="AT236" s="248"/>
      <c r="AU236" s="261"/>
      <c r="AV236" s="248"/>
      <c r="AW236" s="248"/>
      <c r="AX236" s="247"/>
      <c r="AY236" s="507"/>
    </row>
    <row r="237" spans="1:51" ht="13.2" x14ac:dyDescent="0.25">
      <c r="A237" s="247" t="s">
        <v>331</v>
      </c>
      <c r="B237" s="247">
        <v>49</v>
      </c>
      <c r="C237" s="247">
        <v>7</v>
      </c>
      <c r="D237" s="247">
        <v>14</v>
      </c>
      <c r="E237" s="247">
        <f t="shared" si="115"/>
        <v>83</v>
      </c>
      <c r="F237" s="256">
        <v>43505</v>
      </c>
      <c r="G237" s="247">
        <v>9535</v>
      </c>
      <c r="H237" s="247">
        <f t="shared" si="107"/>
        <v>9542</v>
      </c>
      <c r="I237" s="256">
        <f t="shared" si="104"/>
        <v>43512</v>
      </c>
      <c r="J237" s="249">
        <f t="shared" si="105"/>
        <v>43512</v>
      </c>
      <c r="K237" s="247">
        <v>1060</v>
      </c>
      <c r="L237" s="247"/>
      <c r="M237" s="247"/>
      <c r="N237" s="247"/>
      <c r="O237" s="247"/>
      <c r="P237" s="247"/>
      <c r="Q237" s="514">
        <v>1.3542857142857139</v>
      </c>
      <c r="R237" s="514">
        <v>5.1130005509385165E-2</v>
      </c>
      <c r="S237" s="300">
        <f t="shared" si="108"/>
        <v>51130.005509385162</v>
      </c>
      <c r="T237" s="515">
        <v>0.10009606563906349</v>
      </c>
      <c r="U237" s="300">
        <f t="shared" si="109"/>
        <v>100096.0656390635</v>
      </c>
      <c r="V237" s="514">
        <v>6.5094625238297066E-2</v>
      </c>
      <c r="W237" s="300">
        <f t="shared" si="110"/>
        <v>65094.625238297063</v>
      </c>
      <c r="X237" s="300"/>
      <c r="Y237" s="514">
        <v>1.0612700096348904</v>
      </c>
      <c r="Z237" s="300">
        <f t="shared" si="111"/>
        <v>1061270.0096348904</v>
      </c>
      <c r="AA237" s="514">
        <v>6.1189211781303484E-3</v>
      </c>
      <c r="AB237" s="300">
        <f t="shared" si="99"/>
        <v>6118.9211781303484</v>
      </c>
      <c r="AC237" s="300">
        <f t="shared" si="100"/>
        <v>4260.8337924487641</v>
      </c>
      <c r="AD237" s="300">
        <f t="shared" si="101"/>
        <v>1000.0885791496166</v>
      </c>
      <c r="AE237" s="300">
        <f t="shared" si="102"/>
        <v>2317.7306880168435</v>
      </c>
      <c r="AF237" s="300">
        <f t="shared" si="103"/>
        <v>437.06579843788205</v>
      </c>
      <c r="AG237" s="264">
        <v>61.492754004119568</v>
      </c>
      <c r="AH237" s="264">
        <v>44.845698472056753</v>
      </c>
      <c r="AI237" s="556">
        <f t="shared" si="113"/>
        <v>16.647055532062815</v>
      </c>
      <c r="AJ237" s="368">
        <f t="shared" si="95"/>
        <v>83.278758279864761</v>
      </c>
      <c r="AK237" s="368">
        <f t="shared" si="96"/>
        <v>60.73388878787113</v>
      </c>
      <c r="AL237" s="368">
        <f t="shared" si="97"/>
        <v>22.54486949199363</v>
      </c>
      <c r="AM237" s="261"/>
      <c r="AN237" s="261"/>
      <c r="AO237" s="261"/>
      <c r="AP237" s="261"/>
      <c r="AQ237" s="261"/>
      <c r="AR237" s="424"/>
      <c r="AS237" s="261"/>
      <c r="AT237" s="248"/>
      <c r="AU237" s="261"/>
      <c r="AV237" s="248"/>
      <c r="AW237" s="248"/>
      <c r="AX237" s="247"/>
      <c r="AY237" s="507"/>
    </row>
    <row r="238" spans="1:51" ht="13.2" x14ac:dyDescent="0.25">
      <c r="A238" s="247" t="s">
        <v>332</v>
      </c>
      <c r="B238" s="247">
        <v>49</v>
      </c>
      <c r="C238" s="247">
        <v>8</v>
      </c>
      <c r="D238" s="247">
        <v>14</v>
      </c>
      <c r="E238" s="247">
        <f t="shared" si="115"/>
        <v>69</v>
      </c>
      <c r="F238" s="256">
        <v>43519</v>
      </c>
      <c r="G238" s="247">
        <v>9549</v>
      </c>
      <c r="H238" s="247">
        <f t="shared" si="107"/>
        <v>9556</v>
      </c>
      <c r="I238" s="256">
        <f t="shared" si="104"/>
        <v>43526</v>
      </c>
      <c r="J238" s="249">
        <f t="shared" si="105"/>
        <v>43526</v>
      </c>
      <c r="K238" s="247">
        <v>1060</v>
      </c>
      <c r="L238" s="247"/>
      <c r="M238" s="247"/>
      <c r="N238" s="247"/>
      <c r="O238" s="247"/>
      <c r="P238" s="247"/>
      <c r="Q238" s="514">
        <v>0.77142857142857224</v>
      </c>
      <c r="R238" s="514">
        <v>3.4377841128138215E-2</v>
      </c>
      <c r="S238" s="300">
        <f t="shared" si="108"/>
        <v>34377.841128138214</v>
      </c>
      <c r="T238" s="515">
        <v>7.3127756151137632E-2</v>
      </c>
      <c r="U238" s="300">
        <f t="shared" si="109"/>
        <v>73127.756151137626</v>
      </c>
      <c r="V238" s="514">
        <v>6.0159830535259348E-2</v>
      </c>
      <c r="W238" s="300">
        <f t="shared" si="110"/>
        <v>60159.830535259345</v>
      </c>
      <c r="X238" s="300"/>
      <c r="Y238" s="514">
        <v>0.55219638192182974</v>
      </c>
      <c r="Z238" s="300">
        <f t="shared" si="111"/>
        <v>552196.38192182977</v>
      </c>
      <c r="AA238" s="514">
        <v>3.7121685559814194E-3</v>
      </c>
      <c r="AB238" s="300">
        <f t="shared" si="99"/>
        <v>3712.1685559814196</v>
      </c>
      <c r="AC238" s="300">
        <f t="shared" si="100"/>
        <v>2864.820094011518</v>
      </c>
      <c r="AD238" s="300">
        <f t="shared" si="101"/>
        <v>730.64044304504102</v>
      </c>
      <c r="AE238" s="300">
        <f t="shared" si="102"/>
        <v>2142.0245512901442</v>
      </c>
      <c r="AF238" s="300">
        <f t="shared" si="103"/>
        <v>265.15489685581565</v>
      </c>
      <c r="AG238" s="571">
        <v>58.14362098633719</v>
      </c>
      <c r="AH238" s="571">
        <v>42.157663642867327</v>
      </c>
      <c r="AI238" s="570">
        <f t="shared" si="113"/>
        <v>15.985957343469863</v>
      </c>
      <c r="AJ238" s="368">
        <f t="shared" si="95"/>
        <v>44.853650475174454</v>
      </c>
      <c r="AK238" s="368">
        <f t="shared" si="96"/>
        <v>32.521626238783398</v>
      </c>
      <c r="AL238" s="368">
        <f t="shared" si="97"/>
        <v>12.332024236391057</v>
      </c>
      <c r="AM238" s="261"/>
      <c r="AN238" s="261"/>
      <c r="AO238" s="261"/>
      <c r="AP238" s="261"/>
      <c r="AQ238" s="261"/>
      <c r="AR238" s="424"/>
      <c r="AS238" s="261"/>
      <c r="AT238" s="248"/>
      <c r="AU238" s="261"/>
      <c r="AV238" s="248"/>
      <c r="AW238" s="248"/>
      <c r="AX238" s="247"/>
      <c r="AY238" s="507"/>
    </row>
    <row r="239" spans="1:51" ht="13.2" x14ac:dyDescent="0.25">
      <c r="A239" s="247" t="s">
        <v>333</v>
      </c>
      <c r="B239" s="247">
        <v>49</v>
      </c>
      <c r="C239" s="247">
        <v>9</v>
      </c>
      <c r="D239" s="247">
        <v>14</v>
      </c>
      <c r="E239" s="247">
        <f t="shared" si="115"/>
        <v>55</v>
      </c>
      <c r="F239" s="256">
        <v>43533</v>
      </c>
      <c r="G239" s="247">
        <v>9563</v>
      </c>
      <c r="H239" s="247">
        <f t="shared" si="107"/>
        <v>9570</v>
      </c>
      <c r="I239" s="256">
        <f t="shared" si="104"/>
        <v>43540</v>
      </c>
      <c r="J239" s="249">
        <f t="shared" si="105"/>
        <v>43540</v>
      </c>
      <c r="K239" s="247">
        <v>1060</v>
      </c>
      <c r="L239" s="247"/>
      <c r="M239" s="247"/>
      <c r="N239" s="247"/>
      <c r="O239" s="247"/>
      <c r="P239" s="247"/>
      <c r="Q239" s="514">
        <v>1.28</v>
      </c>
      <c r="R239" s="514">
        <v>5.3089588921731386E-2</v>
      </c>
      <c r="S239" s="300">
        <f t="shared" si="108"/>
        <v>53089.588921731389</v>
      </c>
      <c r="T239" s="515">
        <v>9.7298342744523647E-2</v>
      </c>
      <c r="U239" s="300">
        <f t="shared" si="109"/>
        <v>97298.342744523645</v>
      </c>
      <c r="V239" s="514">
        <v>0.22553328637588316</v>
      </c>
      <c r="W239" s="300">
        <f t="shared" si="110"/>
        <v>225533.28637588315</v>
      </c>
      <c r="X239" s="300"/>
      <c r="Y239" s="514">
        <v>0.82444439857526475</v>
      </c>
      <c r="Z239" s="300">
        <f t="shared" si="111"/>
        <v>824444.39857526473</v>
      </c>
      <c r="AA239" s="514">
        <v>6.9353164481037507E-3</v>
      </c>
      <c r="AB239" s="300">
        <f t="shared" si="99"/>
        <v>6935.3164481037511</v>
      </c>
      <c r="AC239" s="300">
        <f t="shared" si="100"/>
        <v>4424.1324101442824</v>
      </c>
      <c r="AD239" s="300">
        <f t="shared" si="101"/>
        <v>972.13572509295545</v>
      </c>
      <c r="AE239" s="300">
        <f t="shared" si="102"/>
        <v>8030.2393183629692</v>
      </c>
      <c r="AF239" s="300">
        <f t="shared" si="103"/>
        <v>495.37974629312504</v>
      </c>
      <c r="AG239" s="264">
        <v>48.998717525783995</v>
      </c>
      <c r="AH239" s="264">
        <v>37.17402623482328</v>
      </c>
      <c r="AI239" s="556">
        <f t="shared" si="113"/>
        <v>11.824691290960715</v>
      </c>
      <c r="AJ239" s="368">
        <f t="shared" si="95"/>
        <v>62.718358433003516</v>
      </c>
      <c r="AK239" s="368">
        <f t="shared" si="96"/>
        <v>47.582753580573801</v>
      </c>
      <c r="AL239" s="368">
        <f t="shared" si="97"/>
        <v>15.135604852429715</v>
      </c>
      <c r="AM239" s="261"/>
      <c r="AN239" s="261"/>
      <c r="AO239" s="261"/>
      <c r="AP239" s="261"/>
      <c r="AQ239" s="261"/>
      <c r="AR239" s="424"/>
      <c r="AS239" s="261"/>
      <c r="AT239" s="248"/>
      <c r="AU239" s="261"/>
      <c r="AV239" s="248"/>
      <c r="AW239" s="248"/>
      <c r="AX239" s="247"/>
      <c r="AY239" s="507"/>
    </row>
    <row r="240" spans="1:51" ht="13.2" x14ac:dyDescent="0.25">
      <c r="A240" s="247" t="s">
        <v>334</v>
      </c>
      <c r="B240" s="247">
        <v>49</v>
      </c>
      <c r="C240" s="247">
        <v>10</v>
      </c>
      <c r="D240" s="247">
        <v>14</v>
      </c>
      <c r="E240" s="247">
        <f t="shared" si="115"/>
        <v>41</v>
      </c>
      <c r="F240" s="256">
        <v>43547</v>
      </c>
      <c r="G240" s="247">
        <v>9577</v>
      </c>
      <c r="H240" s="247">
        <f t="shared" si="107"/>
        <v>9584</v>
      </c>
      <c r="I240" s="256">
        <f t="shared" si="104"/>
        <v>43554</v>
      </c>
      <c r="J240" s="249">
        <f t="shared" si="105"/>
        <v>43554</v>
      </c>
      <c r="K240" s="247">
        <v>1060</v>
      </c>
      <c r="L240" s="247"/>
      <c r="M240" s="247"/>
      <c r="N240" s="247"/>
      <c r="O240" s="247"/>
      <c r="P240" s="247"/>
      <c r="Q240" s="514">
        <v>0.67999999999999972</v>
      </c>
      <c r="R240" s="514">
        <v>4.222445818649094E-2</v>
      </c>
      <c r="S240" s="300">
        <f t="shared" si="108"/>
        <v>42224.458186490941</v>
      </c>
      <c r="T240" s="515">
        <v>4.4438990321130342E-2</v>
      </c>
      <c r="U240" s="300">
        <f t="shared" si="109"/>
        <v>44438.990321130339</v>
      </c>
      <c r="V240" s="514">
        <v>0.15780292912307392</v>
      </c>
      <c r="W240" s="300">
        <f t="shared" si="110"/>
        <v>157802.92912307393</v>
      </c>
      <c r="X240" s="300"/>
      <c r="Y240" s="514">
        <v>0.37219693508956819</v>
      </c>
      <c r="Z240" s="300">
        <f t="shared" si="111"/>
        <v>372196.9350895682</v>
      </c>
      <c r="AA240" s="514">
        <v>5.3155567688376948E-3</v>
      </c>
      <c r="AB240" s="300">
        <f t="shared" si="99"/>
        <v>5315.556768837695</v>
      </c>
      <c r="AC240" s="300">
        <f t="shared" si="100"/>
        <v>3518.7048488742448</v>
      </c>
      <c r="AD240" s="300">
        <f t="shared" si="101"/>
        <v>444.0027328282772</v>
      </c>
      <c r="AE240" s="300">
        <f t="shared" si="102"/>
        <v>5618.6619117720511</v>
      </c>
      <c r="AF240" s="300">
        <f t="shared" si="103"/>
        <v>379.68262634554964</v>
      </c>
      <c r="AG240" s="264">
        <v>54.696556320910162</v>
      </c>
      <c r="AH240" s="264">
        <v>38.650085011447267</v>
      </c>
      <c r="AI240" s="556">
        <f t="shared" si="113"/>
        <v>16.046471309462895</v>
      </c>
      <c r="AJ240" s="368">
        <f t="shared" si="95"/>
        <v>37.193658298218892</v>
      </c>
      <c r="AK240" s="368">
        <f t="shared" si="96"/>
        <v>26.282057807784131</v>
      </c>
      <c r="AL240" s="368">
        <f t="shared" si="97"/>
        <v>10.911600490434761</v>
      </c>
      <c r="AM240" s="261"/>
      <c r="AN240" s="261"/>
      <c r="AO240" s="261"/>
      <c r="AP240" s="261"/>
      <c r="AQ240" s="261"/>
      <c r="AR240" s="424"/>
      <c r="AS240" s="261"/>
      <c r="AT240" s="248"/>
      <c r="AU240" s="261"/>
      <c r="AV240" s="248"/>
      <c r="AW240" s="248"/>
      <c r="AX240" s="247"/>
      <c r="AY240" s="507"/>
    </row>
    <row r="241" spans="1:51" ht="13.2" x14ac:dyDescent="0.25">
      <c r="A241" s="247" t="s">
        <v>335</v>
      </c>
      <c r="B241" s="247">
        <v>49</v>
      </c>
      <c r="C241" s="247">
        <v>11</v>
      </c>
      <c r="D241" s="247">
        <v>14</v>
      </c>
      <c r="E241" s="247">
        <f t="shared" si="115"/>
        <v>27</v>
      </c>
      <c r="F241" s="256">
        <v>43561</v>
      </c>
      <c r="G241" s="247">
        <v>9591</v>
      </c>
      <c r="H241" s="247">
        <f t="shared" si="107"/>
        <v>9598</v>
      </c>
      <c r="I241" s="256">
        <f t="shared" si="104"/>
        <v>43568</v>
      </c>
      <c r="J241" s="249">
        <f t="shared" si="105"/>
        <v>43568</v>
      </c>
      <c r="K241" s="247">
        <v>1060</v>
      </c>
      <c r="L241" s="247"/>
      <c r="M241" s="247"/>
      <c r="N241" s="247"/>
      <c r="O241" s="247"/>
      <c r="P241" s="247"/>
      <c r="Q241" s="514">
        <v>0.42857142857142855</v>
      </c>
      <c r="R241" s="514">
        <v>2.2689879515060435E-2</v>
      </c>
      <c r="S241" s="300">
        <f t="shared" si="108"/>
        <v>22689.879515060435</v>
      </c>
      <c r="T241" s="515">
        <v>3.0618044360173031E-2</v>
      </c>
      <c r="U241" s="300">
        <f t="shared" si="109"/>
        <v>30618.044360173029</v>
      </c>
      <c r="V241" s="514">
        <v>6.6084023673355502E-2</v>
      </c>
      <c r="W241" s="300">
        <f t="shared" si="110"/>
        <v>66084.023673355507</v>
      </c>
      <c r="X241" s="300"/>
      <c r="Y241" s="514">
        <v>0.27514466175024899</v>
      </c>
      <c r="Z241" s="300">
        <f t="shared" si="111"/>
        <v>275144.66175024898</v>
      </c>
      <c r="AA241" s="514">
        <v>2.6905810798912716E-3</v>
      </c>
      <c r="AB241" s="300">
        <f t="shared" si="99"/>
        <v>2690.5810798912717</v>
      </c>
      <c r="AC241" s="300">
        <f t="shared" si="100"/>
        <v>1890.8232929217029</v>
      </c>
      <c r="AD241" s="300">
        <f t="shared" si="101"/>
        <v>305.91368686678248</v>
      </c>
      <c r="AE241" s="300">
        <f t="shared" si="102"/>
        <v>2352.9587749321004</v>
      </c>
      <c r="AF241" s="300">
        <f t="shared" si="103"/>
        <v>192.18436284937656</v>
      </c>
      <c r="AG241" s="264">
        <v>52.070477180907702</v>
      </c>
      <c r="AH241" s="264">
        <v>40.860860565573397</v>
      </c>
      <c r="AI241" s="556">
        <f t="shared" si="113"/>
        <v>11.209616615334305</v>
      </c>
      <c r="AJ241" s="368">
        <f t="shared" si="95"/>
        <v>22.315918791817584</v>
      </c>
      <c r="AK241" s="368">
        <f t="shared" si="96"/>
        <v>17.511797385245739</v>
      </c>
      <c r="AL241" s="368">
        <f t="shared" si="97"/>
        <v>4.8041214065718449</v>
      </c>
      <c r="AM241" s="261"/>
      <c r="AN241" s="261"/>
      <c r="AO241" s="261"/>
      <c r="AP241" s="261"/>
      <c r="AQ241" s="261"/>
      <c r="AR241" s="424"/>
      <c r="AS241" s="261"/>
      <c r="AT241" s="248"/>
      <c r="AU241" s="261"/>
      <c r="AV241" s="248"/>
      <c r="AW241" s="248"/>
      <c r="AX241" s="247"/>
      <c r="AY241" s="507"/>
    </row>
    <row r="242" spans="1:51" ht="13.2" x14ac:dyDescent="0.25">
      <c r="A242" s="247" t="s">
        <v>336</v>
      </c>
      <c r="B242" s="247">
        <v>49</v>
      </c>
      <c r="C242" s="247">
        <v>12</v>
      </c>
      <c r="D242" s="247">
        <v>14</v>
      </c>
      <c r="E242" s="247">
        <f t="shared" si="115"/>
        <v>13</v>
      </c>
      <c r="F242" s="256">
        <v>43575</v>
      </c>
      <c r="G242" s="247">
        <v>9605</v>
      </c>
      <c r="H242" s="247">
        <f t="shared" si="107"/>
        <v>9612</v>
      </c>
      <c r="I242" s="256">
        <f t="shared" si="104"/>
        <v>43582</v>
      </c>
      <c r="J242" s="249">
        <f t="shared" si="105"/>
        <v>43582</v>
      </c>
      <c r="K242" s="247">
        <v>1060</v>
      </c>
      <c r="L242" s="247"/>
      <c r="M242" s="247"/>
      <c r="N242" s="247"/>
      <c r="O242" s="247"/>
      <c r="P242" s="247"/>
      <c r="Q242" s="514">
        <v>0.38285714285714284</v>
      </c>
      <c r="R242" s="514">
        <v>1.8265544668068127E-2</v>
      </c>
      <c r="S242" s="300">
        <f t="shared" si="108"/>
        <v>18265.544668068127</v>
      </c>
      <c r="T242" s="515">
        <v>2.6582415003399178E-2</v>
      </c>
      <c r="U242" s="300">
        <f t="shared" si="109"/>
        <v>26582.415003399179</v>
      </c>
      <c r="V242" s="514">
        <v>0.10849859975232368</v>
      </c>
      <c r="W242" s="300">
        <f t="shared" si="110"/>
        <v>108498.59975232367</v>
      </c>
      <c r="X242" s="300"/>
      <c r="Y242" s="514">
        <v>0.20211226643124963</v>
      </c>
      <c r="Z242" s="300">
        <f t="shared" si="111"/>
        <v>202112.26643124962</v>
      </c>
      <c r="AA242" s="514">
        <v>2.4653704603631197E-3</v>
      </c>
      <c r="AB242" s="300">
        <f t="shared" si="99"/>
        <v>2465.3704603631199</v>
      </c>
      <c r="AC242" s="300">
        <f t="shared" si="100"/>
        <v>1522.1287223390107</v>
      </c>
      <c r="AD242" s="300">
        <f t="shared" si="101"/>
        <v>265.59255332749018</v>
      </c>
      <c r="AE242" s="300">
        <f t="shared" si="102"/>
        <v>3863.1535757712586</v>
      </c>
      <c r="AF242" s="300">
        <f t="shared" si="103"/>
        <v>176.09789002593712</v>
      </c>
      <c r="AG242" s="516">
        <v>48.072743730236077</v>
      </c>
      <c r="AH242" s="516">
        <v>38.139525565570004</v>
      </c>
      <c r="AI242" s="556">
        <f t="shared" si="113"/>
        <v>9.9332181646660729</v>
      </c>
      <c r="AJ242" s="368">
        <f t="shared" si="95"/>
        <v>18.404993313861812</v>
      </c>
      <c r="AK242" s="368">
        <f t="shared" si="96"/>
        <v>14.601989787961086</v>
      </c>
      <c r="AL242" s="368">
        <f t="shared" si="97"/>
        <v>3.803003525900726</v>
      </c>
      <c r="AM242" s="261"/>
      <c r="AN242" s="261"/>
      <c r="AO242" s="261"/>
      <c r="AP242" s="261"/>
      <c r="AQ242" s="261"/>
      <c r="AR242" s="424"/>
      <c r="AS242" s="261"/>
      <c r="AT242" s="248"/>
      <c r="AU242" s="261"/>
      <c r="AV242" s="248"/>
      <c r="AW242" s="248"/>
      <c r="AX242" s="247"/>
      <c r="AY242" s="507"/>
    </row>
    <row r="243" spans="1:51" ht="13.2" x14ac:dyDescent="0.25">
      <c r="A243" s="253" t="s">
        <v>337</v>
      </c>
      <c r="B243" s="253">
        <v>49</v>
      </c>
      <c r="C243" s="253">
        <v>13</v>
      </c>
      <c r="D243" s="253">
        <v>14</v>
      </c>
      <c r="E243" s="253">
        <f>SUM(D243:D255)</f>
        <v>182</v>
      </c>
      <c r="F243" s="472">
        <v>43589</v>
      </c>
      <c r="G243" s="253">
        <v>9619</v>
      </c>
      <c r="H243" s="253">
        <f t="shared" si="107"/>
        <v>9626</v>
      </c>
      <c r="I243" s="472">
        <f t="shared" si="104"/>
        <v>43596</v>
      </c>
      <c r="J243" s="473">
        <f t="shared" si="105"/>
        <v>43596</v>
      </c>
      <c r="K243" s="253">
        <v>1060</v>
      </c>
      <c r="L243" s="253"/>
      <c r="M243" s="253"/>
      <c r="N243" s="253"/>
      <c r="O243" s="253"/>
      <c r="P243" s="253"/>
      <c r="Q243" s="536">
        <v>0.13142857142857065</v>
      </c>
      <c r="R243" s="536">
        <v>7.5694218683788703E-3</v>
      </c>
      <c r="S243" s="356">
        <f t="shared" si="108"/>
        <v>7569.4218683788704</v>
      </c>
      <c r="T243" s="537">
        <v>8.5232705296778167E-3</v>
      </c>
      <c r="U243" s="356">
        <f t="shared" si="109"/>
        <v>8523.2705296778167</v>
      </c>
      <c r="V243" s="536">
        <v>3.977718066226052E-2</v>
      </c>
      <c r="W243" s="356">
        <f t="shared" si="110"/>
        <v>39777.180662260522</v>
      </c>
      <c r="X243" s="356"/>
      <c r="Y243" s="536">
        <v>6.4204565565685143E-2</v>
      </c>
      <c r="Z243" s="356">
        <f t="shared" si="111"/>
        <v>64204.565565685145</v>
      </c>
      <c r="AA243" s="536">
        <v>1.1089109081261423E-3</v>
      </c>
      <c r="AB243" s="356">
        <f t="shared" si="99"/>
        <v>1108.9109081261422</v>
      </c>
      <c r="AC243" s="356">
        <f t="shared" si="100"/>
        <v>630.78515569823912</v>
      </c>
      <c r="AD243" s="356">
        <f t="shared" si="101"/>
        <v>85.158447130880035</v>
      </c>
      <c r="AE243" s="356">
        <f t="shared" si="102"/>
        <v>1416.2888558957654</v>
      </c>
      <c r="AF243" s="356">
        <f t="shared" si="103"/>
        <v>79.207922009010161</v>
      </c>
      <c r="AG243" s="379">
        <v>47.440499184151733</v>
      </c>
      <c r="AH243" s="379">
        <v>28.752085474613935</v>
      </c>
      <c r="AI243" s="557">
        <f t="shared" si="113"/>
        <v>18.688413709537798</v>
      </c>
      <c r="AJ243" s="380">
        <f t="shared" si="95"/>
        <v>6.2350370356313336</v>
      </c>
      <c r="AK243" s="380">
        <f t="shared" si="96"/>
        <v>3.7788455195206661</v>
      </c>
      <c r="AL243" s="380">
        <f t="shared" si="97"/>
        <v>2.4561915161106675</v>
      </c>
      <c r="AM243" s="427"/>
      <c r="AN243" s="427"/>
      <c r="AO243" s="427"/>
      <c r="AP243" s="427"/>
      <c r="AQ243" s="427"/>
      <c r="AR243" s="428"/>
      <c r="AS243" s="427"/>
      <c r="AT243" s="426"/>
      <c r="AU243" s="427"/>
      <c r="AV243" s="426"/>
      <c r="AW243" s="426"/>
      <c r="AX243" s="253"/>
      <c r="AY243" s="547"/>
    </row>
    <row r="244" spans="1:51" ht="13.2" x14ac:dyDescent="0.25">
      <c r="A244" s="459" t="s">
        <v>338</v>
      </c>
      <c r="B244" s="459">
        <v>50</v>
      </c>
      <c r="C244" s="459">
        <v>1</v>
      </c>
      <c r="D244" s="459">
        <v>14</v>
      </c>
      <c r="E244" s="459">
        <f>E243-D244</f>
        <v>168</v>
      </c>
      <c r="F244" s="460">
        <v>43609</v>
      </c>
      <c r="G244" s="459">
        <v>9639</v>
      </c>
      <c r="H244" s="459">
        <f t="shared" si="107"/>
        <v>9646</v>
      </c>
      <c r="I244" s="460">
        <f t="shared" si="104"/>
        <v>43616</v>
      </c>
      <c r="J244" s="461">
        <f t="shared" si="105"/>
        <v>43616</v>
      </c>
      <c r="K244" s="459">
        <v>1060</v>
      </c>
      <c r="L244" s="459"/>
      <c r="M244" s="459"/>
      <c r="N244" s="459"/>
      <c r="O244" s="459"/>
      <c r="P244" s="459"/>
      <c r="Q244" s="533">
        <v>1.3800000000000006</v>
      </c>
      <c r="R244" s="533">
        <v>8.6757432700524967E-2</v>
      </c>
      <c r="S244" s="359">
        <f t="shared" si="108"/>
        <v>86757.432700524965</v>
      </c>
      <c r="T244" s="542">
        <v>9.7427300390102389E-2</v>
      </c>
      <c r="U244" s="359">
        <f t="shared" si="109"/>
        <v>97427.300390102391</v>
      </c>
      <c r="V244" s="543">
        <v>0.40783356736288184</v>
      </c>
      <c r="W244" s="359">
        <f t="shared" si="110"/>
        <v>407833.56736288185</v>
      </c>
      <c r="X244" s="359"/>
      <c r="Y244" s="533">
        <v>0.65784555049570392</v>
      </c>
      <c r="Z244" s="359">
        <f t="shared" si="111"/>
        <v>657845.55049570394</v>
      </c>
      <c r="AA244" s="533">
        <v>1.3175317492121663E-2</v>
      </c>
      <c r="AB244" s="359">
        <f t="shared" si="99"/>
        <v>13175.317492121663</v>
      </c>
      <c r="AC244" s="359">
        <f t="shared" si="100"/>
        <v>7229.7860583770798</v>
      </c>
      <c r="AD244" s="359">
        <f t="shared" si="101"/>
        <v>973.42417801779243</v>
      </c>
      <c r="AE244" s="359">
        <f t="shared" si="102"/>
        <v>14521.14320068654</v>
      </c>
      <c r="AF244" s="359">
        <f t="shared" si="103"/>
        <v>941.09410658011882</v>
      </c>
      <c r="AG244" s="479">
        <v>67.965130569492132</v>
      </c>
      <c r="AH244" s="479">
        <v>39.585604190060522</v>
      </c>
      <c r="AI244" s="555">
        <f t="shared" si="113"/>
        <v>28.37952637943161</v>
      </c>
      <c r="AJ244" s="480">
        <f t="shared" ref="AJ244:AJ256" si="116">AG244*$Q244</f>
        <v>93.791880185899174</v>
      </c>
      <c r="AK244" s="480">
        <f t="shared" ref="AK244:AK256" si="117">AH244*$Q244</f>
        <v>54.628133782283541</v>
      </c>
      <c r="AL244" s="480">
        <f t="shared" ref="AL244:AL256" si="118">AJ244-AK244</f>
        <v>39.163746403615633</v>
      </c>
      <c r="AM244" s="505"/>
      <c r="AN244" s="505"/>
      <c r="AO244" s="505"/>
      <c r="AP244" s="505"/>
      <c r="AQ244" s="505"/>
      <c r="AR244" s="506"/>
      <c r="AS244" s="505"/>
      <c r="AT244" s="490"/>
      <c r="AU244" s="505"/>
      <c r="AV244" s="490"/>
      <c r="AW244" s="490"/>
      <c r="AX244" s="459"/>
      <c r="AY244" s="507"/>
    </row>
    <row r="245" spans="1:51" ht="13.2" x14ac:dyDescent="0.25">
      <c r="A245" s="247" t="s">
        <v>339</v>
      </c>
      <c r="B245" s="247">
        <v>50</v>
      </c>
      <c r="C245" s="247">
        <v>2</v>
      </c>
      <c r="D245" s="247">
        <v>14</v>
      </c>
      <c r="E245" s="247">
        <f>E244-D245</f>
        <v>154</v>
      </c>
      <c r="F245" s="256">
        <v>43623</v>
      </c>
      <c r="G245" s="247">
        <v>9653</v>
      </c>
      <c r="H245" s="247">
        <f t="shared" si="107"/>
        <v>9660</v>
      </c>
      <c r="I245" s="256">
        <f t="shared" si="104"/>
        <v>43630</v>
      </c>
      <c r="J245" s="249">
        <f t="shared" si="105"/>
        <v>43630</v>
      </c>
      <c r="K245" s="247">
        <v>1060</v>
      </c>
      <c r="L245" s="247"/>
      <c r="M245" s="247"/>
      <c r="N245" s="247"/>
      <c r="O245" s="247"/>
      <c r="P245" s="247"/>
      <c r="Q245" s="514">
        <v>1.4977142857142849</v>
      </c>
      <c r="R245" s="514">
        <v>8.2244410880595198E-2</v>
      </c>
      <c r="S245" s="300">
        <f t="shared" si="108"/>
        <v>82244.410880595198</v>
      </c>
      <c r="T245" s="517">
        <v>9.0467580857321858E-2</v>
      </c>
      <c r="U245" s="300">
        <f t="shared" si="109"/>
        <v>90467.580857321853</v>
      </c>
      <c r="V245" s="518">
        <v>0.332877052822867</v>
      </c>
      <c r="W245" s="300">
        <f t="shared" si="110"/>
        <v>332877.052822867</v>
      </c>
      <c r="X245" s="300"/>
      <c r="Y245" s="514">
        <v>0.86875862483260802</v>
      </c>
      <c r="Z245" s="300">
        <f t="shared" si="111"/>
        <v>868758.62483260804</v>
      </c>
      <c r="AA245" s="514">
        <v>1.1298721067742752E-2</v>
      </c>
      <c r="AB245" s="300">
        <f t="shared" si="99"/>
        <v>11298.721067742752</v>
      </c>
      <c r="AC245" s="300">
        <f t="shared" si="100"/>
        <v>6853.7009067162662</v>
      </c>
      <c r="AD245" s="300">
        <f t="shared" si="101"/>
        <v>903.88761856982569</v>
      </c>
      <c r="AE245" s="300">
        <f t="shared" si="102"/>
        <v>11852.274405756243</v>
      </c>
      <c r="AF245" s="300">
        <f t="shared" si="103"/>
        <v>807.05150483876798</v>
      </c>
      <c r="AG245" s="264">
        <v>50.461433782478217</v>
      </c>
      <c r="AH245" s="264">
        <v>37.384805701296251</v>
      </c>
      <c r="AI245" s="556">
        <f t="shared" si="113"/>
        <v>13.076628081181966</v>
      </c>
      <c r="AJ245" s="368">
        <f t="shared" si="116"/>
        <v>75.576810253643046</v>
      </c>
      <c r="AK245" s="368">
        <f t="shared" si="117"/>
        <v>55.991757567484242</v>
      </c>
      <c r="AL245" s="368">
        <f t="shared" si="118"/>
        <v>19.585052686158804</v>
      </c>
      <c r="AM245" s="261"/>
      <c r="AN245" s="261"/>
      <c r="AO245" s="261"/>
      <c r="AP245" s="261"/>
      <c r="AQ245" s="261"/>
      <c r="AR245" s="424"/>
      <c r="AS245" s="261"/>
      <c r="AT245" s="248"/>
      <c r="AU245" s="261"/>
      <c r="AV245" s="248"/>
      <c r="AW245" s="248"/>
      <c r="AX245" s="247"/>
      <c r="AY245" s="507"/>
    </row>
    <row r="246" spans="1:51" ht="13.2" x14ac:dyDescent="0.25">
      <c r="A246" s="247" t="s">
        <v>340</v>
      </c>
      <c r="B246" s="247">
        <v>50</v>
      </c>
      <c r="C246" s="247">
        <v>3</v>
      </c>
      <c r="D246" s="247">
        <v>14</v>
      </c>
      <c r="E246" s="247">
        <f t="shared" ref="E246:E255" si="119">E245-D246</f>
        <v>140</v>
      </c>
      <c r="F246" s="256">
        <v>43637</v>
      </c>
      <c r="G246" s="247">
        <v>9667</v>
      </c>
      <c r="H246" s="247">
        <f t="shared" si="107"/>
        <v>9674</v>
      </c>
      <c r="I246" s="256">
        <f t="shared" si="104"/>
        <v>43644</v>
      </c>
      <c r="J246" s="249">
        <f t="shared" si="105"/>
        <v>43644</v>
      </c>
      <c r="K246" s="247">
        <v>1060</v>
      </c>
      <c r="L246" s="247"/>
      <c r="M246" s="247"/>
      <c r="N246" s="247"/>
      <c r="O246" s="247"/>
      <c r="P246" s="247"/>
      <c r="Q246" s="514">
        <v>0.54171428571428593</v>
      </c>
      <c r="R246" s="514">
        <v>4.3915358285460428E-2</v>
      </c>
      <c r="S246" s="300">
        <f t="shared" si="108"/>
        <v>43915.358285460425</v>
      </c>
      <c r="T246" s="517">
        <v>5.5828074304134695E-2</v>
      </c>
      <c r="U246" s="300">
        <f t="shared" si="109"/>
        <v>55828.074304134694</v>
      </c>
      <c r="V246" s="518">
        <v>8.466429662341543E-2</v>
      </c>
      <c r="W246" s="300">
        <f t="shared" si="110"/>
        <v>84664.29662341543</v>
      </c>
      <c r="X246" s="300"/>
      <c r="Y246" s="514">
        <v>0.29143351907308468</v>
      </c>
      <c r="Z246" s="300">
        <f t="shared" si="111"/>
        <v>291433.5190730847</v>
      </c>
      <c r="AA246" s="514">
        <v>5.7453165949358544E-3</v>
      </c>
      <c r="AB246" s="300">
        <f t="shared" ref="AB246:AB256" si="120">AA246*1000000</f>
        <v>5745.3165949358545</v>
      </c>
      <c r="AC246" s="300">
        <f t="shared" ref="AC246:AC256" si="121">R246/12*1000000</f>
        <v>3659.6131904550357</v>
      </c>
      <c r="AD246" s="300">
        <f t="shared" ref="AD246:AD256" si="122">T246/100.0872*1000000</f>
        <v>557.79434637131124</v>
      </c>
      <c r="AE246" s="300">
        <f t="shared" ref="AE246:AE256" si="123">V246/28.0855*1000000</f>
        <v>3014.5198277906902</v>
      </c>
      <c r="AF246" s="300">
        <f t="shared" ref="AF246:AF256" si="124">AA246/14*1000000</f>
        <v>410.37975678113241</v>
      </c>
      <c r="AG246" s="264">
        <v>61.633512859812292</v>
      </c>
      <c r="AH246" s="264">
        <v>37.725371219072031</v>
      </c>
      <c r="AI246" s="556">
        <f t="shared" si="113"/>
        <v>23.908141640740261</v>
      </c>
      <c r="AJ246" s="368">
        <f t="shared" si="116"/>
        <v>33.387754394915468</v>
      </c>
      <c r="AK246" s="368">
        <f t="shared" si="117"/>
        <v>20.436372523245886</v>
      </c>
      <c r="AL246" s="368">
        <f t="shared" si="118"/>
        <v>12.951381871669582</v>
      </c>
      <c r="AM246" s="261"/>
      <c r="AN246" s="261"/>
      <c r="AO246" s="261"/>
      <c r="AP246" s="261"/>
      <c r="AQ246" s="261"/>
      <c r="AR246" s="424"/>
      <c r="AS246" s="261"/>
      <c r="AT246" s="248"/>
      <c r="AU246" s="261"/>
      <c r="AV246" s="248"/>
      <c r="AW246" s="248"/>
      <c r="AX246" s="247"/>
      <c r="AY246" s="507"/>
    </row>
    <row r="247" spans="1:51" ht="13.2" x14ac:dyDescent="0.25">
      <c r="A247" s="247" t="s">
        <v>341</v>
      </c>
      <c r="B247" s="247">
        <v>50</v>
      </c>
      <c r="C247" s="247">
        <v>4</v>
      </c>
      <c r="D247" s="247">
        <v>14</v>
      </c>
      <c r="E247" s="247">
        <f t="shared" si="119"/>
        <v>126</v>
      </c>
      <c r="F247" s="256">
        <v>43651</v>
      </c>
      <c r="G247" s="247">
        <v>9681</v>
      </c>
      <c r="H247" s="247">
        <f t="shared" si="107"/>
        <v>9688</v>
      </c>
      <c r="I247" s="256">
        <f t="shared" si="104"/>
        <v>43658</v>
      </c>
      <c r="J247" s="249">
        <f t="shared" si="105"/>
        <v>43658</v>
      </c>
      <c r="K247" s="247">
        <v>1060</v>
      </c>
      <c r="L247" s="247"/>
      <c r="M247" s="247"/>
      <c r="N247" s="247"/>
      <c r="O247" s="247"/>
      <c r="P247" s="247"/>
      <c r="Q247" s="514">
        <v>1.4217142857142864</v>
      </c>
      <c r="R247" s="514">
        <v>7.5886585384299113E-2</v>
      </c>
      <c r="S247" s="300">
        <f t="shared" si="108"/>
        <v>75886.58538429912</v>
      </c>
      <c r="T247" s="517">
        <v>0.10323768016123483</v>
      </c>
      <c r="U247" s="300">
        <f t="shared" si="109"/>
        <v>103237.68016123484</v>
      </c>
      <c r="V247" s="518">
        <v>0.27358977123918471</v>
      </c>
      <c r="W247" s="300">
        <f t="shared" si="110"/>
        <v>273589.77123918472</v>
      </c>
      <c r="X247" s="300"/>
      <c r="Y247" s="514">
        <v>0.85517037085311898</v>
      </c>
      <c r="Z247" s="300">
        <f t="shared" si="111"/>
        <v>855170.37085311895</v>
      </c>
      <c r="AA247" s="514">
        <v>9.5375458166535917E-3</v>
      </c>
      <c r="AB247" s="300">
        <f t="shared" si="120"/>
        <v>9537.5458166535918</v>
      </c>
      <c r="AC247" s="300">
        <f t="shared" si="121"/>
        <v>6323.8821153582594</v>
      </c>
      <c r="AD247" s="300">
        <f t="shared" si="122"/>
        <v>1031.4773533602183</v>
      </c>
      <c r="AE247" s="300">
        <f t="shared" si="123"/>
        <v>9741.3174499006509</v>
      </c>
      <c r="AF247" s="300">
        <f t="shared" si="124"/>
        <v>681.25327261811367</v>
      </c>
      <c r="AG247" s="264">
        <v>50.892098543808082</v>
      </c>
      <c r="AH247" s="264">
        <v>35.584088291131508</v>
      </c>
      <c r="AI247" s="556">
        <f t="shared" si="113"/>
        <v>15.308010252676574</v>
      </c>
      <c r="AJ247" s="368">
        <f t="shared" si="116"/>
        <v>72.354023529711185</v>
      </c>
      <c r="AK247" s="368">
        <f t="shared" si="117"/>
        <v>50.59040666762013</v>
      </c>
      <c r="AL247" s="368">
        <f t="shared" si="118"/>
        <v>21.763616862091055</v>
      </c>
      <c r="AM247" s="261"/>
      <c r="AN247" s="261"/>
      <c r="AO247" s="261"/>
      <c r="AP247" s="261"/>
      <c r="AQ247" s="261"/>
      <c r="AR247" s="424"/>
      <c r="AS247" s="261"/>
      <c r="AT247" s="248"/>
      <c r="AU247" s="261"/>
      <c r="AV247" s="248"/>
      <c r="AW247" s="248"/>
      <c r="AX247" s="247"/>
      <c r="AY247" s="507"/>
    </row>
    <row r="248" spans="1:51" ht="13.2" x14ac:dyDescent="0.25">
      <c r="A248" s="247" t="s">
        <v>342</v>
      </c>
      <c r="B248" s="247">
        <v>50</v>
      </c>
      <c r="C248" s="247">
        <v>5</v>
      </c>
      <c r="D248" s="247">
        <v>14</v>
      </c>
      <c r="E248" s="247">
        <f t="shared" si="119"/>
        <v>112</v>
      </c>
      <c r="F248" s="256">
        <v>43665</v>
      </c>
      <c r="G248" s="247">
        <v>9695</v>
      </c>
      <c r="H248" s="247">
        <f t="shared" si="107"/>
        <v>9702</v>
      </c>
      <c r="I248" s="256">
        <f t="shared" si="104"/>
        <v>43672</v>
      </c>
      <c r="J248" s="249">
        <f t="shared" si="105"/>
        <v>43672</v>
      </c>
      <c r="K248" s="247">
        <v>1060</v>
      </c>
      <c r="L248" s="247"/>
      <c r="M248" s="247"/>
      <c r="N248" s="247"/>
      <c r="O248" s="247"/>
      <c r="P248" s="247"/>
      <c r="Q248" s="514">
        <v>2.0719999999999996</v>
      </c>
      <c r="R248" s="514">
        <v>9.6853097292897025E-2</v>
      </c>
      <c r="S248" s="300">
        <f t="shared" si="108"/>
        <v>96853.09729289703</v>
      </c>
      <c r="T248" s="517">
        <v>0.10153949856887196</v>
      </c>
      <c r="U248" s="300">
        <f t="shared" si="109"/>
        <v>101539.49856887196</v>
      </c>
      <c r="V248" s="518">
        <v>0.45251775215344625</v>
      </c>
      <c r="W248" s="300">
        <f t="shared" si="110"/>
        <v>452517.75215344626</v>
      </c>
      <c r="X248" s="300"/>
      <c r="Y248" s="514">
        <v>1.2758100060454387</v>
      </c>
      <c r="Z248" s="300">
        <f t="shared" si="111"/>
        <v>1275810.0060454388</v>
      </c>
      <c r="AA248" s="514">
        <v>1.2617215229606871E-2</v>
      </c>
      <c r="AB248" s="300">
        <f t="shared" si="120"/>
        <v>12617.215229606871</v>
      </c>
      <c r="AC248" s="300">
        <f t="shared" si="121"/>
        <v>8071.0914410747519</v>
      </c>
      <c r="AD248" s="300">
        <f t="shared" si="122"/>
        <v>1014.5103326786237</v>
      </c>
      <c r="AE248" s="300">
        <f t="shared" si="123"/>
        <v>16112.148694288733</v>
      </c>
      <c r="AF248" s="300">
        <f t="shared" si="124"/>
        <v>901.22965925763367</v>
      </c>
      <c r="AG248" s="264">
        <v>43.517857645121637</v>
      </c>
      <c r="AH248" s="264">
        <v>35.716976940331051</v>
      </c>
      <c r="AI248" s="556">
        <f t="shared" si="113"/>
        <v>7.8008807047905862</v>
      </c>
      <c r="AJ248" s="368">
        <f t="shared" si="116"/>
        <v>90.169001040692009</v>
      </c>
      <c r="AK248" s="368">
        <f t="shared" si="117"/>
        <v>74.005576220365924</v>
      </c>
      <c r="AL248" s="368">
        <f t="shared" si="118"/>
        <v>16.163424820326085</v>
      </c>
      <c r="AM248" s="261"/>
      <c r="AN248" s="261"/>
      <c r="AO248" s="261"/>
      <c r="AP248" s="261"/>
      <c r="AQ248" s="261"/>
      <c r="AR248" s="424"/>
      <c r="AS248" s="261"/>
      <c r="AT248" s="248"/>
      <c r="AU248" s="261"/>
      <c r="AV248" s="248"/>
      <c r="AW248" s="248"/>
      <c r="AX248" s="247"/>
      <c r="AY248" s="507"/>
    </row>
    <row r="249" spans="1:51" ht="13.2" x14ac:dyDescent="0.25">
      <c r="A249" s="247" t="s">
        <v>343</v>
      </c>
      <c r="B249" s="247">
        <v>50</v>
      </c>
      <c r="C249" s="247">
        <v>6</v>
      </c>
      <c r="D249" s="247">
        <v>14</v>
      </c>
      <c r="E249" s="247">
        <f t="shared" si="119"/>
        <v>98</v>
      </c>
      <c r="F249" s="256">
        <v>43679</v>
      </c>
      <c r="G249" s="247">
        <v>9709</v>
      </c>
      <c r="H249" s="247">
        <f t="shared" si="107"/>
        <v>9716</v>
      </c>
      <c r="I249" s="256">
        <f t="shared" si="104"/>
        <v>43686</v>
      </c>
      <c r="J249" s="249">
        <f t="shared" si="105"/>
        <v>43686</v>
      </c>
      <c r="K249" s="247">
        <v>1060</v>
      </c>
      <c r="L249" s="247"/>
      <c r="M249" s="247"/>
      <c r="N249" s="247"/>
      <c r="O249" s="247"/>
      <c r="P249" s="247"/>
      <c r="Q249" s="514">
        <v>0.84799999999999998</v>
      </c>
      <c r="R249" s="514">
        <v>4.3199680154142231E-2</v>
      </c>
      <c r="S249" s="300">
        <f t="shared" si="108"/>
        <v>43199.680154142232</v>
      </c>
      <c r="T249" s="517">
        <v>5.6414287569227631E-2</v>
      </c>
      <c r="U249" s="300">
        <f t="shared" si="109"/>
        <v>56414.287569227628</v>
      </c>
      <c r="V249" s="518">
        <v>0.19145403394987859</v>
      </c>
      <c r="W249" s="300">
        <f t="shared" si="110"/>
        <v>191454.03394987859</v>
      </c>
      <c r="X249" s="300"/>
      <c r="Y249" s="514">
        <v>0.49213247809553817</v>
      </c>
      <c r="Z249" s="300">
        <f t="shared" si="111"/>
        <v>492132.47809553816</v>
      </c>
      <c r="AA249" s="514">
        <v>5.7883011739036415E-3</v>
      </c>
      <c r="AB249" s="300">
        <f t="shared" si="120"/>
        <v>5788.3011739036419</v>
      </c>
      <c r="AC249" s="300">
        <f t="shared" si="121"/>
        <v>3599.973346178519</v>
      </c>
      <c r="AD249" s="300">
        <f t="shared" si="122"/>
        <v>563.6513716961573</v>
      </c>
      <c r="AE249" s="300">
        <f t="shared" si="123"/>
        <v>6816.8283972113222</v>
      </c>
      <c r="AF249" s="300">
        <f t="shared" si="124"/>
        <v>413.45008385026011</v>
      </c>
      <c r="AG249" s="264">
        <v>43.377539158025783</v>
      </c>
      <c r="AH249" s="264">
        <v>32.052266672964898</v>
      </c>
      <c r="AI249" s="556">
        <f t="shared" si="113"/>
        <v>11.325272485060886</v>
      </c>
      <c r="AJ249" s="368">
        <f t="shared" si="116"/>
        <v>36.784153206005861</v>
      </c>
      <c r="AK249" s="368">
        <f t="shared" si="117"/>
        <v>27.180322138674232</v>
      </c>
      <c r="AL249" s="368">
        <f t="shared" si="118"/>
        <v>9.6038310673316296</v>
      </c>
      <c r="AM249" s="261"/>
      <c r="AN249" s="261"/>
      <c r="AO249" s="261"/>
      <c r="AP249" s="261"/>
      <c r="AQ249" s="261"/>
      <c r="AR249" s="424"/>
      <c r="AS249" s="261"/>
      <c r="AT249" s="248"/>
      <c r="AU249" s="261"/>
      <c r="AV249" s="248"/>
      <c r="AW249" s="248"/>
      <c r="AX249" s="247"/>
      <c r="AY249" s="507"/>
    </row>
    <row r="250" spans="1:51" ht="13.2" x14ac:dyDescent="0.25">
      <c r="A250" s="247" t="s">
        <v>344</v>
      </c>
      <c r="B250" s="247">
        <v>50</v>
      </c>
      <c r="C250" s="247">
        <v>7</v>
      </c>
      <c r="D250" s="247">
        <v>14</v>
      </c>
      <c r="E250" s="247">
        <f t="shared" si="119"/>
        <v>84</v>
      </c>
      <c r="F250" s="256">
        <v>43693</v>
      </c>
      <c r="G250" s="247">
        <v>9723</v>
      </c>
      <c r="H250" s="247">
        <f t="shared" si="107"/>
        <v>9730</v>
      </c>
      <c r="I250" s="256">
        <f t="shared" si="104"/>
        <v>43700</v>
      </c>
      <c r="J250" s="249">
        <f t="shared" si="105"/>
        <v>43700</v>
      </c>
      <c r="K250" s="247">
        <v>1060</v>
      </c>
      <c r="L250" s="247"/>
      <c r="M250" s="247"/>
      <c r="N250" s="247"/>
      <c r="O250" s="247"/>
      <c r="P250" s="247"/>
      <c r="Q250" s="514">
        <v>0.80400000000000005</v>
      </c>
      <c r="R250" s="514">
        <v>5.3104288240757053E-2</v>
      </c>
      <c r="S250" s="300">
        <f t="shared" si="108"/>
        <v>53104.288240757051</v>
      </c>
      <c r="T250" s="517">
        <v>5.3316920054422387E-2</v>
      </c>
      <c r="U250" s="300">
        <f t="shared" si="109"/>
        <v>53316.920054422386</v>
      </c>
      <c r="V250" s="518">
        <v>0.1908990474477556</v>
      </c>
      <c r="W250" s="300">
        <f t="shared" si="110"/>
        <v>190899.04744775561</v>
      </c>
      <c r="X250" s="300"/>
      <c r="Y250" s="514">
        <v>0.42702331189592951</v>
      </c>
      <c r="Z250" s="300">
        <f t="shared" si="111"/>
        <v>427023.31189592951</v>
      </c>
      <c r="AA250" s="514">
        <v>6.8308572613801381E-3</v>
      </c>
      <c r="AB250" s="300">
        <f t="shared" si="120"/>
        <v>6830.857261380138</v>
      </c>
      <c r="AC250" s="300">
        <f t="shared" si="121"/>
        <v>4425.3573533964209</v>
      </c>
      <c r="AD250" s="300">
        <f t="shared" si="122"/>
        <v>532.70468206146631</v>
      </c>
      <c r="AE250" s="300">
        <f t="shared" si="123"/>
        <v>6797.0677911290741</v>
      </c>
      <c r="AF250" s="300">
        <f t="shared" si="124"/>
        <v>487.918375812867</v>
      </c>
      <c r="AG250" s="264">
        <v>50.96286205394096</v>
      </c>
      <c r="AH250" s="264">
        <v>41.01439848782988</v>
      </c>
      <c r="AI250" s="556">
        <f t="shared" si="113"/>
        <v>9.9484635661110801</v>
      </c>
      <c r="AJ250" s="368">
        <f t="shared" si="116"/>
        <v>40.974141091368537</v>
      </c>
      <c r="AK250" s="368">
        <f t="shared" si="117"/>
        <v>32.975576384215223</v>
      </c>
      <c r="AL250" s="368">
        <f t="shared" si="118"/>
        <v>7.9985647071533137</v>
      </c>
      <c r="AM250" s="261"/>
      <c r="AN250" s="261"/>
      <c r="AO250" s="261"/>
      <c r="AP250" s="261"/>
      <c r="AQ250" s="261"/>
      <c r="AR250" s="424"/>
      <c r="AS250" s="261"/>
      <c r="AT250" s="248"/>
      <c r="AU250" s="261"/>
      <c r="AV250" s="248"/>
      <c r="AW250" s="248"/>
      <c r="AX250" s="247"/>
      <c r="AY250" s="507"/>
    </row>
    <row r="251" spans="1:51" ht="13.2" x14ac:dyDescent="0.25">
      <c r="A251" s="247" t="s">
        <v>345</v>
      </c>
      <c r="B251" s="247">
        <v>50</v>
      </c>
      <c r="C251" s="247">
        <v>8</v>
      </c>
      <c r="D251" s="247">
        <v>14</v>
      </c>
      <c r="E251" s="247">
        <f t="shared" si="119"/>
        <v>70</v>
      </c>
      <c r="F251" s="256">
        <v>43707</v>
      </c>
      <c r="G251" s="247">
        <v>9737</v>
      </c>
      <c r="H251" s="247">
        <f t="shared" si="107"/>
        <v>9744</v>
      </c>
      <c r="I251" s="256">
        <f t="shared" si="104"/>
        <v>43714</v>
      </c>
      <c r="J251" s="249">
        <f t="shared" si="105"/>
        <v>43714</v>
      </c>
      <c r="K251" s="247">
        <v>1060</v>
      </c>
      <c r="L251" s="247"/>
      <c r="M251" s="247"/>
      <c r="N251" s="247"/>
      <c r="O251" s="247"/>
      <c r="P251" s="247"/>
      <c r="Q251" s="514">
        <v>1.865714285714285</v>
      </c>
      <c r="R251" s="514">
        <v>8.5584572841788359E-2</v>
      </c>
      <c r="S251" s="300">
        <f t="shared" si="108"/>
        <v>85584.572841788366</v>
      </c>
      <c r="T251" s="517">
        <v>0.12642572852844228</v>
      </c>
      <c r="U251" s="300">
        <f t="shared" si="109"/>
        <v>126425.72852844228</v>
      </c>
      <c r="V251" s="518">
        <v>0.23170961410568822</v>
      </c>
      <c r="W251" s="300">
        <f t="shared" si="110"/>
        <v>231709.6141056882</v>
      </c>
      <c r="X251" s="300"/>
      <c r="Y251" s="514">
        <v>1.2936175109756836</v>
      </c>
      <c r="Z251" s="300">
        <f t="shared" si="111"/>
        <v>1293617.5109756836</v>
      </c>
      <c r="AA251" s="514">
        <v>1.0670741433053878E-2</v>
      </c>
      <c r="AB251" s="300">
        <f t="shared" si="120"/>
        <v>10670.741433053878</v>
      </c>
      <c r="AC251" s="300">
        <f t="shared" si="121"/>
        <v>7132.0477368156971</v>
      </c>
      <c r="AD251" s="300">
        <f t="shared" si="122"/>
        <v>1263.1558134151248</v>
      </c>
      <c r="AE251" s="300">
        <f t="shared" si="123"/>
        <v>8250.150935738664</v>
      </c>
      <c r="AF251" s="300">
        <f t="shared" si="124"/>
        <v>762.19581664670557</v>
      </c>
      <c r="AG251" s="264">
        <v>43.99670943623444</v>
      </c>
      <c r="AH251" s="264">
        <v>35.74328603640938</v>
      </c>
      <c r="AI251" s="556">
        <f t="shared" si="113"/>
        <v>8.2534233998250599</v>
      </c>
      <c r="AJ251" s="368">
        <f t="shared" si="116"/>
        <v>82.085289319603078</v>
      </c>
      <c r="AK251" s="368">
        <f t="shared" si="117"/>
        <v>66.686759376500902</v>
      </c>
      <c r="AL251" s="368">
        <f t="shared" si="118"/>
        <v>15.398529943102176</v>
      </c>
      <c r="AM251" s="261"/>
      <c r="AN251" s="261"/>
      <c r="AO251" s="261"/>
      <c r="AP251" s="261"/>
      <c r="AQ251" s="261"/>
      <c r="AR251" s="424"/>
      <c r="AS251" s="261"/>
      <c r="AT251" s="248"/>
      <c r="AU251" s="261"/>
      <c r="AV251" s="248"/>
      <c r="AW251" s="248"/>
      <c r="AX251" s="247"/>
      <c r="AY251" s="507"/>
    </row>
    <row r="252" spans="1:51" ht="13.2" x14ac:dyDescent="0.25">
      <c r="A252" s="247" t="s">
        <v>346</v>
      </c>
      <c r="B252" s="247">
        <v>50</v>
      </c>
      <c r="C252" s="247">
        <v>9</v>
      </c>
      <c r="D252" s="247">
        <v>14</v>
      </c>
      <c r="E252" s="247">
        <f t="shared" si="119"/>
        <v>56</v>
      </c>
      <c r="F252" s="256">
        <v>43721</v>
      </c>
      <c r="G252" s="247">
        <v>9751</v>
      </c>
      <c r="H252" s="247">
        <f t="shared" si="107"/>
        <v>9758</v>
      </c>
      <c r="I252" s="256">
        <f t="shared" si="104"/>
        <v>43728</v>
      </c>
      <c r="J252" s="249">
        <f t="shared" si="105"/>
        <v>43728</v>
      </c>
      <c r="K252" s="247">
        <v>1060</v>
      </c>
      <c r="L252" s="247"/>
      <c r="M252" s="247"/>
      <c r="N252" s="247"/>
      <c r="O252" s="247"/>
      <c r="P252" s="247"/>
      <c r="Q252" s="514">
        <v>1.0371428571428569</v>
      </c>
      <c r="R252" s="514">
        <v>5.9935193293899056E-2</v>
      </c>
      <c r="S252" s="300">
        <f t="shared" si="108"/>
        <v>59935.193293899058</v>
      </c>
      <c r="T252" s="517">
        <v>7.4530389191011417E-2</v>
      </c>
      <c r="U252" s="300">
        <f t="shared" si="109"/>
        <v>74530.389191011418</v>
      </c>
      <c r="V252" s="518">
        <v>0.15864729207074491</v>
      </c>
      <c r="W252" s="300">
        <f t="shared" si="110"/>
        <v>158647.29207074491</v>
      </c>
      <c r="X252" s="300"/>
      <c r="Y252" s="514">
        <v>0.654127192646353</v>
      </c>
      <c r="Z252" s="300">
        <f t="shared" si="111"/>
        <v>654127.19264635304</v>
      </c>
      <c r="AA252" s="514">
        <v>7.5370818905522849E-3</v>
      </c>
      <c r="AB252" s="300">
        <f t="shared" si="120"/>
        <v>7537.0818905522847</v>
      </c>
      <c r="AC252" s="300">
        <f t="shared" si="121"/>
        <v>4994.5994411582542</v>
      </c>
      <c r="AD252" s="300">
        <f t="shared" si="122"/>
        <v>744.65455313977634</v>
      </c>
      <c r="AE252" s="300">
        <f t="shared" si="123"/>
        <v>5648.7259287085835</v>
      </c>
      <c r="AF252" s="300">
        <f t="shared" si="124"/>
        <v>538.36299218230602</v>
      </c>
      <c r="AG252" s="264">
        <v>47.059218213462806</v>
      </c>
      <c r="AH252" s="264">
        <v>33.821371044149288</v>
      </c>
      <c r="AI252" s="556">
        <f t="shared" si="113"/>
        <v>13.237847169313518</v>
      </c>
      <c r="AJ252" s="368">
        <f t="shared" si="116"/>
        <v>48.807132032819986</v>
      </c>
      <c r="AK252" s="368">
        <f t="shared" si="117"/>
        <v>35.077593397217683</v>
      </c>
      <c r="AL252" s="368">
        <f t="shared" si="118"/>
        <v>13.729538635602303</v>
      </c>
      <c r="AM252" s="261"/>
      <c r="AN252" s="261"/>
      <c r="AO252" s="261"/>
      <c r="AP252" s="261"/>
      <c r="AQ252" s="261"/>
      <c r="AR252" s="424"/>
      <c r="AS252" s="261"/>
      <c r="AT252" s="248"/>
      <c r="AU252" s="261"/>
      <c r="AV252" s="248"/>
      <c r="AW252" s="248"/>
      <c r="AX252" s="247"/>
      <c r="AY252" s="507"/>
    </row>
    <row r="253" spans="1:51" ht="13.2" x14ac:dyDescent="0.25">
      <c r="A253" s="247" t="s">
        <v>347</v>
      </c>
      <c r="B253" s="247">
        <v>50</v>
      </c>
      <c r="C253" s="247">
        <v>10</v>
      </c>
      <c r="D253" s="247">
        <v>14</v>
      </c>
      <c r="E253" s="247">
        <f t="shared" si="119"/>
        <v>42</v>
      </c>
      <c r="F253" s="256">
        <v>43735</v>
      </c>
      <c r="G253" s="247">
        <v>9765</v>
      </c>
      <c r="H253" s="247">
        <f t="shared" si="107"/>
        <v>9772</v>
      </c>
      <c r="I253" s="256">
        <f t="shared" si="104"/>
        <v>43742</v>
      </c>
      <c r="J253" s="249">
        <f t="shared" si="105"/>
        <v>43742</v>
      </c>
      <c r="K253" s="247">
        <v>1060</v>
      </c>
      <c r="L253" s="247"/>
      <c r="M253" s="247"/>
      <c r="N253" s="247"/>
      <c r="O253" s="247"/>
      <c r="P253" s="247"/>
      <c r="Q253" s="514">
        <v>1.0514285714285714</v>
      </c>
      <c r="R253" s="514">
        <v>5.1500806450066675E-2</v>
      </c>
      <c r="S253" s="300">
        <f t="shared" si="108"/>
        <v>51500.806450066673</v>
      </c>
      <c r="T253" s="517">
        <v>6.9110684384856888E-2</v>
      </c>
      <c r="U253" s="300">
        <f t="shared" si="109"/>
        <v>69110.684384856882</v>
      </c>
      <c r="V253" s="518">
        <v>0.11881097811690586</v>
      </c>
      <c r="W253" s="300">
        <f t="shared" si="110"/>
        <v>118810.97811690586</v>
      </c>
      <c r="X253" s="300"/>
      <c r="Y253" s="514">
        <v>0.73475489280164186</v>
      </c>
      <c r="Z253" s="300">
        <f t="shared" si="111"/>
        <v>734754.89280164184</v>
      </c>
      <c r="AA253" s="514">
        <v>6.1339059828592387E-3</v>
      </c>
      <c r="AB253" s="300">
        <f t="shared" si="120"/>
        <v>6133.905982859239</v>
      </c>
      <c r="AC253" s="300">
        <f t="shared" si="121"/>
        <v>4291.7338708388897</v>
      </c>
      <c r="AD253" s="300">
        <f t="shared" si="122"/>
        <v>690.50472372947684</v>
      </c>
      <c r="AE253" s="300">
        <f t="shared" si="123"/>
        <v>4230.3315987575743</v>
      </c>
      <c r="AF253" s="300">
        <f t="shared" si="124"/>
        <v>438.13614163280278</v>
      </c>
      <c r="AG253" s="264">
        <v>47.782160934067839</v>
      </c>
      <c r="AH253" s="264">
        <v>36.265408319756212</v>
      </c>
      <c r="AI253" s="556">
        <f t="shared" si="113"/>
        <v>11.516752614311628</v>
      </c>
      <c r="AJ253" s="368">
        <f t="shared" si="116"/>
        <v>50.239529210677041</v>
      </c>
      <c r="AK253" s="368">
        <f t="shared" si="117"/>
        <v>38.130486461915098</v>
      </c>
      <c r="AL253" s="368">
        <f t="shared" si="118"/>
        <v>12.109042748761944</v>
      </c>
      <c r="AM253" s="261"/>
      <c r="AN253" s="261"/>
      <c r="AO253" s="261"/>
      <c r="AP253" s="261"/>
      <c r="AQ253" s="261"/>
      <c r="AR253" s="424"/>
      <c r="AS253" s="261"/>
      <c r="AT253" s="248"/>
      <c r="AU253" s="261"/>
      <c r="AV253" s="248"/>
      <c r="AW253" s="248"/>
      <c r="AX253" s="247"/>
      <c r="AY253" s="507"/>
    </row>
    <row r="254" spans="1:51" ht="13.2" x14ac:dyDescent="0.25">
      <c r="A254" s="247" t="s">
        <v>348</v>
      </c>
      <c r="B254" s="247">
        <v>50</v>
      </c>
      <c r="C254" s="247">
        <v>11</v>
      </c>
      <c r="D254" s="247">
        <v>14</v>
      </c>
      <c r="E254" s="247">
        <f t="shared" si="119"/>
        <v>28</v>
      </c>
      <c r="F254" s="256">
        <v>43749</v>
      </c>
      <c r="G254" s="247">
        <v>9779</v>
      </c>
      <c r="H254" s="247">
        <f t="shared" si="107"/>
        <v>9786</v>
      </c>
      <c r="I254" s="256">
        <f t="shared" si="104"/>
        <v>43756</v>
      </c>
      <c r="J254" s="249">
        <f t="shared" si="105"/>
        <v>43756</v>
      </c>
      <c r="K254" s="247">
        <v>1060</v>
      </c>
      <c r="L254" s="247"/>
      <c r="M254" s="247"/>
      <c r="N254" s="247"/>
      <c r="O254" s="247"/>
      <c r="P254" s="247"/>
      <c r="Q254" s="514">
        <v>0.96800000000000053</v>
      </c>
      <c r="R254" s="514">
        <v>4.6884281717847059E-2</v>
      </c>
      <c r="S254" s="300">
        <f t="shared" si="108"/>
        <v>46884.281717847058</v>
      </c>
      <c r="T254" s="517">
        <v>6.2298950506116911E-2</v>
      </c>
      <c r="U254" s="300">
        <f t="shared" si="109"/>
        <v>62298.950506116911</v>
      </c>
      <c r="V254" s="518">
        <v>8.7442438215906776E-2</v>
      </c>
      <c r="W254" s="300">
        <f t="shared" si="110"/>
        <v>87442.438215906775</v>
      </c>
      <c r="X254" s="300"/>
      <c r="Y254" s="514">
        <v>0.70104790698335917</v>
      </c>
      <c r="Z254" s="300">
        <f t="shared" si="111"/>
        <v>701047.90698335913</v>
      </c>
      <c r="AA254" s="514">
        <v>5.6777852150649653E-3</v>
      </c>
      <c r="AB254" s="300">
        <f t="shared" si="120"/>
        <v>5677.7852150649651</v>
      </c>
      <c r="AC254" s="300">
        <f t="shared" si="121"/>
        <v>3907.0234764872548</v>
      </c>
      <c r="AD254" s="300">
        <f t="shared" si="122"/>
        <v>622.44673151129132</v>
      </c>
      <c r="AE254" s="300">
        <f t="shared" si="123"/>
        <v>3113.437119364326</v>
      </c>
      <c r="AF254" s="300">
        <f t="shared" si="124"/>
        <v>405.55608679035464</v>
      </c>
      <c r="AG254" s="264">
        <v>50.18105420007754</v>
      </c>
      <c r="AH254" s="264">
        <v>37.7840332221339</v>
      </c>
      <c r="AI254" s="556">
        <f t="shared" si="113"/>
        <v>12.39702097794364</v>
      </c>
      <c r="AJ254" s="368">
        <f t="shared" si="116"/>
        <v>48.575260465675086</v>
      </c>
      <c r="AK254" s="368">
        <f t="shared" si="117"/>
        <v>36.574944159025634</v>
      </c>
      <c r="AL254" s="368">
        <f t="shared" si="118"/>
        <v>12.000316306649452</v>
      </c>
      <c r="AM254" s="261"/>
      <c r="AN254" s="261"/>
      <c r="AO254" s="261"/>
      <c r="AP254" s="261"/>
      <c r="AQ254" s="261"/>
      <c r="AR254" s="424"/>
      <c r="AS254" s="261"/>
      <c r="AT254" s="248"/>
      <c r="AU254" s="261"/>
      <c r="AV254" s="248"/>
      <c r="AW254" s="248"/>
      <c r="AX254" s="247"/>
      <c r="AY254" s="507"/>
    </row>
    <row r="255" spans="1:51" ht="13.2" x14ac:dyDescent="0.25">
      <c r="A255" s="247" t="s">
        <v>349</v>
      </c>
      <c r="B255" s="247">
        <v>50</v>
      </c>
      <c r="C255" s="247">
        <v>12</v>
      </c>
      <c r="D255" s="247">
        <v>14</v>
      </c>
      <c r="E255" s="247">
        <f t="shared" si="119"/>
        <v>14</v>
      </c>
      <c r="F255" s="256">
        <v>43763</v>
      </c>
      <c r="G255" s="247">
        <v>9793</v>
      </c>
      <c r="H255" s="247">
        <f t="shared" si="107"/>
        <v>9800</v>
      </c>
      <c r="I255" s="256">
        <f t="shared" ref="I255:I318" si="125">F255+(D255/2)</f>
        <v>43770</v>
      </c>
      <c r="J255" s="249">
        <f t="shared" ref="J255:J318" si="126">I255</f>
        <v>43770</v>
      </c>
      <c r="K255" s="247">
        <v>1060</v>
      </c>
      <c r="L255" s="247"/>
      <c r="M255" s="247"/>
      <c r="N255" s="247"/>
      <c r="O255" s="247"/>
      <c r="P255" s="247"/>
      <c r="Q255" s="514">
        <v>2.0428571428571436</v>
      </c>
      <c r="R255" s="514">
        <v>8.2722359935363809E-2</v>
      </c>
      <c r="S255" s="300">
        <f t="shared" si="108"/>
        <v>82722.359935363813</v>
      </c>
      <c r="T255" s="517">
        <v>0.14792673947179324</v>
      </c>
      <c r="U255" s="300">
        <f t="shared" si="109"/>
        <v>147926.73947179323</v>
      </c>
      <c r="V255" s="518">
        <v>0.15918322517980049</v>
      </c>
      <c r="W255" s="300">
        <f t="shared" si="110"/>
        <v>159183.2251798005</v>
      </c>
      <c r="X255" s="300"/>
      <c r="Y255" s="514">
        <v>1.5289412783671403</v>
      </c>
      <c r="Z255" s="300">
        <f t="shared" si="111"/>
        <v>1528941.2783671403</v>
      </c>
      <c r="AA255" s="514">
        <v>1.0059217716587951E-2</v>
      </c>
      <c r="AB255" s="300">
        <f t="shared" si="120"/>
        <v>10059.217716587951</v>
      </c>
      <c r="AC255" s="300">
        <f t="shared" si="121"/>
        <v>6893.5299946136511</v>
      </c>
      <c r="AD255" s="300">
        <f t="shared" si="122"/>
        <v>1477.9785973810162</v>
      </c>
      <c r="AE255" s="300">
        <f t="shared" si="123"/>
        <v>5667.8081280304959</v>
      </c>
      <c r="AF255" s="300">
        <f t="shared" si="124"/>
        <v>718.51555118485362</v>
      </c>
      <c r="AG255" s="264">
        <v>50.626811071360507</v>
      </c>
      <c r="AH255" s="264">
        <v>42.853529818511475</v>
      </c>
      <c r="AI255" s="556">
        <f t="shared" si="113"/>
        <v>7.7732812528490314</v>
      </c>
      <c r="AJ255" s="368">
        <f t="shared" si="116"/>
        <v>103.42334261720794</v>
      </c>
      <c r="AK255" s="368">
        <f t="shared" si="117"/>
        <v>87.543639486387761</v>
      </c>
      <c r="AL255" s="368">
        <f t="shared" si="118"/>
        <v>15.879703130820175</v>
      </c>
      <c r="AM255" s="261"/>
      <c r="AN255" s="261"/>
      <c r="AO255" s="261"/>
      <c r="AP255" s="261"/>
      <c r="AQ255" s="261"/>
      <c r="AR255" s="424"/>
      <c r="AS255" s="261"/>
      <c r="AT255" s="248"/>
      <c r="AU255" s="261"/>
      <c r="AV255" s="248"/>
      <c r="AW255" s="248"/>
      <c r="AX255" s="247"/>
      <c r="AY255" s="507"/>
    </row>
    <row r="256" spans="1:51" ht="13.2" x14ac:dyDescent="0.25">
      <c r="A256" s="253" t="s">
        <v>350</v>
      </c>
      <c r="B256" s="253">
        <v>50</v>
      </c>
      <c r="C256" s="253">
        <v>13</v>
      </c>
      <c r="D256" s="253">
        <v>12</v>
      </c>
      <c r="E256" s="253">
        <f>SUM(D256:D268)</f>
        <v>12</v>
      </c>
      <c r="F256" s="472">
        <v>43777</v>
      </c>
      <c r="G256" s="253">
        <v>9807</v>
      </c>
      <c r="H256" s="253">
        <f t="shared" si="107"/>
        <v>9813</v>
      </c>
      <c r="I256" s="472">
        <f t="shared" si="125"/>
        <v>43783</v>
      </c>
      <c r="J256" s="473">
        <f t="shared" si="126"/>
        <v>43783</v>
      </c>
      <c r="K256" s="253">
        <v>1060</v>
      </c>
      <c r="L256" s="253"/>
      <c r="M256" s="253"/>
      <c r="N256" s="253"/>
      <c r="O256" s="253"/>
      <c r="P256" s="253"/>
      <c r="Q256" s="536">
        <v>1.7753333333333334</v>
      </c>
      <c r="R256" s="536">
        <v>6.9437709914054346E-2</v>
      </c>
      <c r="S256" s="356">
        <f t="shared" si="108"/>
        <v>69437.709914054343</v>
      </c>
      <c r="T256" s="544">
        <v>0.12914121027702349</v>
      </c>
      <c r="U256" s="356">
        <f t="shared" si="109"/>
        <v>129141.21027702349</v>
      </c>
      <c r="V256" s="519">
        <v>0.11798693654806085</v>
      </c>
      <c r="W256" s="356">
        <f t="shared" si="110"/>
        <v>117986.93654806085</v>
      </c>
      <c r="X256" s="356"/>
      <c r="Y256" s="536">
        <v>1.3546109117231133</v>
      </c>
      <c r="Z256" s="356">
        <f t="shared" si="111"/>
        <v>1354610.9117231134</v>
      </c>
      <c r="AA256" s="536">
        <v>8.4694450402734069E-3</v>
      </c>
      <c r="AB256" s="356">
        <f t="shared" si="120"/>
        <v>8469.4450402734074</v>
      </c>
      <c r="AC256" s="356">
        <f t="shared" si="121"/>
        <v>5786.4758261711959</v>
      </c>
      <c r="AD256" s="356">
        <f t="shared" si="122"/>
        <v>1290.2869725301887</v>
      </c>
      <c r="AE256" s="356">
        <f t="shared" si="123"/>
        <v>4200.9911359263979</v>
      </c>
      <c r="AF256" s="356">
        <f t="shared" si="124"/>
        <v>604.96036001952905</v>
      </c>
      <c r="AG256" s="379">
        <v>49.158902345255825</v>
      </c>
      <c r="AH256" s="379">
        <v>39.40475299119322</v>
      </c>
      <c r="AI256" s="557">
        <f t="shared" si="113"/>
        <v>9.754149354062605</v>
      </c>
      <c r="AJ256" s="380">
        <f t="shared" si="116"/>
        <v>87.273437963610846</v>
      </c>
      <c r="AK256" s="380">
        <f t="shared" si="117"/>
        <v>69.956571477031702</v>
      </c>
      <c r="AL256" s="380">
        <f t="shared" si="118"/>
        <v>17.316866486579144</v>
      </c>
      <c r="AM256" s="427"/>
      <c r="AN256" s="427"/>
      <c r="AO256" s="427"/>
      <c r="AP256" s="427"/>
      <c r="AQ256" s="427"/>
      <c r="AR256" s="428"/>
      <c r="AS256" s="427"/>
      <c r="AT256" s="426"/>
      <c r="AU256" s="427"/>
      <c r="AV256" s="426"/>
      <c r="AW256" s="426"/>
      <c r="AX256" s="253"/>
      <c r="AY256" s="547"/>
    </row>
    <row r="257" spans="1:51" ht="13.2" x14ac:dyDescent="0.25">
      <c r="A257" s="459" t="s">
        <v>351</v>
      </c>
      <c r="B257" s="459">
        <v>51</v>
      </c>
      <c r="C257" s="459">
        <v>1</v>
      </c>
      <c r="D257" s="459"/>
      <c r="E257" s="459">
        <f>E256-D257</f>
        <v>12</v>
      </c>
      <c r="F257" s="460"/>
      <c r="G257" s="459"/>
      <c r="H257" s="459"/>
      <c r="I257" s="460"/>
      <c r="J257" s="461"/>
      <c r="K257" s="459"/>
      <c r="L257" s="459"/>
      <c r="M257" s="459"/>
      <c r="N257" s="459"/>
      <c r="O257" s="459"/>
      <c r="P257" s="459"/>
      <c r="Q257" s="543"/>
      <c r="R257" s="543"/>
      <c r="S257" s="490"/>
      <c r="T257" s="542"/>
      <c r="U257" s="490"/>
      <c r="V257" s="543"/>
      <c r="W257" s="490"/>
      <c r="X257" s="490"/>
      <c r="Y257" s="543"/>
      <c r="Z257" s="490"/>
      <c r="AA257" s="543"/>
      <c r="AB257" s="490"/>
      <c r="AC257" s="490"/>
      <c r="AD257" s="490"/>
      <c r="AE257" s="490"/>
      <c r="AF257" s="490"/>
      <c r="AG257" s="381"/>
      <c r="AH257" s="381"/>
      <c r="AI257" s="565"/>
      <c r="AJ257" s="479"/>
      <c r="AK257" s="479"/>
      <c r="AL257" s="479"/>
      <c r="AM257" s="505"/>
      <c r="AN257" s="505"/>
      <c r="AO257" s="505"/>
      <c r="AP257" s="505"/>
      <c r="AQ257" s="505"/>
      <c r="AR257" s="506"/>
      <c r="AS257" s="505"/>
      <c r="AT257" s="490"/>
      <c r="AU257" s="505"/>
      <c r="AV257" s="490"/>
      <c r="AW257" s="490"/>
      <c r="AX257" s="459"/>
      <c r="AY257" s="507"/>
    </row>
    <row r="258" spans="1:51" ht="13.2" x14ac:dyDescent="0.25">
      <c r="A258" s="247" t="s">
        <v>352</v>
      </c>
      <c r="B258" s="247">
        <v>51</v>
      </c>
      <c r="C258" s="247">
        <v>2</v>
      </c>
      <c r="D258" s="247"/>
      <c r="E258" s="247">
        <f>E257-D258</f>
        <v>12</v>
      </c>
      <c r="F258" s="256"/>
      <c r="G258" s="247"/>
      <c r="H258" s="247"/>
      <c r="I258" s="256"/>
      <c r="J258" s="249"/>
      <c r="K258" s="247"/>
      <c r="L258" s="247"/>
      <c r="M258" s="247"/>
      <c r="N258" s="247"/>
      <c r="O258" s="247"/>
      <c r="P258" s="247"/>
      <c r="Q258" s="518"/>
      <c r="R258" s="518"/>
      <c r="S258" s="248"/>
      <c r="T258" s="517"/>
      <c r="U258" s="248"/>
      <c r="V258" s="518"/>
      <c r="W258" s="248"/>
      <c r="X258" s="248"/>
      <c r="Y258" s="518"/>
      <c r="Z258" s="248"/>
      <c r="AA258" s="518"/>
      <c r="AB258" s="248"/>
      <c r="AC258" s="248"/>
      <c r="AD258" s="248"/>
      <c r="AE258" s="248"/>
      <c r="AF258" s="248"/>
      <c r="AG258" s="377"/>
      <c r="AH258" s="377"/>
      <c r="AI258" s="566"/>
      <c r="AJ258" s="264"/>
      <c r="AK258" s="264"/>
      <c r="AL258" s="264"/>
      <c r="AM258" s="261"/>
      <c r="AN258" s="261"/>
      <c r="AO258" s="261"/>
      <c r="AP258" s="261"/>
      <c r="AQ258" s="261"/>
      <c r="AR258" s="424"/>
      <c r="AS258" s="261"/>
      <c r="AT258" s="248"/>
      <c r="AU258" s="261"/>
      <c r="AV258" s="248"/>
      <c r="AW258" s="248"/>
      <c r="AX258" s="247"/>
      <c r="AY258" s="507"/>
    </row>
    <row r="259" spans="1:51" ht="13.2" x14ac:dyDescent="0.25">
      <c r="A259" s="247" t="s">
        <v>353</v>
      </c>
      <c r="B259" s="247">
        <v>51</v>
      </c>
      <c r="C259" s="247">
        <v>3</v>
      </c>
      <c r="D259" s="247"/>
      <c r="E259" s="247">
        <f t="shared" ref="E259:E268" si="127">E258-D259</f>
        <v>12</v>
      </c>
      <c r="F259" s="256"/>
      <c r="G259" s="247"/>
      <c r="H259" s="247"/>
      <c r="I259" s="256"/>
      <c r="J259" s="249"/>
      <c r="K259" s="247"/>
      <c r="L259" s="247"/>
      <c r="M259" s="247"/>
      <c r="N259" s="247"/>
      <c r="O259" s="247"/>
      <c r="P259" s="247"/>
      <c r="Q259" s="518"/>
      <c r="R259" s="518"/>
      <c r="S259" s="248"/>
      <c r="T259" s="517"/>
      <c r="U259" s="248"/>
      <c r="V259" s="518"/>
      <c r="W259" s="248"/>
      <c r="X259" s="248"/>
      <c r="Y259" s="518"/>
      <c r="Z259" s="248"/>
      <c r="AA259" s="518"/>
      <c r="AB259" s="248"/>
      <c r="AC259" s="248"/>
      <c r="AD259" s="248"/>
      <c r="AE259" s="248"/>
      <c r="AF259" s="248"/>
      <c r="AG259" s="377"/>
      <c r="AH259" s="377"/>
      <c r="AI259" s="566"/>
      <c r="AJ259" s="264"/>
      <c r="AK259" s="264"/>
      <c r="AL259" s="264"/>
      <c r="AM259" s="261"/>
      <c r="AN259" s="261"/>
      <c r="AO259" s="261"/>
      <c r="AP259" s="261"/>
      <c r="AQ259" s="261"/>
      <c r="AR259" s="424"/>
      <c r="AS259" s="261"/>
      <c r="AT259" s="248"/>
      <c r="AU259" s="261"/>
      <c r="AV259" s="248"/>
      <c r="AW259" s="248"/>
      <c r="AX259" s="247"/>
      <c r="AY259" s="507"/>
    </row>
    <row r="260" spans="1:51" ht="13.2" x14ac:dyDescent="0.25">
      <c r="A260" s="247" t="s">
        <v>354</v>
      </c>
      <c r="B260" s="247">
        <v>51</v>
      </c>
      <c r="C260" s="247">
        <v>4</v>
      </c>
      <c r="D260" s="247"/>
      <c r="E260" s="247">
        <f t="shared" si="127"/>
        <v>12</v>
      </c>
      <c r="F260" s="256"/>
      <c r="G260" s="247"/>
      <c r="H260" s="247"/>
      <c r="I260" s="256"/>
      <c r="J260" s="249"/>
      <c r="K260" s="247"/>
      <c r="L260" s="247"/>
      <c r="M260" s="247"/>
      <c r="N260" s="247"/>
      <c r="O260" s="247"/>
      <c r="P260" s="247"/>
      <c r="Q260" s="518"/>
      <c r="R260" s="518"/>
      <c r="S260" s="248"/>
      <c r="T260" s="517"/>
      <c r="U260" s="248"/>
      <c r="V260" s="518"/>
      <c r="W260" s="248"/>
      <c r="X260" s="248"/>
      <c r="Y260" s="518"/>
      <c r="Z260" s="248"/>
      <c r="AA260" s="518"/>
      <c r="AB260" s="248"/>
      <c r="AC260" s="248"/>
      <c r="AD260" s="248"/>
      <c r="AE260" s="248"/>
      <c r="AF260" s="248"/>
      <c r="AG260" s="377"/>
      <c r="AH260" s="377"/>
      <c r="AI260" s="566"/>
      <c r="AJ260" s="264"/>
      <c r="AK260" s="264"/>
      <c r="AL260" s="264"/>
      <c r="AM260" s="261"/>
      <c r="AN260" s="261"/>
      <c r="AO260" s="261"/>
      <c r="AP260" s="261"/>
      <c r="AQ260" s="261"/>
      <c r="AR260" s="424"/>
      <c r="AS260" s="261"/>
      <c r="AT260" s="248"/>
      <c r="AU260" s="261"/>
      <c r="AV260" s="248"/>
      <c r="AW260" s="248"/>
      <c r="AX260" s="247"/>
      <c r="AY260" s="507"/>
    </row>
    <row r="261" spans="1:51" ht="13.2" x14ac:dyDescent="0.25">
      <c r="A261" s="247" t="s">
        <v>355</v>
      </c>
      <c r="B261" s="247">
        <v>51</v>
      </c>
      <c r="C261" s="247">
        <v>5</v>
      </c>
      <c r="D261" s="247"/>
      <c r="E261" s="247">
        <f t="shared" si="127"/>
        <v>12</v>
      </c>
      <c r="F261" s="256"/>
      <c r="G261" s="247"/>
      <c r="H261" s="247"/>
      <c r="I261" s="256"/>
      <c r="J261" s="249"/>
      <c r="K261" s="247"/>
      <c r="L261" s="247"/>
      <c r="M261" s="247"/>
      <c r="N261" s="247"/>
      <c r="O261" s="247"/>
      <c r="P261" s="247"/>
      <c r="Q261" s="518"/>
      <c r="R261" s="518"/>
      <c r="S261" s="248"/>
      <c r="T261" s="517"/>
      <c r="U261" s="248"/>
      <c r="V261" s="518"/>
      <c r="W261" s="248"/>
      <c r="X261" s="248"/>
      <c r="Y261" s="518"/>
      <c r="Z261" s="248"/>
      <c r="AA261" s="518"/>
      <c r="AB261" s="248"/>
      <c r="AC261" s="248"/>
      <c r="AD261" s="248"/>
      <c r="AE261" s="248"/>
      <c r="AF261" s="248"/>
      <c r="AG261" s="377"/>
      <c r="AH261" s="377"/>
      <c r="AI261" s="566"/>
      <c r="AJ261" s="264"/>
      <c r="AK261" s="264"/>
      <c r="AL261" s="264"/>
      <c r="AM261" s="261"/>
      <c r="AN261" s="261"/>
      <c r="AO261" s="261"/>
      <c r="AP261" s="261"/>
      <c r="AQ261" s="261"/>
      <c r="AR261" s="424"/>
      <c r="AS261" s="261"/>
      <c r="AT261" s="248"/>
      <c r="AU261" s="261"/>
      <c r="AV261" s="248"/>
      <c r="AW261" s="248"/>
      <c r="AX261" s="247"/>
      <c r="AY261" s="507"/>
    </row>
    <row r="262" spans="1:51" ht="13.2" x14ac:dyDescent="0.25">
      <c r="A262" s="247" t="s">
        <v>356</v>
      </c>
      <c r="B262" s="247">
        <v>51</v>
      </c>
      <c r="C262" s="247">
        <v>6</v>
      </c>
      <c r="D262" s="247"/>
      <c r="E262" s="247">
        <f t="shared" si="127"/>
        <v>12</v>
      </c>
      <c r="F262" s="256"/>
      <c r="G262" s="247"/>
      <c r="H262" s="247"/>
      <c r="I262" s="256"/>
      <c r="J262" s="249"/>
      <c r="K262" s="247"/>
      <c r="L262" s="247"/>
      <c r="M262" s="247"/>
      <c r="N262" s="247"/>
      <c r="O262" s="247"/>
      <c r="P262" s="247"/>
      <c r="Q262" s="518"/>
      <c r="R262" s="518"/>
      <c r="S262" s="248"/>
      <c r="T262" s="517"/>
      <c r="U262" s="248"/>
      <c r="V262" s="518"/>
      <c r="W262" s="248"/>
      <c r="X262" s="248"/>
      <c r="Y262" s="518"/>
      <c r="Z262" s="248"/>
      <c r="AA262" s="518"/>
      <c r="AB262" s="248"/>
      <c r="AC262" s="248"/>
      <c r="AD262" s="248"/>
      <c r="AE262" s="248"/>
      <c r="AF262" s="248"/>
      <c r="AG262" s="377"/>
      <c r="AH262" s="377"/>
      <c r="AI262" s="566"/>
      <c r="AJ262" s="264"/>
      <c r="AK262" s="264"/>
      <c r="AL262" s="264"/>
      <c r="AM262" s="261"/>
      <c r="AN262" s="261"/>
      <c r="AO262" s="261"/>
      <c r="AP262" s="261"/>
      <c r="AQ262" s="261"/>
      <c r="AR262" s="424"/>
      <c r="AS262" s="261"/>
      <c r="AT262" s="248"/>
      <c r="AU262" s="261"/>
      <c r="AV262" s="248"/>
      <c r="AW262" s="248"/>
      <c r="AX262" s="247"/>
      <c r="AY262" s="507"/>
    </row>
    <row r="263" spans="1:51" ht="13.2" x14ac:dyDescent="0.25">
      <c r="A263" s="247" t="s">
        <v>357</v>
      </c>
      <c r="B263" s="247">
        <v>51</v>
      </c>
      <c r="C263" s="247">
        <v>7</v>
      </c>
      <c r="D263" s="247"/>
      <c r="E263" s="247">
        <f t="shared" si="127"/>
        <v>12</v>
      </c>
      <c r="F263" s="256"/>
      <c r="G263" s="247"/>
      <c r="H263" s="247"/>
      <c r="I263" s="256"/>
      <c r="J263" s="249"/>
      <c r="K263" s="247"/>
      <c r="L263" s="247"/>
      <c r="M263" s="247"/>
      <c r="N263" s="247"/>
      <c r="O263" s="247"/>
      <c r="P263" s="247"/>
      <c r="Q263" s="518"/>
      <c r="R263" s="518"/>
      <c r="S263" s="248"/>
      <c r="T263" s="517"/>
      <c r="U263" s="248"/>
      <c r="V263" s="518"/>
      <c r="W263" s="248"/>
      <c r="X263" s="248"/>
      <c r="Y263" s="518"/>
      <c r="Z263" s="248"/>
      <c r="AA263" s="518"/>
      <c r="AB263" s="248"/>
      <c r="AC263" s="248"/>
      <c r="AD263" s="248"/>
      <c r="AE263" s="248"/>
      <c r="AF263" s="248"/>
      <c r="AG263" s="377"/>
      <c r="AH263" s="377"/>
      <c r="AI263" s="566"/>
      <c r="AJ263" s="264"/>
      <c r="AK263" s="264"/>
      <c r="AL263" s="264"/>
      <c r="AM263" s="261"/>
      <c r="AN263" s="261"/>
      <c r="AO263" s="261"/>
      <c r="AP263" s="261"/>
      <c r="AQ263" s="261"/>
      <c r="AR263" s="424"/>
      <c r="AS263" s="261"/>
      <c r="AT263" s="248"/>
      <c r="AU263" s="261"/>
      <c r="AV263" s="248"/>
      <c r="AW263" s="248"/>
      <c r="AX263" s="247"/>
      <c r="AY263" s="507"/>
    </row>
    <row r="264" spans="1:51" ht="13.2" x14ac:dyDescent="0.25">
      <c r="A264" s="247" t="s">
        <v>358</v>
      </c>
      <c r="B264" s="247">
        <v>51</v>
      </c>
      <c r="C264" s="247">
        <v>8</v>
      </c>
      <c r="D264" s="247"/>
      <c r="E264" s="247">
        <f t="shared" si="127"/>
        <v>12</v>
      </c>
      <c r="F264" s="256"/>
      <c r="G264" s="247"/>
      <c r="H264" s="247"/>
      <c r="I264" s="256"/>
      <c r="J264" s="249"/>
      <c r="K264" s="247"/>
      <c r="L264" s="247"/>
      <c r="M264" s="247"/>
      <c r="N264" s="247"/>
      <c r="O264" s="247"/>
      <c r="P264" s="247"/>
      <c r="Q264" s="518"/>
      <c r="R264" s="518"/>
      <c r="S264" s="248"/>
      <c r="T264" s="517"/>
      <c r="U264" s="248"/>
      <c r="V264" s="518"/>
      <c r="W264" s="248"/>
      <c r="X264" s="248"/>
      <c r="Y264" s="518"/>
      <c r="Z264" s="248"/>
      <c r="AA264" s="518"/>
      <c r="AB264" s="248"/>
      <c r="AC264" s="248"/>
      <c r="AD264" s="248"/>
      <c r="AE264" s="248"/>
      <c r="AF264" s="248"/>
      <c r="AG264" s="377"/>
      <c r="AH264" s="377"/>
      <c r="AI264" s="566"/>
      <c r="AJ264" s="264"/>
      <c r="AK264" s="264"/>
      <c r="AL264" s="264"/>
      <c r="AM264" s="261"/>
      <c r="AN264" s="261"/>
      <c r="AO264" s="261"/>
      <c r="AP264" s="261"/>
      <c r="AQ264" s="261"/>
      <c r="AR264" s="424"/>
      <c r="AS264" s="261"/>
      <c r="AT264" s="248"/>
      <c r="AU264" s="261"/>
      <c r="AV264" s="248"/>
      <c r="AW264" s="248"/>
      <c r="AX264" s="247"/>
      <c r="AY264" s="507"/>
    </row>
    <row r="265" spans="1:51" ht="13.2" x14ac:dyDescent="0.25">
      <c r="A265" s="247" t="s">
        <v>359</v>
      </c>
      <c r="B265" s="247">
        <v>51</v>
      </c>
      <c r="C265" s="247">
        <v>9</v>
      </c>
      <c r="D265" s="247"/>
      <c r="E265" s="247">
        <f t="shared" si="127"/>
        <v>12</v>
      </c>
      <c r="F265" s="256"/>
      <c r="G265" s="247"/>
      <c r="H265" s="247"/>
      <c r="I265" s="256"/>
      <c r="J265" s="249"/>
      <c r="K265" s="247"/>
      <c r="L265" s="247"/>
      <c r="M265" s="247"/>
      <c r="N265" s="247"/>
      <c r="O265" s="247"/>
      <c r="P265" s="247"/>
      <c r="Q265" s="518"/>
      <c r="R265" s="518"/>
      <c r="S265" s="248"/>
      <c r="T265" s="517"/>
      <c r="U265" s="248"/>
      <c r="V265" s="518"/>
      <c r="W265" s="248"/>
      <c r="X265" s="248"/>
      <c r="Y265" s="518"/>
      <c r="Z265" s="248"/>
      <c r="AA265" s="518"/>
      <c r="AB265" s="248"/>
      <c r="AC265" s="248"/>
      <c r="AD265" s="248"/>
      <c r="AE265" s="248"/>
      <c r="AF265" s="248"/>
      <c r="AG265" s="377"/>
      <c r="AH265" s="377"/>
      <c r="AI265" s="566"/>
      <c r="AJ265" s="264"/>
      <c r="AK265" s="264"/>
      <c r="AL265" s="264"/>
      <c r="AM265" s="261"/>
      <c r="AN265" s="261"/>
      <c r="AO265" s="261"/>
      <c r="AP265" s="261"/>
      <c r="AQ265" s="261"/>
      <c r="AR265" s="424"/>
      <c r="AS265" s="261"/>
      <c r="AT265" s="248"/>
      <c r="AU265" s="261"/>
      <c r="AV265" s="248"/>
      <c r="AW265" s="248"/>
      <c r="AX265" s="247"/>
      <c r="AY265" s="507"/>
    </row>
    <row r="266" spans="1:51" ht="13.2" x14ac:dyDescent="0.25">
      <c r="A266" s="247" t="s">
        <v>360</v>
      </c>
      <c r="B266" s="247">
        <v>51</v>
      </c>
      <c r="C266" s="247">
        <v>10</v>
      </c>
      <c r="D266" s="247"/>
      <c r="E266" s="247">
        <f t="shared" si="127"/>
        <v>12</v>
      </c>
      <c r="F266" s="256"/>
      <c r="G266" s="247"/>
      <c r="H266" s="247"/>
      <c r="I266" s="256"/>
      <c r="J266" s="249"/>
      <c r="K266" s="247"/>
      <c r="L266" s="247"/>
      <c r="M266" s="247"/>
      <c r="N266" s="247"/>
      <c r="O266" s="247"/>
      <c r="P266" s="247"/>
      <c r="Q266" s="518"/>
      <c r="R266" s="518"/>
      <c r="S266" s="248"/>
      <c r="T266" s="517"/>
      <c r="U266" s="248"/>
      <c r="V266" s="518"/>
      <c r="W266" s="248"/>
      <c r="X266" s="248"/>
      <c r="Y266" s="518"/>
      <c r="Z266" s="248"/>
      <c r="AA266" s="518"/>
      <c r="AB266" s="248"/>
      <c r="AC266" s="248"/>
      <c r="AD266" s="248"/>
      <c r="AE266" s="248"/>
      <c r="AF266" s="248"/>
      <c r="AG266" s="377"/>
      <c r="AH266" s="377"/>
      <c r="AI266" s="566"/>
      <c r="AJ266" s="264"/>
      <c r="AK266" s="264"/>
      <c r="AL266" s="264"/>
      <c r="AM266" s="261"/>
      <c r="AN266" s="261"/>
      <c r="AO266" s="261"/>
      <c r="AP266" s="261"/>
      <c r="AQ266" s="261"/>
      <c r="AR266" s="424"/>
      <c r="AS266" s="261"/>
      <c r="AT266" s="248"/>
      <c r="AU266" s="261"/>
      <c r="AV266" s="248"/>
      <c r="AW266" s="248"/>
      <c r="AX266" s="247"/>
      <c r="AY266" s="507"/>
    </row>
    <row r="267" spans="1:51" ht="13.2" x14ac:dyDescent="0.25">
      <c r="A267" s="247" t="s">
        <v>361</v>
      </c>
      <c r="B267" s="247">
        <v>51</v>
      </c>
      <c r="C267" s="247">
        <v>11</v>
      </c>
      <c r="D267" s="247"/>
      <c r="E267" s="247">
        <f t="shared" si="127"/>
        <v>12</v>
      </c>
      <c r="F267" s="256"/>
      <c r="G267" s="247"/>
      <c r="H267" s="247"/>
      <c r="I267" s="256"/>
      <c r="J267" s="249"/>
      <c r="K267" s="247"/>
      <c r="L267" s="247"/>
      <c r="M267" s="247"/>
      <c r="N267" s="247"/>
      <c r="O267" s="247"/>
      <c r="P267" s="247"/>
      <c r="Q267" s="518"/>
      <c r="R267" s="518"/>
      <c r="S267" s="248"/>
      <c r="T267" s="517"/>
      <c r="U267" s="248"/>
      <c r="V267" s="518"/>
      <c r="W267" s="248"/>
      <c r="X267" s="248"/>
      <c r="Y267" s="518"/>
      <c r="Z267" s="248"/>
      <c r="AA267" s="518"/>
      <c r="AB267" s="248"/>
      <c r="AC267" s="248"/>
      <c r="AD267" s="248"/>
      <c r="AE267" s="248"/>
      <c r="AF267" s="248"/>
      <c r="AG267" s="377"/>
      <c r="AH267" s="377"/>
      <c r="AI267" s="566"/>
      <c r="AJ267" s="264"/>
      <c r="AK267" s="264"/>
      <c r="AL267" s="264"/>
      <c r="AM267" s="261"/>
      <c r="AN267" s="261"/>
      <c r="AO267" s="261"/>
      <c r="AP267" s="261"/>
      <c r="AQ267" s="261"/>
      <c r="AR267" s="424"/>
      <c r="AS267" s="261"/>
      <c r="AT267" s="248"/>
      <c r="AU267" s="261"/>
      <c r="AV267" s="248"/>
      <c r="AW267" s="248"/>
      <c r="AX267" s="247"/>
      <c r="AY267" s="507"/>
    </row>
    <row r="268" spans="1:51" ht="13.2" x14ac:dyDescent="0.25">
      <c r="A268" s="247" t="s">
        <v>362</v>
      </c>
      <c r="B268" s="247">
        <v>51</v>
      </c>
      <c r="C268" s="247">
        <v>12</v>
      </c>
      <c r="D268" s="247"/>
      <c r="E268" s="247">
        <f t="shared" si="127"/>
        <v>12</v>
      </c>
      <c r="F268" s="256"/>
      <c r="G268" s="247"/>
      <c r="H268" s="247"/>
      <c r="I268" s="256"/>
      <c r="J268" s="249"/>
      <c r="K268" s="247"/>
      <c r="L268" s="247"/>
      <c r="M268" s="247"/>
      <c r="N268" s="247"/>
      <c r="O268" s="247"/>
      <c r="P268" s="247"/>
      <c r="Q268" s="518"/>
      <c r="R268" s="518"/>
      <c r="S268" s="248"/>
      <c r="T268" s="517"/>
      <c r="U268" s="248"/>
      <c r="V268" s="518"/>
      <c r="W268" s="248"/>
      <c r="X268" s="248"/>
      <c r="Y268" s="518"/>
      <c r="Z268" s="248"/>
      <c r="AA268" s="518"/>
      <c r="AB268" s="248"/>
      <c r="AC268" s="248"/>
      <c r="AD268" s="248"/>
      <c r="AE268" s="248"/>
      <c r="AF268" s="248"/>
      <c r="AG268" s="377"/>
      <c r="AH268" s="377"/>
      <c r="AI268" s="566"/>
      <c r="AJ268" s="264"/>
      <c r="AK268" s="264"/>
      <c r="AL268" s="264"/>
      <c r="AM268" s="261"/>
      <c r="AN268" s="261"/>
      <c r="AO268" s="261"/>
      <c r="AP268" s="261"/>
      <c r="AQ268" s="261"/>
      <c r="AR268" s="424"/>
      <c r="AS268" s="261"/>
      <c r="AT268" s="248"/>
      <c r="AU268" s="261"/>
      <c r="AV268" s="248"/>
      <c r="AW268" s="248"/>
      <c r="AX268" s="247"/>
      <c r="AY268" s="507"/>
    </row>
    <row r="269" spans="1:51" ht="13.2" x14ac:dyDescent="0.25">
      <c r="A269" s="495" t="s">
        <v>363</v>
      </c>
      <c r="B269" s="495">
        <v>51</v>
      </c>
      <c r="C269" s="495">
        <v>13</v>
      </c>
      <c r="D269" s="495"/>
      <c r="E269" s="495">
        <f>SUM(D269:D281)</f>
        <v>168</v>
      </c>
      <c r="F269" s="496"/>
      <c r="G269" s="495"/>
      <c r="H269" s="495"/>
      <c r="I269" s="496"/>
      <c r="J269" s="497"/>
      <c r="K269" s="495"/>
      <c r="L269" s="495"/>
      <c r="M269" s="495"/>
      <c r="N269" s="495"/>
      <c r="O269" s="495"/>
      <c r="P269" s="495"/>
      <c r="Q269" s="495"/>
      <c r="R269" s="495"/>
      <c r="S269" s="541"/>
      <c r="T269" s="545"/>
      <c r="U269" s="541"/>
      <c r="V269" s="495"/>
      <c r="W269" s="541"/>
      <c r="X269" s="541"/>
      <c r="Y269" s="495"/>
      <c r="Z269" s="541"/>
      <c r="AA269" s="495"/>
      <c r="AB269" s="541"/>
      <c r="AC269" s="541"/>
      <c r="AD269" s="541"/>
      <c r="AE269" s="541"/>
      <c r="AF269" s="541"/>
      <c r="AG269" s="546"/>
      <c r="AH269" s="546"/>
      <c r="AI269" s="567"/>
      <c r="AJ269" s="492"/>
      <c r="AK269" s="492"/>
      <c r="AL269" s="492"/>
      <c r="AM269" s="539"/>
      <c r="AN269" s="539"/>
      <c r="AO269" s="539"/>
      <c r="AP269" s="539"/>
      <c r="AQ269" s="539"/>
      <c r="AR269" s="540"/>
      <c r="AS269" s="539"/>
      <c r="AT269" s="541"/>
      <c r="AU269" s="539"/>
      <c r="AV269" s="541"/>
      <c r="AW269" s="541"/>
      <c r="AX269" s="495"/>
      <c r="AY269" s="416"/>
    </row>
    <row r="270" spans="1:51" ht="13.2" x14ac:dyDescent="0.25">
      <c r="A270" s="459" t="s">
        <v>364</v>
      </c>
      <c r="B270" s="459">
        <v>52</v>
      </c>
      <c r="C270" s="459">
        <v>1</v>
      </c>
      <c r="D270" s="459">
        <v>14</v>
      </c>
      <c r="E270" s="459">
        <f>E269-D270</f>
        <v>154</v>
      </c>
      <c r="F270" s="460">
        <v>44152</v>
      </c>
      <c r="G270" s="459">
        <v>10182</v>
      </c>
      <c r="H270" s="459">
        <f t="shared" ref="H270:H320" si="128">G270+(D270/2)</f>
        <v>10189</v>
      </c>
      <c r="I270" s="460">
        <f t="shared" si="125"/>
        <v>44159</v>
      </c>
      <c r="J270" s="461">
        <f t="shared" si="126"/>
        <v>44159</v>
      </c>
      <c r="K270" s="459">
        <v>1060</v>
      </c>
      <c r="L270" s="459"/>
      <c r="M270" s="459"/>
      <c r="N270" s="459"/>
      <c r="O270" s="459"/>
      <c r="P270" s="459"/>
      <c r="Q270" s="533">
        <v>0.72228571428571497</v>
      </c>
      <c r="R270" s="533">
        <v>4.2417931162236924E-2</v>
      </c>
      <c r="S270" s="359">
        <f t="shared" ref="S270:S314" si="129">R270*1000000</f>
        <v>42417.931162236928</v>
      </c>
      <c r="T270" s="534">
        <v>4.7236176288736435E-2</v>
      </c>
      <c r="U270" s="359">
        <f t="shared" ref="U270:U327" si="130">T270*1000000</f>
        <v>47236.176288736438</v>
      </c>
      <c r="V270" s="533">
        <v>0.15017923887796972</v>
      </c>
      <c r="W270" s="359">
        <f t="shared" ref="W270:W327" si="131">V270*1000000</f>
        <v>150179.23887796971</v>
      </c>
      <c r="X270" s="359"/>
      <c r="Y270" s="533">
        <v>0.41882547121341651</v>
      </c>
      <c r="Z270" s="359">
        <f t="shared" ref="Z270:Z327" si="132">Y270*1000000</f>
        <v>418825.47121341649</v>
      </c>
      <c r="AA270" s="533">
        <v>5.6506857401390047E-3</v>
      </c>
      <c r="AB270" s="359">
        <f>AA270*1000000</f>
        <v>5650.6857401390043</v>
      </c>
      <c r="AC270" s="359">
        <f>R270/12*1000000</f>
        <v>3534.827596853077</v>
      </c>
      <c r="AD270" s="359">
        <f>T270/100.0872*1000000</f>
        <v>471.9502222935244</v>
      </c>
      <c r="AE270" s="359">
        <f>V270/28.0855*1000000</f>
        <v>5347.2161392166681</v>
      </c>
      <c r="AF270" s="359">
        <f>AA270/14*1000000</f>
        <v>403.62041000992889</v>
      </c>
      <c r="AG270" s="479">
        <v>58.805183436757765</v>
      </c>
      <c r="AH270" s="479">
        <v>47.17984642911069</v>
      </c>
      <c r="AI270" s="555">
        <f t="shared" si="113"/>
        <v>11.625337007647076</v>
      </c>
      <c r="AJ270" s="480">
        <f>AG270*$Q270</f>
        <v>42.474143922321076</v>
      </c>
      <c r="AK270" s="480">
        <f>AH270*$Q270</f>
        <v>34.077329077940554</v>
      </c>
      <c r="AL270" s="480">
        <f>AJ270-AK270</f>
        <v>8.3968148443805219</v>
      </c>
      <c r="AM270" s="505"/>
      <c r="AN270" s="505"/>
      <c r="AO270" s="505"/>
      <c r="AP270" s="505"/>
      <c r="AQ270" s="505"/>
      <c r="AR270" s="506"/>
      <c r="AS270" s="505"/>
      <c r="AT270" s="490"/>
      <c r="AU270" s="505"/>
      <c r="AV270" s="490"/>
      <c r="AW270" s="490"/>
      <c r="AX270" s="459"/>
      <c r="AY270" s="507"/>
    </row>
    <row r="271" spans="1:51" ht="13.2" x14ac:dyDescent="0.25">
      <c r="A271" s="247" t="s">
        <v>365</v>
      </c>
      <c r="B271" s="247">
        <v>52</v>
      </c>
      <c r="C271" s="247">
        <v>2</v>
      </c>
      <c r="D271" s="247">
        <v>14</v>
      </c>
      <c r="E271" s="247">
        <f>E270-D271</f>
        <v>140</v>
      </c>
      <c r="F271" s="256">
        <v>44166</v>
      </c>
      <c r="G271" s="247">
        <v>10196</v>
      </c>
      <c r="H271" s="247">
        <f t="shared" si="128"/>
        <v>10203</v>
      </c>
      <c r="I271" s="256">
        <f t="shared" si="125"/>
        <v>44173</v>
      </c>
      <c r="J271" s="249">
        <f t="shared" si="126"/>
        <v>44173</v>
      </c>
      <c r="K271" s="247">
        <v>1060</v>
      </c>
      <c r="L271" s="247"/>
      <c r="M271" s="247"/>
      <c r="N271" s="247"/>
      <c r="O271" s="247"/>
      <c r="P271" s="247"/>
      <c r="Q271" s="514">
        <v>1.24</v>
      </c>
      <c r="R271" s="514">
        <v>7.51647265412516E-2</v>
      </c>
      <c r="S271" s="300">
        <f t="shared" si="129"/>
        <v>75164.726541251599</v>
      </c>
      <c r="T271" s="515">
        <v>0.15943747931593225</v>
      </c>
      <c r="U271" s="300">
        <f t="shared" si="130"/>
        <v>159437.47931593226</v>
      </c>
      <c r="V271" s="514">
        <v>0.1553958804798255</v>
      </c>
      <c r="W271" s="300">
        <f t="shared" si="131"/>
        <v>155395.88047982549</v>
      </c>
      <c r="X271" s="300"/>
      <c r="Y271" s="514">
        <v>0.73725482385111318</v>
      </c>
      <c r="Z271" s="300">
        <f t="shared" si="132"/>
        <v>737254.82385111321</v>
      </c>
      <c r="AA271" s="514">
        <v>9.8323525556993103E-3</v>
      </c>
      <c r="AB271" s="300">
        <f t="shared" ref="AB271:AB327" si="133">AA271*1000000</f>
        <v>9832.35255569931</v>
      </c>
      <c r="AC271" s="300">
        <f t="shared" ref="AC271:AC327" si="134">R271/12*1000000</f>
        <v>6263.7272117709663</v>
      </c>
      <c r="AD271" s="300">
        <f t="shared" ref="AD271:AD327" si="135">T271/100.0872*1000000</f>
        <v>1592.9857096205335</v>
      </c>
      <c r="AE271" s="300">
        <f t="shared" ref="AE271:AE327" si="136">V271/28.0855*1000000</f>
        <v>5532.957593057823</v>
      </c>
      <c r="AF271" s="300">
        <f t="shared" ref="AF271:AF327" si="137">AA271/14*1000000</f>
        <v>702.31089683566506</v>
      </c>
      <c r="AG271" s="264">
        <v>52.141749541520696</v>
      </c>
      <c r="AH271" s="264">
        <v>38.32650938803792</v>
      </c>
      <c r="AI271" s="556">
        <f t="shared" si="113"/>
        <v>13.815240153482776</v>
      </c>
      <c r="AJ271" s="368">
        <f t="shared" ref="AJ271:AJ278" si="138">AG271*$Q271</f>
        <v>64.655769431485666</v>
      </c>
      <c r="AK271" s="368">
        <f t="shared" ref="AK271:AK278" si="139">AH271*$Q271</f>
        <v>47.524871641167017</v>
      </c>
      <c r="AL271" s="368">
        <f t="shared" ref="AL271:AL278" si="140">AJ271-AK271</f>
        <v>17.130897790318649</v>
      </c>
      <c r="AM271" s="261"/>
      <c r="AN271" s="261"/>
      <c r="AO271" s="261"/>
      <c r="AP271" s="261"/>
      <c r="AQ271" s="261"/>
      <c r="AR271" s="424"/>
      <c r="AS271" s="261"/>
      <c r="AT271" s="248"/>
      <c r="AU271" s="261"/>
      <c r="AV271" s="248"/>
      <c r="AW271" s="248"/>
      <c r="AX271" s="247"/>
      <c r="AY271" s="507"/>
    </row>
    <row r="272" spans="1:51" ht="13.2" x14ac:dyDescent="0.25">
      <c r="A272" s="247" t="s">
        <v>366</v>
      </c>
      <c r="B272" s="247">
        <v>52</v>
      </c>
      <c r="C272" s="247">
        <v>3</v>
      </c>
      <c r="D272" s="247">
        <v>14</v>
      </c>
      <c r="E272" s="247">
        <f t="shared" ref="E272:E281" si="141">E271-D272</f>
        <v>126</v>
      </c>
      <c r="F272" s="256">
        <v>44180</v>
      </c>
      <c r="G272" s="247">
        <v>10210</v>
      </c>
      <c r="H272" s="247">
        <f t="shared" si="128"/>
        <v>10217</v>
      </c>
      <c r="I272" s="256">
        <f t="shared" si="125"/>
        <v>44187</v>
      </c>
      <c r="J272" s="249">
        <f t="shared" si="126"/>
        <v>44187</v>
      </c>
      <c r="K272" s="247">
        <v>1060</v>
      </c>
      <c r="L272" s="247"/>
      <c r="M272" s="247"/>
      <c r="N272" s="247"/>
      <c r="O272" s="247"/>
      <c r="P272" s="247"/>
      <c r="Q272" s="514">
        <v>1.755428571428572</v>
      </c>
      <c r="R272" s="514">
        <v>6.71161980483089E-2</v>
      </c>
      <c r="S272" s="300">
        <f t="shared" si="129"/>
        <v>67116.198048308899</v>
      </c>
      <c r="T272" s="515">
        <v>0.11357958676686306</v>
      </c>
      <c r="U272" s="300">
        <f t="shared" si="130"/>
        <v>113579.58676686305</v>
      </c>
      <c r="V272" s="514">
        <v>0.10896552188706038</v>
      </c>
      <c r="W272" s="300">
        <f t="shared" si="131"/>
        <v>108965.52188706039</v>
      </c>
      <c r="X272" s="300"/>
      <c r="Y272" s="514">
        <v>1.3650929676538763</v>
      </c>
      <c r="Z272" s="300">
        <f t="shared" si="132"/>
        <v>1365092.9676538764</v>
      </c>
      <c r="AA272" s="514">
        <v>8.5868205422430857E-3</v>
      </c>
      <c r="AB272" s="300">
        <f t="shared" si="133"/>
        <v>8586.8205422430856</v>
      </c>
      <c r="AC272" s="300">
        <f t="shared" si="134"/>
        <v>5593.0165040257416</v>
      </c>
      <c r="AD272" s="300">
        <f t="shared" si="135"/>
        <v>1134.8063165605897</v>
      </c>
      <c r="AE272" s="300">
        <f t="shared" si="136"/>
        <v>3879.7786005967628</v>
      </c>
      <c r="AF272" s="300">
        <f t="shared" si="137"/>
        <v>613.34432444593472</v>
      </c>
      <c r="AG272" s="264">
        <v>52.951371482652348</v>
      </c>
      <c r="AH272" s="264">
        <v>42.725828349082036</v>
      </c>
      <c r="AI272" s="556">
        <f t="shared" si="113"/>
        <v>10.225543133570312</v>
      </c>
      <c r="AJ272" s="368">
        <f t="shared" si="138"/>
        <v>92.952350396976044</v>
      </c>
      <c r="AK272" s="368">
        <f t="shared" si="139"/>
        <v>75.002139821931465</v>
      </c>
      <c r="AL272" s="368">
        <f t="shared" si="140"/>
        <v>17.950210575044579</v>
      </c>
      <c r="AM272" s="261"/>
      <c r="AN272" s="261"/>
      <c r="AO272" s="261"/>
      <c r="AP272" s="261"/>
      <c r="AQ272" s="261"/>
      <c r="AR272" s="424"/>
      <c r="AS272" s="261"/>
      <c r="AT272" s="248"/>
      <c r="AU272" s="261"/>
      <c r="AV272" s="248"/>
      <c r="AW272" s="248"/>
      <c r="AX272" s="247"/>
      <c r="AY272" s="507"/>
    </row>
    <row r="273" spans="1:51" ht="13.2" x14ac:dyDescent="0.25">
      <c r="A273" s="247" t="s">
        <v>367</v>
      </c>
      <c r="B273" s="247">
        <v>52</v>
      </c>
      <c r="C273" s="247">
        <v>4</v>
      </c>
      <c r="D273" s="247">
        <v>14</v>
      </c>
      <c r="E273" s="247">
        <f t="shared" si="141"/>
        <v>112</v>
      </c>
      <c r="F273" s="256">
        <v>44194</v>
      </c>
      <c r="G273" s="247">
        <v>10224</v>
      </c>
      <c r="H273" s="247">
        <f t="shared" si="128"/>
        <v>10231</v>
      </c>
      <c r="I273" s="256">
        <f t="shared" si="125"/>
        <v>44201</v>
      </c>
      <c r="J273" s="249">
        <f t="shared" si="126"/>
        <v>44201</v>
      </c>
      <c r="K273" s="247">
        <v>1060</v>
      </c>
      <c r="L273" s="247"/>
      <c r="M273" s="247"/>
      <c r="N273" s="247"/>
      <c r="O273" s="247"/>
      <c r="P273" s="247"/>
      <c r="Q273" s="514">
        <v>0.9479999999999994</v>
      </c>
      <c r="R273" s="514">
        <v>3.9358222661669662E-2</v>
      </c>
      <c r="S273" s="300">
        <f t="shared" si="129"/>
        <v>39358.222661669664</v>
      </c>
      <c r="T273" s="515">
        <v>6.3448000790829781E-2</v>
      </c>
      <c r="U273" s="300">
        <f t="shared" si="130"/>
        <v>63448.000790829778</v>
      </c>
      <c r="V273" s="514">
        <v>8.6649649077073093E-2</v>
      </c>
      <c r="W273" s="300">
        <f t="shared" si="131"/>
        <v>86649.649077073089</v>
      </c>
      <c r="X273" s="300"/>
      <c r="Y273" s="514">
        <v>0.69950679347792233</v>
      </c>
      <c r="Z273" s="300">
        <f t="shared" si="132"/>
        <v>699506.79347792233</v>
      </c>
      <c r="AA273" s="514">
        <v>5.1292396776823797E-3</v>
      </c>
      <c r="AB273" s="300">
        <f t="shared" si="133"/>
        <v>5129.2396776823798</v>
      </c>
      <c r="AC273" s="300">
        <f t="shared" si="134"/>
        <v>3279.8518884724717</v>
      </c>
      <c r="AD273" s="300">
        <f t="shared" si="135"/>
        <v>633.92722336951965</v>
      </c>
      <c r="AE273" s="300">
        <f t="shared" si="136"/>
        <v>3085.2094168547151</v>
      </c>
      <c r="AF273" s="300">
        <f t="shared" si="137"/>
        <v>366.37426269159857</v>
      </c>
      <c r="AG273" s="264">
        <v>52.210940681421206</v>
      </c>
      <c r="AH273" s="264">
        <v>40.926657949177674</v>
      </c>
      <c r="AI273" s="556">
        <f t="shared" si="113"/>
        <v>11.284282732243533</v>
      </c>
      <c r="AJ273" s="368">
        <f t="shared" si="138"/>
        <v>49.495971765987271</v>
      </c>
      <c r="AK273" s="368">
        <f t="shared" si="139"/>
        <v>38.798471735820414</v>
      </c>
      <c r="AL273" s="368">
        <f t="shared" si="140"/>
        <v>10.697500030166857</v>
      </c>
      <c r="AM273" s="261"/>
      <c r="AN273" s="261"/>
      <c r="AO273" s="261"/>
      <c r="AP273" s="261"/>
      <c r="AQ273" s="261"/>
      <c r="AR273" s="424"/>
      <c r="AS273" s="261"/>
      <c r="AT273" s="248"/>
      <c r="AU273" s="261"/>
      <c r="AV273" s="248"/>
      <c r="AW273" s="248"/>
      <c r="AX273" s="247"/>
      <c r="AY273" s="507"/>
    </row>
    <row r="274" spans="1:51" ht="13.2" x14ac:dyDescent="0.25">
      <c r="A274" s="247" t="s">
        <v>368</v>
      </c>
      <c r="B274" s="247">
        <v>52</v>
      </c>
      <c r="C274" s="247">
        <v>5</v>
      </c>
      <c r="D274" s="247">
        <v>14</v>
      </c>
      <c r="E274" s="247">
        <f t="shared" si="141"/>
        <v>98</v>
      </c>
      <c r="F274" s="256">
        <v>44208</v>
      </c>
      <c r="G274" s="247">
        <v>10238</v>
      </c>
      <c r="H274" s="247">
        <f t="shared" si="128"/>
        <v>10245</v>
      </c>
      <c r="I274" s="256">
        <f t="shared" si="125"/>
        <v>44215</v>
      </c>
      <c r="J274" s="249">
        <f t="shared" si="126"/>
        <v>44215</v>
      </c>
      <c r="K274" s="247">
        <v>1060</v>
      </c>
      <c r="L274" s="247"/>
      <c r="M274" s="247"/>
      <c r="N274" s="247"/>
      <c r="O274" s="247"/>
      <c r="P274" s="247"/>
      <c r="Q274" s="514">
        <v>1.7257142857142855</v>
      </c>
      <c r="R274" s="514">
        <v>6.2064510616024825E-2</v>
      </c>
      <c r="S274" s="300">
        <f t="shared" si="129"/>
        <v>62064.510616024825</v>
      </c>
      <c r="T274" s="515">
        <v>0.11170151823360058</v>
      </c>
      <c r="U274" s="300">
        <f t="shared" si="130"/>
        <v>111701.51823360058</v>
      </c>
      <c r="V274" s="514">
        <v>0.1136298645903327</v>
      </c>
      <c r="W274" s="300">
        <f t="shared" si="131"/>
        <v>113629.8645903327</v>
      </c>
      <c r="X274" s="300"/>
      <c r="Y274" s="514">
        <v>1.3452216263502903</v>
      </c>
      <c r="Z274" s="300">
        <f t="shared" si="132"/>
        <v>1345221.6263502904</v>
      </c>
      <c r="AA274" s="514">
        <v>7.6273163805535846E-3</v>
      </c>
      <c r="AB274" s="300">
        <f t="shared" si="133"/>
        <v>7627.3163805535842</v>
      </c>
      <c r="AC274" s="300">
        <f t="shared" si="134"/>
        <v>5172.0425513354021</v>
      </c>
      <c r="AD274" s="300">
        <f t="shared" si="135"/>
        <v>1116.0419937174843</v>
      </c>
      <c r="AE274" s="300">
        <f t="shared" si="136"/>
        <v>4045.8551419890232</v>
      </c>
      <c r="AF274" s="300">
        <f t="shared" si="137"/>
        <v>544.80831289668458</v>
      </c>
      <c r="AG274" s="264">
        <v>61.864356262850663</v>
      </c>
      <c r="AH274" s="264">
        <v>51.189296350810828</v>
      </c>
      <c r="AI274" s="556">
        <f t="shared" si="113"/>
        <v>10.675059912039835</v>
      </c>
      <c r="AJ274" s="368">
        <f t="shared" si="138"/>
        <v>106.76020337931942</v>
      </c>
      <c r="AK274" s="368">
        <f t="shared" si="139"/>
        <v>88.338099988256388</v>
      </c>
      <c r="AL274" s="368">
        <f t="shared" si="140"/>
        <v>18.422103391063033</v>
      </c>
      <c r="AM274" s="261"/>
      <c r="AN274" s="261"/>
      <c r="AO274" s="261"/>
      <c r="AP274" s="261"/>
      <c r="AQ274" s="261"/>
      <c r="AR274" s="424"/>
      <c r="AS274" s="261"/>
      <c r="AT274" s="248"/>
      <c r="AU274" s="261"/>
      <c r="AV274" s="248"/>
      <c r="AW274" s="248"/>
      <c r="AX274" s="247"/>
      <c r="AY274" s="507"/>
    </row>
    <row r="275" spans="1:51" ht="13.2" x14ac:dyDescent="0.25">
      <c r="A275" s="247" t="s">
        <v>369</v>
      </c>
      <c r="B275" s="247">
        <v>52</v>
      </c>
      <c r="C275" s="247">
        <v>6</v>
      </c>
      <c r="D275" s="247">
        <v>14</v>
      </c>
      <c r="E275" s="247">
        <f t="shared" si="141"/>
        <v>84</v>
      </c>
      <c r="F275" s="256">
        <v>44222</v>
      </c>
      <c r="G275" s="247">
        <v>10252</v>
      </c>
      <c r="H275" s="247">
        <f t="shared" si="128"/>
        <v>10259</v>
      </c>
      <c r="I275" s="256">
        <f t="shared" si="125"/>
        <v>44229</v>
      </c>
      <c r="J275" s="249">
        <f t="shared" si="126"/>
        <v>44229</v>
      </c>
      <c r="K275" s="247">
        <v>1060</v>
      </c>
      <c r="L275" s="247"/>
      <c r="M275" s="247"/>
      <c r="N275" s="247"/>
      <c r="O275" s="247"/>
      <c r="P275" s="247"/>
      <c r="Q275" s="514">
        <v>1.0685714285714281</v>
      </c>
      <c r="R275" s="514">
        <v>4.4439173187300555E-2</v>
      </c>
      <c r="S275" s="300">
        <f t="shared" si="129"/>
        <v>44439.173187300556</v>
      </c>
      <c r="T275" s="515">
        <v>6.6484030825170709E-2</v>
      </c>
      <c r="U275" s="300">
        <f t="shared" si="130"/>
        <v>66484.030825170703</v>
      </c>
      <c r="V275" s="514">
        <v>9.4021249741936722E-2</v>
      </c>
      <c r="W275" s="300">
        <f t="shared" si="131"/>
        <v>94021.249741936728</v>
      </c>
      <c r="X275" s="300"/>
      <c r="Y275" s="514">
        <v>0.79696821503606918</v>
      </c>
      <c r="Z275" s="300">
        <f t="shared" si="132"/>
        <v>796968.21503606916</v>
      </c>
      <c r="AA275" s="514">
        <v>5.318945954195904E-3</v>
      </c>
      <c r="AB275" s="300">
        <f t="shared" si="133"/>
        <v>5318.9459541959041</v>
      </c>
      <c r="AC275" s="300">
        <f t="shared" si="134"/>
        <v>3703.2644322750466</v>
      </c>
      <c r="AD275" s="300">
        <f t="shared" si="135"/>
        <v>664.26107259640298</v>
      </c>
      <c r="AE275" s="300">
        <f t="shared" si="136"/>
        <v>3347.6793983349671</v>
      </c>
      <c r="AF275" s="300">
        <f t="shared" si="137"/>
        <v>379.92471101399315</v>
      </c>
      <c r="AG275" s="264">
        <v>65.76213392766239</v>
      </c>
      <c r="AH275" s="264">
        <v>53.272084559676955</v>
      </c>
      <c r="AI275" s="556">
        <f t="shared" si="113"/>
        <v>12.490049367985435</v>
      </c>
      <c r="AJ275" s="368">
        <f t="shared" si="138"/>
        <v>70.271537396987782</v>
      </c>
      <c r="AK275" s="368">
        <f t="shared" si="139"/>
        <v>56.925027500911916</v>
      </c>
      <c r="AL275" s="368">
        <f t="shared" si="140"/>
        <v>13.346509896075865</v>
      </c>
      <c r="AM275" s="261"/>
      <c r="AN275" s="261"/>
      <c r="AO275" s="261"/>
      <c r="AP275" s="261"/>
      <c r="AQ275" s="261"/>
      <c r="AR275" s="424"/>
      <c r="AS275" s="261"/>
      <c r="AT275" s="248"/>
      <c r="AU275" s="261"/>
      <c r="AV275" s="248"/>
      <c r="AW275" s="248"/>
      <c r="AX275" s="247"/>
      <c r="AY275" s="507"/>
    </row>
    <row r="276" spans="1:51" ht="13.2" x14ac:dyDescent="0.25">
      <c r="A276" s="247" t="s">
        <v>370</v>
      </c>
      <c r="B276" s="247">
        <v>52</v>
      </c>
      <c r="C276" s="247">
        <v>7</v>
      </c>
      <c r="D276" s="247">
        <v>14</v>
      </c>
      <c r="E276" s="247">
        <f t="shared" si="141"/>
        <v>70</v>
      </c>
      <c r="F276" s="256">
        <v>44236</v>
      </c>
      <c r="G276" s="247">
        <v>10266</v>
      </c>
      <c r="H276" s="247">
        <f t="shared" si="128"/>
        <v>10273</v>
      </c>
      <c r="I276" s="256">
        <f t="shared" si="125"/>
        <v>44243</v>
      </c>
      <c r="J276" s="249">
        <f t="shared" si="126"/>
        <v>44243</v>
      </c>
      <c r="K276" s="247">
        <v>1060</v>
      </c>
      <c r="L276" s="247"/>
      <c r="M276" s="247"/>
      <c r="N276" s="247"/>
      <c r="O276" s="247"/>
      <c r="P276" s="247"/>
      <c r="Q276" s="514">
        <v>0.96571428571428541</v>
      </c>
      <c r="R276" s="514">
        <v>5.1414265650040904E-2</v>
      </c>
      <c r="S276" s="300">
        <f t="shared" si="129"/>
        <v>51414.265650040907</v>
      </c>
      <c r="T276" s="515">
        <v>5.2746187224046129E-2</v>
      </c>
      <c r="U276" s="300">
        <f t="shared" si="130"/>
        <v>52746.187224046131</v>
      </c>
      <c r="V276" s="514">
        <v>0.1683411850621474</v>
      </c>
      <c r="W276" s="300">
        <f t="shared" si="131"/>
        <v>168341.18506214742</v>
      </c>
      <c r="X276" s="300"/>
      <c r="Y276" s="514">
        <v>0.61609124930298975</v>
      </c>
      <c r="Z276" s="300">
        <f t="shared" si="132"/>
        <v>616091.2493029898</v>
      </c>
      <c r="AA276" s="514">
        <v>6.2286454313629858E-3</v>
      </c>
      <c r="AB276" s="300">
        <f t="shared" si="133"/>
        <v>6228.6454313629856</v>
      </c>
      <c r="AC276" s="300">
        <f t="shared" si="134"/>
        <v>4284.5221375034089</v>
      </c>
      <c r="AD276" s="300">
        <f t="shared" si="135"/>
        <v>527.00232621200439</v>
      </c>
      <c r="AE276" s="300">
        <f t="shared" si="136"/>
        <v>5993.8824326484273</v>
      </c>
      <c r="AF276" s="300">
        <f t="shared" si="137"/>
        <v>444.90324509735609</v>
      </c>
      <c r="AG276" s="264">
        <v>68.130104014841848</v>
      </c>
      <c r="AH276" s="264">
        <v>52.937756304854148</v>
      </c>
      <c r="AI276" s="556">
        <f t="shared" si="113"/>
        <v>15.1923477099877</v>
      </c>
      <c r="AJ276" s="368">
        <f t="shared" si="138"/>
        <v>65.794214734332968</v>
      </c>
      <c r="AK276" s="368">
        <f t="shared" si="139"/>
        <v>51.122747517259135</v>
      </c>
      <c r="AL276" s="368">
        <f t="shared" si="140"/>
        <v>14.671467217073833</v>
      </c>
      <c r="AM276" s="261"/>
      <c r="AN276" s="261"/>
      <c r="AO276" s="261"/>
      <c r="AP276" s="261"/>
      <c r="AQ276" s="261"/>
      <c r="AR276" s="424"/>
      <c r="AS276" s="261"/>
      <c r="AT276" s="248"/>
      <c r="AU276" s="261"/>
      <c r="AV276" s="248"/>
      <c r="AW276" s="248"/>
      <c r="AX276" s="247"/>
      <c r="AY276" s="507"/>
    </row>
    <row r="277" spans="1:51" ht="13.2" x14ac:dyDescent="0.25">
      <c r="A277" s="247" t="s">
        <v>371</v>
      </c>
      <c r="B277" s="247">
        <v>52</v>
      </c>
      <c r="C277" s="247">
        <v>8</v>
      </c>
      <c r="D277" s="247">
        <v>14</v>
      </c>
      <c r="E277" s="247">
        <f t="shared" si="141"/>
        <v>56</v>
      </c>
      <c r="F277" s="256">
        <v>44250</v>
      </c>
      <c r="G277" s="247">
        <v>10280</v>
      </c>
      <c r="H277" s="247">
        <f t="shared" si="128"/>
        <v>10287</v>
      </c>
      <c r="I277" s="256">
        <f t="shared" si="125"/>
        <v>44257</v>
      </c>
      <c r="J277" s="249">
        <f t="shared" si="126"/>
        <v>44257</v>
      </c>
      <c r="K277" s="247">
        <v>1060</v>
      </c>
      <c r="L277" s="247"/>
      <c r="M277" s="247"/>
      <c r="N277" s="247"/>
      <c r="O277" s="247"/>
      <c r="P277" s="247"/>
      <c r="Q277" s="514">
        <v>0.78228571428571414</v>
      </c>
      <c r="R277" s="514">
        <v>3.3206246752290516E-2</v>
      </c>
      <c r="S277" s="300">
        <f t="shared" si="129"/>
        <v>33206.246752290514</v>
      </c>
      <c r="T277" s="515">
        <v>6.0022970904462472E-2</v>
      </c>
      <c r="U277" s="300">
        <f t="shared" si="130"/>
        <v>60022.970904462469</v>
      </c>
      <c r="V277" s="514">
        <v>0.11895095825107614</v>
      </c>
      <c r="W277" s="300">
        <f t="shared" si="131"/>
        <v>118950.95825107614</v>
      </c>
      <c r="X277" s="300"/>
      <c r="Y277" s="514">
        <v>0.52029616824944924</v>
      </c>
      <c r="Z277" s="300">
        <f t="shared" si="132"/>
        <v>520296.16824944923</v>
      </c>
      <c r="AA277" s="514">
        <v>4.4489793370104842E-3</v>
      </c>
      <c r="AB277" s="300">
        <f t="shared" si="133"/>
        <v>4448.9793370104844</v>
      </c>
      <c r="AC277" s="300">
        <f t="shared" si="134"/>
        <v>2767.1872293575429</v>
      </c>
      <c r="AD277" s="300">
        <f t="shared" si="135"/>
        <v>599.70676474576646</v>
      </c>
      <c r="AE277" s="300">
        <f t="shared" si="136"/>
        <v>4235.3156700459722</v>
      </c>
      <c r="AF277" s="300">
        <f t="shared" si="137"/>
        <v>317.78423835789175</v>
      </c>
      <c r="AG277" s="264">
        <v>52.443181867570097</v>
      </c>
      <c r="AH277" s="264">
        <v>37.038682048985137</v>
      </c>
      <c r="AI277" s="556">
        <f t="shared" si="113"/>
        <v>15.404499818584959</v>
      </c>
      <c r="AJ277" s="368">
        <f t="shared" si="138"/>
        <v>41.025551986687688</v>
      </c>
      <c r="AK277" s="368">
        <f t="shared" si="139"/>
        <v>28.974831842891795</v>
      </c>
      <c r="AL277" s="368">
        <f t="shared" si="140"/>
        <v>12.050720143795893</v>
      </c>
      <c r="AM277" s="261"/>
      <c r="AN277" s="261"/>
      <c r="AO277" s="261"/>
      <c r="AP277" s="261"/>
      <c r="AQ277" s="261"/>
      <c r="AR277" s="424"/>
      <c r="AS277" s="261"/>
      <c r="AT277" s="248"/>
      <c r="AU277" s="261"/>
      <c r="AV277" s="248"/>
      <c r="AW277" s="248"/>
      <c r="AX277" s="247"/>
      <c r="AY277" s="507"/>
    </row>
    <row r="278" spans="1:51" ht="13.2" x14ac:dyDescent="0.25">
      <c r="A278" s="247" t="s">
        <v>372</v>
      </c>
      <c r="B278" s="247">
        <v>52</v>
      </c>
      <c r="C278" s="247">
        <v>9</v>
      </c>
      <c r="D278" s="247">
        <v>14</v>
      </c>
      <c r="E278" s="247">
        <f t="shared" si="141"/>
        <v>42</v>
      </c>
      <c r="F278" s="256">
        <v>44264</v>
      </c>
      <c r="G278" s="247">
        <v>10294</v>
      </c>
      <c r="H278" s="247">
        <f t="shared" si="128"/>
        <v>10301</v>
      </c>
      <c r="I278" s="256">
        <f t="shared" si="125"/>
        <v>44271</v>
      </c>
      <c r="J278" s="249">
        <f t="shared" si="126"/>
        <v>44271</v>
      </c>
      <c r="K278" s="247">
        <v>1060</v>
      </c>
      <c r="L278" s="247"/>
      <c r="M278" s="247"/>
      <c r="N278" s="247"/>
      <c r="O278" s="247"/>
      <c r="P278" s="247"/>
      <c r="Q278" s="514">
        <v>1.4577142857142829</v>
      </c>
      <c r="R278" s="514">
        <v>8.0256003553525176E-2</v>
      </c>
      <c r="S278" s="300">
        <f t="shared" si="129"/>
        <v>80256.003553525181</v>
      </c>
      <c r="T278" s="515">
        <v>3.9922100807469094E-2</v>
      </c>
      <c r="U278" s="300">
        <f t="shared" si="130"/>
        <v>39922.100807469091</v>
      </c>
      <c r="V278" s="514">
        <v>0.61807291434473888</v>
      </c>
      <c r="W278" s="300">
        <f t="shared" si="131"/>
        <v>618072.91434473882</v>
      </c>
      <c r="X278" s="300"/>
      <c r="Y278" s="514">
        <v>0.59907926167826198</v>
      </c>
      <c r="Z278" s="300">
        <f t="shared" si="132"/>
        <v>599079.26167826203</v>
      </c>
      <c r="AA278" s="514">
        <v>1.0419330227330732E-2</v>
      </c>
      <c r="AB278" s="300">
        <f t="shared" si="133"/>
        <v>10419.330227330731</v>
      </c>
      <c r="AC278" s="300">
        <f t="shared" si="134"/>
        <v>6688.0002961270984</v>
      </c>
      <c r="AD278" s="300">
        <f t="shared" si="135"/>
        <v>398.87319065244202</v>
      </c>
      <c r="AE278" s="300">
        <f t="shared" si="136"/>
        <v>22006.833218021358</v>
      </c>
      <c r="AF278" s="300">
        <f t="shared" si="137"/>
        <v>744.23787338076647</v>
      </c>
      <c r="AG278" s="571">
        <v>120.57994826209945</v>
      </c>
      <c r="AH278" s="571">
        <v>109.11079807766609</v>
      </c>
      <c r="AI278" s="570">
        <f t="shared" si="113"/>
        <v>11.46915018443336</v>
      </c>
      <c r="AJ278" s="368">
        <f t="shared" si="138"/>
        <v>175.77111315235149</v>
      </c>
      <c r="AK278" s="368">
        <f t="shared" si="139"/>
        <v>159.05236908350037</v>
      </c>
      <c r="AL278" s="368">
        <f t="shared" si="140"/>
        <v>16.718744068851123</v>
      </c>
      <c r="AM278" s="261"/>
      <c r="AN278" s="261"/>
      <c r="AO278" s="261"/>
      <c r="AP278" s="261"/>
      <c r="AQ278" s="261"/>
      <c r="AR278" s="424"/>
      <c r="AS278" s="261"/>
      <c r="AT278" s="248"/>
      <c r="AU278" s="261"/>
      <c r="AV278" s="248"/>
      <c r="AW278" s="248"/>
      <c r="AX278" s="247"/>
      <c r="AY278" s="507"/>
    </row>
    <row r="279" spans="1:51" ht="13.2" x14ac:dyDescent="0.25">
      <c r="A279" s="247" t="s">
        <v>373</v>
      </c>
      <c r="B279" s="247">
        <v>52</v>
      </c>
      <c r="C279" s="247">
        <v>10</v>
      </c>
      <c r="D279" s="247">
        <v>14</v>
      </c>
      <c r="E279" s="247">
        <f t="shared" si="141"/>
        <v>28</v>
      </c>
      <c r="F279" s="256">
        <v>44278</v>
      </c>
      <c r="G279" s="247">
        <v>10308</v>
      </c>
      <c r="H279" s="247">
        <f t="shared" si="128"/>
        <v>10315</v>
      </c>
      <c r="I279" s="256">
        <f t="shared" si="125"/>
        <v>44285</v>
      </c>
      <c r="J279" s="249">
        <f t="shared" si="126"/>
        <v>44285</v>
      </c>
      <c r="K279" s="247">
        <v>1060</v>
      </c>
      <c r="L279" s="247"/>
      <c r="M279" s="247"/>
      <c r="N279" s="247"/>
      <c r="O279" s="247"/>
      <c r="P279" s="247"/>
      <c r="Q279" s="514"/>
      <c r="R279" s="514"/>
      <c r="S279" s="514"/>
      <c r="T279" s="514"/>
      <c r="U279" s="514"/>
      <c r="V279" s="514"/>
      <c r="W279" s="514"/>
      <c r="X279" s="514"/>
      <c r="Y279" s="514"/>
      <c r="Z279" s="514"/>
      <c r="AA279" s="514"/>
      <c r="AB279" s="514"/>
      <c r="AC279" s="514"/>
      <c r="AD279" s="514"/>
      <c r="AE279" s="514"/>
      <c r="AF279" s="514"/>
      <c r="AG279" s="377"/>
      <c r="AH279" s="377"/>
      <c r="AI279" s="566"/>
      <c r="AJ279" s="264"/>
      <c r="AK279" s="264"/>
      <c r="AL279" s="264"/>
      <c r="AM279" s="261"/>
      <c r="AN279" s="261"/>
      <c r="AO279" s="261"/>
      <c r="AP279" s="261"/>
      <c r="AQ279" s="261"/>
      <c r="AR279" s="424"/>
      <c r="AS279" s="261"/>
      <c r="AT279" s="248"/>
      <c r="AU279" s="261"/>
      <c r="AV279" s="248"/>
      <c r="AW279" s="248"/>
      <c r="AX279" s="247"/>
      <c r="AY279" s="507"/>
    </row>
    <row r="280" spans="1:51" ht="13.2" x14ac:dyDescent="0.25">
      <c r="A280" s="247" t="s">
        <v>374</v>
      </c>
      <c r="B280" s="247">
        <v>52</v>
      </c>
      <c r="C280" s="247">
        <v>11</v>
      </c>
      <c r="D280" s="247">
        <v>14</v>
      </c>
      <c r="E280" s="247">
        <f t="shared" si="141"/>
        <v>14</v>
      </c>
      <c r="F280" s="256">
        <v>44292</v>
      </c>
      <c r="G280" s="247">
        <v>10322</v>
      </c>
      <c r="H280" s="247">
        <f t="shared" si="128"/>
        <v>10329</v>
      </c>
      <c r="I280" s="256">
        <f t="shared" si="125"/>
        <v>44299</v>
      </c>
      <c r="J280" s="249">
        <f t="shared" si="126"/>
        <v>44299</v>
      </c>
      <c r="K280" s="247">
        <v>1060</v>
      </c>
      <c r="L280" s="247"/>
      <c r="M280" s="247"/>
      <c r="N280" s="247"/>
      <c r="O280" s="247"/>
      <c r="P280" s="247"/>
      <c r="Q280" s="514">
        <v>0.65314285714285758</v>
      </c>
      <c r="R280" s="514">
        <v>3.5966325425816917E-2</v>
      </c>
      <c r="S280" s="300">
        <f t="shared" si="129"/>
        <v>35966.325425816918</v>
      </c>
      <c r="T280" s="515">
        <v>2.4619146063442007E-2</v>
      </c>
      <c r="U280" s="300">
        <f t="shared" si="130"/>
        <v>24619.146063442007</v>
      </c>
      <c r="V280" s="514">
        <v>0.2738378111827926</v>
      </c>
      <c r="W280" s="300">
        <f t="shared" si="131"/>
        <v>273837.81118279259</v>
      </c>
      <c r="X280" s="300"/>
      <c r="Y280" s="514">
        <v>0.26477008633208077</v>
      </c>
      <c r="Z280" s="300">
        <f t="shared" si="132"/>
        <v>264770.08633208077</v>
      </c>
      <c r="AA280" s="514">
        <v>5.2403938337418398E-3</v>
      </c>
      <c r="AB280" s="300">
        <f t="shared" si="133"/>
        <v>5240.3938337418394</v>
      </c>
      <c r="AC280" s="300">
        <f t="shared" si="134"/>
        <v>2997.1937854847433</v>
      </c>
      <c r="AD280" s="300">
        <f t="shared" si="135"/>
        <v>245.97696871769824</v>
      </c>
      <c r="AE280" s="300">
        <f t="shared" si="136"/>
        <v>9750.1490513892441</v>
      </c>
      <c r="AF280" s="300">
        <f t="shared" si="137"/>
        <v>374.3138452672743</v>
      </c>
      <c r="AG280" s="264">
        <v>54.338237335425234</v>
      </c>
      <c r="AH280" s="264">
        <v>31.305541058455731</v>
      </c>
      <c r="AI280" s="556">
        <f t="shared" si="113"/>
        <v>23.032696276969503</v>
      </c>
      <c r="AJ280" s="368">
        <f>AG280*$Q280</f>
        <v>35.49063158536633</v>
      </c>
      <c r="AK280" s="368">
        <f>AH280*$Q280</f>
        <v>20.446990531322815</v>
      </c>
      <c r="AL280" s="368">
        <f>AJ280-AK280</f>
        <v>15.043641054043515</v>
      </c>
      <c r="AM280" s="261"/>
      <c r="AN280" s="261"/>
      <c r="AO280" s="261"/>
      <c r="AP280" s="261"/>
      <c r="AQ280" s="261"/>
      <c r="AR280" s="424"/>
      <c r="AS280" s="261"/>
      <c r="AT280" s="248"/>
      <c r="AU280" s="261"/>
      <c r="AV280" s="248"/>
      <c r="AW280" s="248"/>
      <c r="AX280" s="247"/>
      <c r="AY280" s="507"/>
    </row>
    <row r="281" spans="1:51" ht="13.2" x14ac:dyDescent="0.25">
      <c r="A281" s="247" t="s">
        <v>375</v>
      </c>
      <c r="B281" s="247">
        <v>52</v>
      </c>
      <c r="C281" s="247">
        <v>12</v>
      </c>
      <c r="D281" s="247">
        <v>14</v>
      </c>
      <c r="E281" s="247">
        <f t="shared" si="141"/>
        <v>0</v>
      </c>
      <c r="F281" s="256">
        <v>44306</v>
      </c>
      <c r="G281" s="247">
        <v>10336</v>
      </c>
      <c r="H281" s="247">
        <f t="shared" si="128"/>
        <v>10343</v>
      </c>
      <c r="I281" s="256">
        <f t="shared" si="125"/>
        <v>44313</v>
      </c>
      <c r="J281" s="249">
        <f t="shared" si="126"/>
        <v>44313</v>
      </c>
      <c r="K281" s="247">
        <v>1060</v>
      </c>
      <c r="L281" s="247"/>
      <c r="M281" s="247"/>
      <c r="N281" s="247"/>
      <c r="O281" s="247"/>
      <c r="P281" s="247"/>
      <c r="Q281" s="514">
        <v>0.7857142857142857</v>
      </c>
      <c r="R281" s="514">
        <v>5.1138134718396906E-2</v>
      </c>
      <c r="S281" s="300">
        <f t="shared" si="129"/>
        <v>51138.134718396905</v>
      </c>
      <c r="T281" s="515">
        <v>4.4832927992121172E-2</v>
      </c>
      <c r="U281" s="300">
        <f t="shared" si="130"/>
        <v>44832.927992121171</v>
      </c>
      <c r="V281" s="514">
        <v>0.19804957600008291</v>
      </c>
      <c r="W281" s="300">
        <f t="shared" si="131"/>
        <v>198049.57600008292</v>
      </c>
      <c r="X281" s="300"/>
      <c r="Y281" s="514">
        <v>0.41498644492608938</v>
      </c>
      <c r="Z281" s="300">
        <f t="shared" si="132"/>
        <v>414986.44492608937</v>
      </c>
      <c r="AA281" s="514">
        <v>7.1733749031401735E-3</v>
      </c>
      <c r="AB281" s="300">
        <f t="shared" si="133"/>
        <v>7173.374903140173</v>
      </c>
      <c r="AC281" s="300">
        <f t="shared" si="134"/>
        <v>4261.5112265330754</v>
      </c>
      <c r="AD281" s="300">
        <f t="shared" si="135"/>
        <v>447.93867739452372</v>
      </c>
      <c r="AE281" s="300">
        <f t="shared" si="136"/>
        <v>7051.6663758908662</v>
      </c>
      <c r="AF281" s="300">
        <f t="shared" si="137"/>
        <v>512.3839216528695</v>
      </c>
      <c r="AG281" s="264">
        <v>71.041080212978855</v>
      </c>
      <c r="AH281" s="264">
        <v>58.306538256939191</v>
      </c>
      <c r="AI281" s="556">
        <f t="shared" si="113"/>
        <v>12.734541956039664</v>
      </c>
      <c r="AJ281" s="368">
        <f t="shared" ref="AJ281:AJ308" si="142">AG281*$Q281</f>
        <v>55.817991595911955</v>
      </c>
      <c r="AK281" s="368">
        <f t="shared" ref="AK281:AK344" si="143">AH281*$Q281</f>
        <v>45.812280059023649</v>
      </c>
      <c r="AL281" s="368">
        <f t="shared" ref="AL281:AL344" si="144">AJ281-AK281</f>
        <v>10.005711536888306</v>
      </c>
      <c r="AM281" s="261"/>
      <c r="AN281" s="261"/>
      <c r="AO281" s="261"/>
      <c r="AP281" s="261"/>
      <c r="AQ281" s="261"/>
      <c r="AR281" s="424"/>
      <c r="AS281" s="261"/>
      <c r="AT281" s="248"/>
      <c r="AU281" s="261"/>
      <c r="AV281" s="248"/>
      <c r="AW281" s="248"/>
      <c r="AX281" s="247"/>
      <c r="AY281" s="507"/>
    </row>
    <row r="282" spans="1:51" ht="13.2" x14ac:dyDescent="0.25">
      <c r="A282" s="253" t="s">
        <v>376</v>
      </c>
      <c r="B282" s="253">
        <v>52</v>
      </c>
      <c r="C282" s="253">
        <v>13</v>
      </c>
      <c r="D282" s="253">
        <v>14</v>
      </c>
      <c r="E282" s="253">
        <f>SUM(D282:D293)</f>
        <v>168</v>
      </c>
      <c r="F282" s="472">
        <v>44320</v>
      </c>
      <c r="G282" s="253">
        <v>10350</v>
      </c>
      <c r="H282" s="253">
        <f t="shared" si="128"/>
        <v>10357</v>
      </c>
      <c r="I282" s="472">
        <f t="shared" si="125"/>
        <v>44327</v>
      </c>
      <c r="J282" s="473">
        <f t="shared" si="126"/>
        <v>44327</v>
      </c>
      <c r="K282" s="253">
        <v>1060</v>
      </c>
      <c r="L282" s="253"/>
      <c r="M282" s="253"/>
      <c r="N282" s="253"/>
      <c r="O282" s="253"/>
      <c r="P282" s="253"/>
      <c r="Q282" s="536">
        <v>0.77200000000000046</v>
      </c>
      <c r="R282" s="536">
        <v>4.9784075679363132E-2</v>
      </c>
      <c r="S282" s="356">
        <f t="shared" si="129"/>
        <v>49784.07567936313</v>
      </c>
      <c r="T282" s="537">
        <v>4.2703262602775675E-2</v>
      </c>
      <c r="U282" s="356">
        <f t="shared" si="130"/>
        <v>42703.262602775678</v>
      </c>
      <c r="V282" s="536">
        <v>0.24490426060413953</v>
      </c>
      <c r="W282" s="356">
        <f t="shared" si="131"/>
        <v>244904.26060413953</v>
      </c>
      <c r="X282" s="356"/>
      <c r="Y282" s="536">
        <v>0.35993228759467744</v>
      </c>
      <c r="Z282" s="356">
        <f t="shared" si="132"/>
        <v>359932.28759467741</v>
      </c>
      <c r="AA282" s="536">
        <v>6.9806261022528591E-3</v>
      </c>
      <c r="AB282" s="356">
        <f t="shared" si="133"/>
        <v>6980.6261022528588</v>
      </c>
      <c r="AC282" s="356">
        <f t="shared" si="134"/>
        <v>4148.6729732802614</v>
      </c>
      <c r="AD282" s="356">
        <f t="shared" si="135"/>
        <v>426.6605780037375</v>
      </c>
      <c r="AE282" s="356">
        <f t="shared" si="136"/>
        <v>8719.9537342806616</v>
      </c>
      <c r="AF282" s="356">
        <f t="shared" si="137"/>
        <v>498.61615016091855</v>
      </c>
      <c r="AG282" s="379">
        <v>72.2549823529923</v>
      </c>
      <c r="AH282" s="379">
        <v>54.604053670799139</v>
      </c>
      <c r="AI282" s="557">
        <f t="shared" ref="AI282:AI321" si="145">AG282-AH282</f>
        <v>17.650928682193161</v>
      </c>
      <c r="AJ282" s="380">
        <f t="shared" si="142"/>
        <v>55.780846376510091</v>
      </c>
      <c r="AK282" s="380">
        <f t="shared" si="143"/>
        <v>42.154329433856958</v>
      </c>
      <c r="AL282" s="380">
        <f t="shared" si="144"/>
        <v>13.626516942653133</v>
      </c>
      <c r="AM282" s="427"/>
      <c r="AN282" s="427"/>
      <c r="AO282" s="427"/>
      <c r="AP282" s="427"/>
      <c r="AQ282" s="427"/>
      <c r="AR282" s="428"/>
      <c r="AS282" s="427"/>
      <c r="AT282" s="426"/>
      <c r="AU282" s="427"/>
      <c r="AV282" s="426"/>
      <c r="AW282" s="426"/>
      <c r="AX282" s="253"/>
      <c r="AY282" s="547"/>
    </row>
    <row r="283" spans="1:51" ht="13.2" x14ac:dyDescent="0.25">
      <c r="A283" s="459" t="s">
        <v>377</v>
      </c>
      <c r="B283" s="459">
        <v>53</v>
      </c>
      <c r="C283" s="459">
        <v>1</v>
      </c>
      <c r="D283" s="459">
        <v>14</v>
      </c>
      <c r="E283" s="459">
        <f>E282-D283</f>
        <v>154</v>
      </c>
      <c r="F283" s="460">
        <v>44344</v>
      </c>
      <c r="G283" s="459">
        <v>10374</v>
      </c>
      <c r="H283" s="459">
        <f t="shared" si="128"/>
        <v>10381</v>
      </c>
      <c r="I283" s="460">
        <f t="shared" si="125"/>
        <v>44351</v>
      </c>
      <c r="J283" s="461">
        <f t="shared" si="126"/>
        <v>44351</v>
      </c>
      <c r="K283" s="459">
        <v>1060</v>
      </c>
      <c r="L283" s="459"/>
      <c r="M283" s="459"/>
      <c r="N283" s="459"/>
      <c r="O283" s="459"/>
      <c r="P283" s="459"/>
      <c r="Q283" s="533">
        <v>1.2668571428571431</v>
      </c>
      <c r="R283" s="533">
        <v>7.9364946856787605E-2</v>
      </c>
      <c r="S283" s="359">
        <f t="shared" si="129"/>
        <v>79364.946856787603</v>
      </c>
      <c r="T283" s="534">
        <v>0.1014932229846945</v>
      </c>
      <c r="U283" s="359">
        <f t="shared" si="130"/>
        <v>101493.2229846945</v>
      </c>
      <c r="V283" s="533">
        <v>0.13734904495013234</v>
      </c>
      <c r="W283" s="359">
        <f t="shared" si="131"/>
        <v>137349.04495013235</v>
      </c>
      <c r="X283" s="359"/>
      <c r="Y283" s="533">
        <v>0.82960250778034716</v>
      </c>
      <c r="Z283" s="359">
        <f t="shared" si="132"/>
        <v>829602.50778034714</v>
      </c>
      <c r="AA283" s="533">
        <v>1.200139287657404E-2</v>
      </c>
      <c r="AB283" s="359">
        <f t="shared" si="133"/>
        <v>12001.39287657404</v>
      </c>
      <c r="AC283" s="359">
        <f t="shared" si="134"/>
        <v>6613.7455713989675</v>
      </c>
      <c r="AD283" s="359">
        <f t="shared" si="135"/>
        <v>1014.0479800083777</v>
      </c>
      <c r="AE283" s="359">
        <f t="shared" si="136"/>
        <v>4890.3898791238307</v>
      </c>
      <c r="AF283" s="359">
        <f t="shared" si="137"/>
        <v>857.24234832671721</v>
      </c>
      <c r="AG283" s="479">
        <v>63.8</v>
      </c>
      <c r="AH283" s="479">
        <v>39.71</v>
      </c>
      <c r="AI283" s="555">
        <f t="shared" si="145"/>
        <v>24.089999999999996</v>
      </c>
      <c r="AJ283" s="480">
        <f t="shared" si="142"/>
        <v>80.825485714285733</v>
      </c>
      <c r="AK283" s="480">
        <f t="shared" si="143"/>
        <v>50.306897142857153</v>
      </c>
      <c r="AL283" s="480">
        <f t="shared" si="144"/>
        <v>30.51858857142858</v>
      </c>
      <c r="AM283" s="505"/>
      <c r="AN283" s="505"/>
      <c r="AO283" s="505"/>
      <c r="AP283" s="505"/>
      <c r="AQ283" s="505"/>
      <c r="AR283" s="506"/>
      <c r="AS283" s="505"/>
      <c r="AT283" s="490"/>
      <c r="AU283" s="505"/>
      <c r="AV283" s="490"/>
      <c r="AW283" s="490"/>
      <c r="AX283" s="459"/>
      <c r="AY283" s="507"/>
    </row>
    <row r="284" spans="1:51" ht="13.2" x14ac:dyDescent="0.25">
      <c r="A284" s="247" t="s">
        <v>378</v>
      </c>
      <c r="B284" s="247">
        <v>53</v>
      </c>
      <c r="C284" s="247">
        <v>2</v>
      </c>
      <c r="D284" s="247">
        <v>14</v>
      </c>
      <c r="E284" s="247">
        <f t="shared" ref="E284:E293" si="146">E283-D284</f>
        <v>140</v>
      </c>
      <c r="F284" s="256">
        <v>44358</v>
      </c>
      <c r="G284" s="247">
        <v>10388</v>
      </c>
      <c r="H284" s="247">
        <f t="shared" si="128"/>
        <v>10395</v>
      </c>
      <c r="I284" s="256">
        <f t="shared" si="125"/>
        <v>44365</v>
      </c>
      <c r="J284" s="249">
        <f t="shared" si="126"/>
        <v>44365</v>
      </c>
      <c r="K284" s="247">
        <v>1060</v>
      </c>
      <c r="L284" s="247"/>
      <c r="M284" s="247"/>
      <c r="N284" s="247"/>
      <c r="O284" s="247"/>
      <c r="P284" s="247"/>
      <c r="Q284" s="514">
        <v>2.359428571428571</v>
      </c>
      <c r="R284" s="514">
        <v>0.12156145656548797</v>
      </c>
      <c r="S284" s="300">
        <f t="shared" si="129"/>
        <v>121561.45656548797</v>
      </c>
      <c r="T284" s="515">
        <v>0.14251053160788996</v>
      </c>
      <c r="U284" s="300">
        <f t="shared" si="130"/>
        <v>142510.53160788995</v>
      </c>
      <c r="V284" s="514">
        <v>0.15152379552167647</v>
      </c>
      <c r="W284" s="300">
        <f t="shared" si="131"/>
        <v>151523.79552167648</v>
      </c>
      <c r="X284" s="300"/>
      <c r="Y284" s="514">
        <v>1.7614906028852848</v>
      </c>
      <c r="Z284" s="300">
        <f t="shared" si="132"/>
        <v>1761490.6028852847</v>
      </c>
      <c r="AA284" s="514">
        <v>2.0283654305977675E-2</v>
      </c>
      <c r="AB284" s="300">
        <f t="shared" si="133"/>
        <v>20283.654305977674</v>
      </c>
      <c r="AC284" s="300">
        <f t="shared" si="134"/>
        <v>10130.121380457331</v>
      </c>
      <c r="AD284" s="300">
        <f t="shared" si="135"/>
        <v>1423.8637069264596</v>
      </c>
      <c r="AE284" s="300">
        <f t="shared" si="136"/>
        <v>5395.0898336036907</v>
      </c>
      <c r="AF284" s="300">
        <f t="shared" si="137"/>
        <v>1448.8324504269769</v>
      </c>
      <c r="AG284" s="264">
        <v>56.94</v>
      </c>
      <c r="AH284" s="264">
        <v>42.31</v>
      </c>
      <c r="AI284" s="556">
        <f t="shared" si="145"/>
        <v>14.629999999999995</v>
      </c>
      <c r="AJ284" s="368">
        <f t="shared" si="142"/>
        <v>134.34586285714283</v>
      </c>
      <c r="AK284" s="368">
        <f t="shared" si="143"/>
        <v>99.827422857142849</v>
      </c>
      <c r="AL284" s="368">
        <f t="shared" si="144"/>
        <v>34.518439999999984</v>
      </c>
      <c r="AM284" s="261"/>
      <c r="AN284" s="261"/>
      <c r="AO284" s="261"/>
      <c r="AP284" s="261"/>
      <c r="AQ284" s="261"/>
      <c r="AR284" s="424"/>
      <c r="AS284" s="261"/>
      <c r="AT284" s="248"/>
      <c r="AU284" s="261"/>
      <c r="AV284" s="248"/>
      <c r="AW284" s="248"/>
      <c r="AX284" s="247"/>
      <c r="AY284" s="507"/>
    </row>
    <row r="285" spans="1:51" ht="13.2" x14ac:dyDescent="0.25">
      <c r="A285" s="247" t="s">
        <v>379</v>
      </c>
      <c r="B285" s="247">
        <v>53</v>
      </c>
      <c r="C285" s="247">
        <v>3</v>
      </c>
      <c r="D285" s="247">
        <v>14</v>
      </c>
      <c r="E285" s="247">
        <f t="shared" si="146"/>
        <v>126</v>
      </c>
      <c r="F285" s="256">
        <v>44372</v>
      </c>
      <c r="G285" s="247">
        <v>10402</v>
      </c>
      <c r="H285" s="247">
        <f t="shared" si="128"/>
        <v>10409</v>
      </c>
      <c r="I285" s="256">
        <f t="shared" si="125"/>
        <v>44379</v>
      </c>
      <c r="J285" s="249">
        <f t="shared" si="126"/>
        <v>44379</v>
      </c>
      <c r="K285" s="247">
        <v>1060</v>
      </c>
      <c r="L285" s="247"/>
      <c r="M285" s="247"/>
      <c r="N285" s="247"/>
      <c r="O285" s="247"/>
      <c r="P285" s="247"/>
      <c r="Q285" s="514">
        <v>1.2845714285714283</v>
      </c>
      <c r="R285" s="514">
        <v>7.5488894759105682E-2</v>
      </c>
      <c r="S285" s="300">
        <f t="shared" si="129"/>
        <v>75488.894759105679</v>
      </c>
      <c r="T285" s="515">
        <v>8.7534549635768635E-2</v>
      </c>
      <c r="U285" s="300">
        <f t="shared" si="130"/>
        <v>87534.549635768635</v>
      </c>
      <c r="V285" s="514">
        <v>0.10221745626010349</v>
      </c>
      <c r="W285" s="300">
        <f t="shared" si="131"/>
        <v>102217.4562601035</v>
      </c>
      <c r="X285" s="300"/>
      <c r="Y285" s="514">
        <v>0.90609718577779197</v>
      </c>
      <c r="Z285" s="300">
        <f t="shared" si="132"/>
        <v>906097.18577779201</v>
      </c>
      <c r="AA285" s="514">
        <v>1.1865161596460727E-2</v>
      </c>
      <c r="AB285" s="300">
        <f t="shared" si="133"/>
        <v>11865.161596460726</v>
      </c>
      <c r="AC285" s="300">
        <f t="shared" si="134"/>
        <v>6290.7412299254738</v>
      </c>
      <c r="AD285" s="300">
        <f t="shared" si="135"/>
        <v>874.5828601036759</v>
      </c>
      <c r="AE285" s="300">
        <f t="shared" si="136"/>
        <v>3639.5099343114239</v>
      </c>
      <c r="AF285" s="300">
        <f t="shared" si="137"/>
        <v>847.51154260433771</v>
      </c>
      <c r="AG285" s="264">
        <v>57.24</v>
      </c>
      <c r="AH285" s="264">
        <v>36.71</v>
      </c>
      <c r="AI285" s="556">
        <f t="shared" si="145"/>
        <v>20.53</v>
      </c>
      <c r="AJ285" s="368">
        <f t="shared" si="142"/>
        <v>73.528868571428561</v>
      </c>
      <c r="AK285" s="368">
        <f t="shared" si="143"/>
        <v>47.156617142857129</v>
      </c>
      <c r="AL285" s="368">
        <f t="shared" si="144"/>
        <v>26.372251428571431</v>
      </c>
      <c r="AM285" s="261"/>
      <c r="AN285" s="261"/>
      <c r="AO285" s="261"/>
      <c r="AP285" s="261"/>
      <c r="AQ285" s="261"/>
      <c r="AR285" s="424"/>
      <c r="AS285" s="261"/>
      <c r="AT285" s="248"/>
      <c r="AU285" s="261"/>
      <c r="AV285" s="248"/>
      <c r="AW285" s="248"/>
      <c r="AX285" s="247"/>
      <c r="AY285" s="507"/>
    </row>
    <row r="286" spans="1:51" ht="13.2" x14ac:dyDescent="0.25">
      <c r="A286" s="247" t="s">
        <v>380</v>
      </c>
      <c r="B286" s="247">
        <v>53</v>
      </c>
      <c r="C286" s="247">
        <v>4</v>
      </c>
      <c r="D286" s="247">
        <v>14</v>
      </c>
      <c r="E286" s="247">
        <f t="shared" si="146"/>
        <v>112</v>
      </c>
      <c r="F286" s="256">
        <v>44386</v>
      </c>
      <c r="G286" s="247">
        <v>10416</v>
      </c>
      <c r="H286" s="247">
        <f t="shared" si="128"/>
        <v>10423</v>
      </c>
      <c r="I286" s="256">
        <f t="shared" si="125"/>
        <v>44393</v>
      </c>
      <c r="J286" s="249">
        <f t="shared" si="126"/>
        <v>44393</v>
      </c>
      <c r="K286" s="247">
        <v>1060</v>
      </c>
      <c r="L286" s="247"/>
      <c r="M286" s="247"/>
      <c r="N286" s="247"/>
      <c r="O286" s="247"/>
      <c r="P286" s="247"/>
      <c r="Q286" s="514">
        <v>0.59085714285714219</v>
      </c>
      <c r="R286" s="514">
        <v>5.3944526396880618E-2</v>
      </c>
      <c r="S286" s="300">
        <f t="shared" si="129"/>
        <v>53944.526396880618</v>
      </c>
      <c r="T286" s="515">
        <v>4.0695116203668065E-2</v>
      </c>
      <c r="U286" s="300">
        <f t="shared" si="130"/>
        <v>40695.116203668062</v>
      </c>
      <c r="V286" s="514">
        <v>0.10441401561118033</v>
      </c>
      <c r="W286" s="300">
        <f t="shared" si="131"/>
        <v>104414.01561118032</v>
      </c>
      <c r="X286" s="300"/>
      <c r="Y286" s="514">
        <v>0.31088669505009225</v>
      </c>
      <c r="Z286" s="300">
        <f t="shared" si="132"/>
        <v>310886.69505009224</v>
      </c>
      <c r="AA286" s="514">
        <v>9.0253540700250372E-3</v>
      </c>
      <c r="AB286" s="300">
        <f t="shared" si="133"/>
        <v>9025.3540700250378</v>
      </c>
      <c r="AC286" s="300">
        <f t="shared" si="134"/>
        <v>4495.3771997400518</v>
      </c>
      <c r="AD286" s="300">
        <f t="shared" si="135"/>
        <v>406.59660979294125</v>
      </c>
      <c r="AE286" s="300">
        <f t="shared" si="136"/>
        <v>3717.7196635694695</v>
      </c>
      <c r="AF286" s="300">
        <f t="shared" si="137"/>
        <v>644.66814785893121</v>
      </c>
      <c r="AG286" s="571">
        <v>92.923643436114006</v>
      </c>
      <c r="AH286" s="571">
        <v>40.818851449690868</v>
      </c>
      <c r="AI286" s="570">
        <f t="shared" si="145"/>
        <v>52.104791986423137</v>
      </c>
      <c r="AJ286" s="368">
        <f t="shared" si="142"/>
        <v>54.904598464538154</v>
      </c>
      <c r="AK286" s="368">
        <f t="shared" si="143"/>
        <v>24.118109942274462</v>
      </c>
      <c r="AL286" s="368">
        <f t="shared" si="144"/>
        <v>30.786488522263692</v>
      </c>
      <c r="AM286" s="261"/>
      <c r="AN286" s="261"/>
      <c r="AO286" s="261"/>
      <c r="AP286" s="261"/>
      <c r="AQ286" s="261"/>
      <c r="AR286" s="424"/>
      <c r="AS286" s="261"/>
      <c r="AT286" s="248"/>
      <c r="AU286" s="261"/>
      <c r="AV286" s="248"/>
      <c r="AW286" s="248"/>
      <c r="AX286" s="247"/>
      <c r="AY286" s="507"/>
    </row>
    <row r="287" spans="1:51" ht="13.2" x14ac:dyDescent="0.25">
      <c r="A287" s="247" t="s">
        <v>381</v>
      </c>
      <c r="B287" s="247">
        <v>53</v>
      </c>
      <c r="C287" s="247">
        <v>5</v>
      </c>
      <c r="D287" s="247">
        <v>14</v>
      </c>
      <c r="E287" s="247">
        <f t="shared" si="146"/>
        <v>98</v>
      </c>
      <c r="F287" s="256">
        <v>44400</v>
      </c>
      <c r="G287" s="247">
        <v>10430</v>
      </c>
      <c r="H287" s="247">
        <f t="shared" si="128"/>
        <v>10437</v>
      </c>
      <c r="I287" s="256">
        <f t="shared" si="125"/>
        <v>44407</v>
      </c>
      <c r="J287" s="249">
        <f t="shared" si="126"/>
        <v>44407</v>
      </c>
      <c r="K287" s="247">
        <v>1060</v>
      </c>
      <c r="L287" s="247"/>
      <c r="M287" s="247"/>
      <c r="N287" s="247"/>
      <c r="O287" s="247"/>
      <c r="P287" s="247"/>
      <c r="Q287" s="514">
        <v>0.52742857142857147</v>
      </c>
      <c r="R287" s="514">
        <v>4.6064717660904482E-2</v>
      </c>
      <c r="S287" s="300">
        <f t="shared" si="129"/>
        <v>46064.717660904484</v>
      </c>
      <c r="T287" s="515">
        <v>3.7793911276023627E-2</v>
      </c>
      <c r="U287" s="300">
        <f t="shared" si="130"/>
        <v>37793.911276023624</v>
      </c>
      <c r="V287" s="514">
        <v>8.2789975116435655E-2</v>
      </c>
      <c r="W287" s="300">
        <f t="shared" si="131"/>
        <v>82789.975116435657</v>
      </c>
      <c r="X287" s="300"/>
      <c r="Y287" s="514">
        <v>0.29168289088385102</v>
      </c>
      <c r="Z287" s="300">
        <f t="shared" si="132"/>
        <v>291682.89088385104</v>
      </c>
      <c r="AA287" s="514">
        <v>7.3546619156100879E-3</v>
      </c>
      <c r="AB287" s="300">
        <f t="shared" si="133"/>
        <v>7354.6619156100878</v>
      </c>
      <c r="AC287" s="300">
        <f t="shared" si="134"/>
        <v>3838.7264717420403</v>
      </c>
      <c r="AD287" s="300">
        <f t="shared" si="135"/>
        <v>377.60983698238766</v>
      </c>
      <c r="AE287" s="300">
        <f t="shared" si="136"/>
        <v>2947.7835579368589</v>
      </c>
      <c r="AF287" s="300">
        <f t="shared" si="137"/>
        <v>525.3329939721491</v>
      </c>
      <c r="AG287" s="264">
        <v>69.87</v>
      </c>
      <c r="AH287" s="264">
        <v>46.57</v>
      </c>
      <c r="AI287" s="556">
        <f t="shared" si="145"/>
        <v>23.300000000000004</v>
      </c>
      <c r="AJ287" s="368">
        <f t="shared" si="142"/>
        <v>36.851434285714291</v>
      </c>
      <c r="AK287" s="368">
        <f t="shared" si="143"/>
        <v>24.562348571428572</v>
      </c>
      <c r="AL287" s="368">
        <f t="shared" si="144"/>
        <v>12.289085714285719</v>
      </c>
      <c r="AM287" s="261"/>
      <c r="AN287" s="261"/>
      <c r="AO287" s="261"/>
      <c r="AP287" s="261"/>
      <c r="AQ287" s="261"/>
      <c r="AR287" s="424"/>
      <c r="AS287" s="261"/>
      <c r="AT287" s="248"/>
      <c r="AU287" s="261"/>
      <c r="AV287" s="248"/>
      <c r="AW287" s="248"/>
      <c r="AX287" s="247"/>
      <c r="AY287" s="507"/>
    </row>
    <row r="288" spans="1:51" ht="13.2" x14ac:dyDescent="0.25">
      <c r="A288" s="247" t="s">
        <v>382</v>
      </c>
      <c r="B288" s="247">
        <v>53</v>
      </c>
      <c r="C288" s="247">
        <v>6</v>
      </c>
      <c r="D288" s="247">
        <v>14</v>
      </c>
      <c r="E288" s="247">
        <f t="shared" si="146"/>
        <v>84</v>
      </c>
      <c r="F288" s="256">
        <v>44414</v>
      </c>
      <c r="G288" s="247">
        <v>10444</v>
      </c>
      <c r="H288" s="247">
        <f t="shared" si="128"/>
        <v>10451</v>
      </c>
      <c r="I288" s="256">
        <f t="shared" si="125"/>
        <v>44421</v>
      </c>
      <c r="J288" s="249">
        <f t="shared" si="126"/>
        <v>44421</v>
      </c>
      <c r="K288" s="247">
        <v>1060</v>
      </c>
      <c r="L288" s="247"/>
      <c r="M288" s="247"/>
      <c r="N288" s="247"/>
      <c r="O288" s="247"/>
      <c r="P288" s="247"/>
      <c r="Q288" s="514">
        <v>0.17657142857142816</v>
      </c>
      <c r="R288" s="514">
        <v>1.5415769113651407E-2</v>
      </c>
      <c r="S288" s="300">
        <f t="shared" si="129"/>
        <v>15415.769113651408</v>
      </c>
      <c r="T288" s="515">
        <v>1.2159804163173422E-2</v>
      </c>
      <c r="U288" s="300">
        <f t="shared" si="130"/>
        <v>12159.804163173423</v>
      </c>
      <c r="V288" s="514">
        <v>1.1092346577612832E-2</v>
      </c>
      <c r="W288" s="300">
        <f t="shared" si="131"/>
        <v>11092.346577612832</v>
      </c>
      <c r="X288" s="300"/>
      <c r="Y288" s="514">
        <v>0.11477985504651338</v>
      </c>
      <c r="Z288" s="300">
        <f t="shared" si="132"/>
        <v>114779.85504651337</v>
      </c>
      <c r="AA288" s="514">
        <v>2.7106813677177473E-3</v>
      </c>
      <c r="AB288" s="300">
        <f t="shared" si="133"/>
        <v>2710.6813677177474</v>
      </c>
      <c r="AC288" s="300">
        <f t="shared" si="134"/>
        <v>1284.6474261376172</v>
      </c>
      <c r="AD288" s="300">
        <f t="shared" si="135"/>
        <v>121.49210052008073</v>
      </c>
      <c r="AE288" s="300">
        <f t="shared" si="136"/>
        <v>394.949229232623</v>
      </c>
      <c r="AF288" s="300">
        <f t="shared" si="137"/>
        <v>193.62009769412481</v>
      </c>
      <c r="AG288" s="571">
        <v>85.409363818482305</v>
      </c>
      <c r="AH288" s="571">
        <v>40.198715081245403</v>
      </c>
      <c r="AI288" s="570">
        <f t="shared" si="145"/>
        <v>45.210648737236902</v>
      </c>
      <c r="AJ288" s="368">
        <f t="shared" si="142"/>
        <v>15.08085338280627</v>
      </c>
      <c r="AK288" s="368">
        <f t="shared" si="143"/>
        <v>7.0979445486313146</v>
      </c>
      <c r="AL288" s="368">
        <f t="shared" si="144"/>
        <v>7.982908834174955</v>
      </c>
      <c r="AM288" s="261"/>
      <c r="AN288" s="261"/>
      <c r="AO288" s="261"/>
      <c r="AP288" s="261"/>
      <c r="AQ288" s="261"/>
      <c r="AR288" s="424"/>
      <c r="AS288" s="261"/>
      <c r="AT288" s="248"/>
      <c r="AU288" s="261"/>
      <c r="AV288" s="248"/>
      <c r="AW288" s="248"/>
      <c r="AX288" s="247"/>
      <c r="AY288" s="507"/>
    </row>
    <row r="289" spans="1:51" ht="13.2" x14ac:dyDescent="0.25">
      <c r="A289" s="247" t="s">
        <v>383</v>
      </c>
      <c r="B289" s="247">
        <v>53</v>
      </c>
      <c r="C289" s="247">
        <v>7</v>
      </c>
      <c r="D289" s="247">
        <v>14</v>
      </c>
      <c r="E289" s="247">
        <f t="shared" si="146"/>
        <v>70</v>
      </c>
      <c r="F289" s="256">
        <v>44428</v>
      </c>
      <c r="G289" s="247">
        <v>10458</v>
      </c>
      <c r="H289" s="247">
        <f t="shared" si="128"/>
        <v>10465</v>
      </c>
      <c r="I289" s="256">
        <f t="shared" si="125"/>
        <v>44435</v>
      </c>
      <c r="J289" s="249">
        <f t="shared" si="126"/>
        <v>44435</v>
      </c>
      <c r="K289" s="247">
        <v>1060</v>
      </c>
      <c r="L289" s="247"/>
      <c r="M289" s="247"/>
      <c r="N289" s="247"/>
      <c r="O289" s="247"/>
      <c r="P289" s="247"/>
      <c r="Q289" s="514">
        <v>0.31200000000000067</v>
      </c>
      <c r="R289" s="514">
        <v>2.6977699840138331E-2</v>
      </c>
      <c r="S289" s="300">
        <f t="shared" si="129"/>
        <v>26977.699840138332</v>
      </c>
      <c r="T289" s="515">
        <v>2.534337596702187E-2</v>
      </c>
      <c r="U289" s="300">
        <f t="shared" si="130"/>
        <v>25343.375967021871</v>
      </c>
      <c r="V289" s="514">
        <v>3.1258223878372397E-2</v>
      </c>
      <c r="W289" s="300">
        <f t="shared" si="131"/>
        <v>31258.223878372399</v>
      </c>
      <c r="X289" s="300"/>
      <c r="Y289" s="514">
        <v>0.18795415055426054</v>
      </c>
      <c r="Z289" s="300">
        <f t="shared" si="132"/>
        <v>187954.15055426053</v>
      </c>
      <c r="AA289" s="514">
        <v>4.2653952794621973E-3</v>
      </c>
      <c r="AB289" s="300">
        <f t="shared" si="133"/>
        <v>4265.3952794621973</v>
      </c>
      <c r="AC289" s="300">
        <f t="shared" si="134"/>
        <v>2248.141653344861</v>
      </c>
      <c r="AD289" s="300">
        <f t="shared" si="135"/>
        <v>253.2129579708681</v>
      </c>
      <c r="AE289" s="300">
        <f t="shared" si="136"/>
        <v>1112.9666154553915</v>
      </c>
      <c r="AF289" s="300">
        <f t="shared" si="137"/>
        <v>304.67109139015696</v>
      </c>
      <c r="AG289" s="571">
        <v>75.881677938442465</v>
      </c>
      <c r="AH289" s="264">
        <v>41.36</v>
      </c>
      <c r="AI289" s="556">
        <f t="shared" si="145"/>
        <v>34.521677938442465</v>
      </c>
      <c r="AJ289" s="368">
        <f t="shared" si="142"/>
        <v>23.6750835167941</v>
      </c>
      <c r="AK289" s="368">
        <f t="shared" si="143"/>
        <v>12.904320000000027</v>
      </c>
      <c r="AL289" s="368">
        <f t="shared" si="144"/>
        <v>10.770763516794073</v>
      </c>
      <c r="AM289" s="261"/>
      <c r="AN289" s="261"/>
      <c r="AO289" s="261"/>
      <c r="AP289" s="261"/>
      <c r="AQ289" s="261"/>
      <c r="AR289" s="424"/>
      <c r="AS289" s="261"/>
      <c r="AT289" s="248"/>
      <c r="AU289" s="261"/>
      <c r="AV289" s="248"/>
      <c r="AW289" s="248"/>
      <c r="AX289" s="247"/>
      <c r="AY289" s="507"/>
    </row>
    <row r="290" spans="1:51" ht="13.2" x14ac:dyDescent="0.25">
      <c r="A290" s="247" t="s">
        <v>384</v>
      </c>
      <c r="B290" s="247">
        <v>53</v>
      </c>
      <c r="C290" s="247">
        <v>8</v>
      </c>
      <c r="D290" s="247">
        <v>14</v>
      </c>
      <c r="E290" s="247">
        <f t="shared" si="146"/>
        <v>56</v>
      </c>
      <c r="F290" s="256">
        <v>44442</v>
      </c>
      <c r="G290" s="247">
        <v>10472</v>
      </c>
      <c r="H290" s="247">
        <f t="shared" si="128"/>
        <v>10479</v>
      </c>
      <c r="I290" s="256">
        <f t="shared" si="125"/>
        <v>44449</v>
      </c>
      <c r="J290" s="249">
        <f t="shared" si="126"/>
        <v>44449</v>
      </c>
      <c r="K290" s="247">
        <v>1060</v>
      </c>
      <c r="L290" s="247"/>
      <c r="M290" s="247"/>
      <c r="N290" s="247"/>
      <c r="O290" s="247"/>
      <c r="P290" s="247"/>
      <c r="Q290" s="514">
        <v>0.68342857142857127</v>
      </c>
      <c r="R290" s="514">
        <v>6.3768578367718029E-2</v>
      </c>
      <c r="S290" s="300">
        <f t="shared" si="129"/>
        <v>63768.57836771803</v>
      </c>
      <c r="T290" s="515">
        <v>3.5545978717695409E-2</v>
      </c>
      <c r="U290" s="300">
        <f t="shared" si="130"/>
        <v>35545.978717695412</v>
      </c>
      <c r="V290" s="514">
        <v>0.12482986335214362</v>
      </c>
      <c r="W290" s="300">
        <f t="shared" si="131"/>
        <v>124829.86335214361</v>
      </c>
      <c r="X290" s="300"/>
      <c r="Y290" s="514">
        <v>0.36363128343943718</v>
      </c>
      <c r="Z290" s="300">
        <f t="shared" si="132"/>
        <v>363631.28343943716</v>
      </c>
      <c r="AA290" s="514">
        <v>8.5586930817390383E-3</v>
      </c>
      <c r="AB290" s="300">
        <f t="shared" si="133"/>
        <v>8558.6930817390385</v>
      </c>
      <c r="AC290" s="300">
        <f t="shared" si="134"/>
        <v>5314.0481973098358</v>
      </c>
      <c r="AD290" s="300">
        <f t="shared" si="135"/>
        <v>355.15009629298663</v>
      </c>
      <c r="AE290" s="300">
        <f t="shared" si="136"/>
        <v>4444.6373876962716</v>
      </c>
      <c r="AF290" s="300">
        <f t="shared" si="137"/>
        <v>611.33522012421702</v>
      </c>
      <c r="AG290" s="264">
        <v>73.13</v>
      </c>
      <c r="AH290" s="264">
        <v>48</v>
      </c>
      <c r="AI290" s="556">
        <f t="shared" si="145"/>
        <v>25.129999999999995</v>
      </c>
      <c r="AJ290" s="368">
        <f t="shared" si="142"/>
        <v>49.979131428571414</v>
      </c>
      <c r="AK290" s="368">
        <f t="shared" si="143"/>
        <v>32.804571428571421</v>
      </c>
      <c r="AL290" s="368">
        <f t="shared" si="144"/>
        <v>17.174559999999992</v>
      </c>
      <c r="AM290" s="261"/>
      <c r="AN290" s="261"/>
      <c r="AO290" s="261"/>
      <c r="AP290" s="261"/>
      <c r="AQ290" s="261"/>
      <c r="AR290" s="424"/>
      <c r="AS290" s="261"/>
      <c r="AT290" s="248"/>
      <c r="AU290" s="261"/>
      <c r="AV290" s="248"/>
      <c r="AW290" s="248"/>
      <c r="AX290" s="247"/>
      <c r="AY290" s="507"/>
    </row>
    <row r="291" spans="1:51" ht="13.2" x14ac:dyDescent="0.25">
      <c r="A291" s="247" t="s">
        <v>385</v>
      </c>
      <c r="B291" s="247">
        <v>53</v>
      </c>
      <c r="C291" s="247">
        <v>9</v>
      </c>
      <c r="D291" s="247">
        <v>14</v>
      </c>
      <c r="E291" s="247">
        <f t="shared" si="146"/>
        <v>42</v>
      </c>
      <c r="F291" s="256">
        <v>44456</v>
      </c>
      <c r="G291" s="247">
        <v>10486</v>
      </c>
      <c r="H291" s="247">
        <f t="shared" si="128"/>
        <v>10493</v>
      </c>
      <c r="I291" s="256">
        <f t="shared" si="125"/>
        <v>44463</v>
      </c>
      <c r="J291" s="249">
        <f t="shared" si="126"/>
        <v>44463</v>
      </c>
      <c r="K291" s="247">
        <v>1060</v>
      </c>
      <c r="L291" s="247"/>
      <c r="M291" s="247"/>
      <c r="N291" s="247"/>
      <c r="O291" s="247"/>
      <c r="P291" s="247"/>
      <c r="Q291" s="514">
        <v>0.49942857142857072</v>
      </c>
      <c r="R291" s="514">
        <v>4.2291612377225431E-2</v>
      </c>
      <c r="S291" s="300">
        <f t="shared" si="129"/>
        <v>42291.612377225429</v>
      </c>
      <c r="T291" s="515">
        <v>3.6106214008738584E-2</v>
      </c>
      <c r="U291" s="300">
        <f t="shared" si="130"/>
        <v>36106.214008738585</v>
      </c>
      <c r="V291" s="514">
        <v>5.5486160780309352E-2</v>
      </c>
      <c r="W291" s="300">
        <f t="shared" si="131"/>
        <v>55486.16078030935</v>
      </c>
      <c r="X291" s="300"/>
      <c r="Y291" s="514">
        <v>0.30210716569645923</v>
      </c>
      <c r="Z291" s="300">
        <f t="shared" si="132"/>
        <v>302107.16569645924</v>
      </c>
      <c r="AA291" s="514">
        <v>6.181374661620039E-3</v>
      </c>
      <c r="AB291" s="300">
        <f t="shared" si="133"/>
        <v>6181.3746616200388</v>
      </c>
      <c r="AC291" s="300">
        <f t="shared" si="134"/>
        <v>3524.3010314354524</v>
      </c>
      <c r="AD291" s="300">
        <f t="shared" si="135"/>
        <v>360.74756820790856</v>
      </c>
      <c r="AE291" s="300">
        <f t="shared" si="136"/>
        <v>1975.6159149849339</v>
      </c>
      <c r="AF291" s="300">
        <f t="shared" si="137"/>
        <v>441.52676154428849</v>
      </c>
      <c r="AG291" s="571">
        <v>72.310174015182938</v>
      </c>
      <c r="AH291" s="571">
        <v>48.26833700761221</v>
      </c>
      <c r="AI291" s="570">
        <f t="shared" si="145"/>
        <v>24.041837007570727</v>
      </c>
      <c r="AJ291" s="368">
        <f t="shared" si="142"/>
        <v>36.113766908154169</v>
      </c>
      <c r="AK291" s="368">
        <f t="shared" si="143"/>
        <v>24.106586596944577</v>
      </c>
      <c r="AL291" s="368">
        <f t="shared" si="144"/>
        <v>12.007180311209591</v>
      </c>
      <c r="AM291" s="261"/>
      <c r="AN291" s="261"/>
      <c r="AO291" s="261"/>
      <c r="AP291" s="261"/>
      <c r="AQ291" s="261"/>
      <c r="AR291" s="424"/>
      <c r="AS291" s="261"/>
      <c r="AT291" s="248"/>
      <c r="AU291" s="261"/>
      <c r="AV291" s="248"/>
      <c r="AW291" s="248"/>
      <c r="AX291" s="247"/>
      <c r="AY291" s="507"/>
    </row>
    <row r="292" spans="1:51" ht="13.2" x14ac:dyDescent="0.25">
      <c r="A292" s="247" t="s">
        <v>386</v>
      </c>
      <c r="B292" s="247">
        <v>53</v>
      </c>
      <c r="C292" s="247">
        <v>10</v>
      </c>
      <c r="D292" s="247">
        <v>14</v>
      </c>
      <c r="E292" s="247">
        <f t="shared" si="146"/>
        <v>28</v>
      </c>
      <c r="F292" s="256">
        <v>44470</v>
      </c>
      <c r="G292" s="247">
        <v>10500</v>
      </c>
      <c r="H292" s="247">
        <f t="shared" si="128"/>
        <v>10507</v>
      </c>
      <c r="I292" s="256">
        <f t="shared" si="125"/>
        <v>44477</v>
      </c>
      <c r="J292" s="249">
        <f t="shared" si="126"/>
        <v>44477</v>
      </c>
      <c r="K292" s="247">
        <v>1060</v>
      </c>
      <c r="L292" s="247"/>
      <c r="M292" s="247"/>
      <c r="N292" s="247"/>
      <c r="O292" s="247"/>
      <c r="P292" s="247"/>
      <c r="Q292" s="514">
        <v>0.74114285714285744</v>
      </c>
      <c r="R292" s="514">
        <v>4.8017385691351847E-2</v>
      </c>
      <c r="S292" s="300">
        <f t="shared" si="129"/>
        <v>48017.385691351847</v>
      </c>
      <c r="T292" s="515">
        <v>5.8430173116618772E-2</v>
      </c>
      <c r="U292" s="300">
        <f t="shared" si="130"/>
        <v>58430.173116618775</v>
      </c>
      <c r="V292" s="514">
        <v>6.6930802166527054E-2</v>
      </c>
      <c r="W292" s="300">
        <f t="shared" si="131"/>
        <v>66930.80216652705</v>
      </c>
      <c r="X292" s="300"/>
      <c r="Y292" s="514">
        <v>0.49573841763133197</v>
      </c>
      <c r="Z292" s="300">
        <f t="shared" si="132"/>
        <v>495738.41763133195</v>
      </c>
      <c r="AA292" s="514">
        <v>6.240623271172553E-3</v>
      </c>
      <c r="AB292" s="300">
        <f t="shared" si="133"/>
        <v>6240.6232711725534</v>
      </c>
      <c r="AC292" s="300">
        <f t="shared" si="134"/>
        <v>4001.448807612654</v>
      </c>
      <c r="AD292" s="300">
        <f t="shared" si="135"/>
        <v>583.79266396321191</v>
      </c>
      <c r="AE292" s="300">
        <f t="shared" si="136"/>
        <v>2383.1087987227233</v>
      </c>
      <c r="AF292" s="300">
        <f t="shared" si="137"/>
        <v>445.75880508375377</v>
      </c>
      <c r="AG292" s="264">
        <v>55.53</v>
      </c>
      <c r="AH292" s="264">
        <v>39.72</v>
      </c>
      <c r="AI292" s="556">
        <f t="shared" si="145"/>
        <v>15.810000000000002</v>
      </c>
      <c r="AJ292" s="368">
        <f t="shared" si="142"/>
        <v>41.155662857142872</v>
      </c>
      <c r="AK292" s="368">
        <f t="shared" si="143"/>
        <v>29.438194285714296</v>
      </c>
      <c r="AL292" s="368">
        <f t="shared" si="144"/>
        <v>11.717468571428576</v>
      </c>
      <c r="AM292" s="261"/>
      <c r="AN292" s="261"/>
      <c r="AO292" s="261"/>
      <c r="AP292" s="261"/>
      <c r="AQ292" s="261"/>
      <c r="AR292" s="424"/>
      <c r="AS292" s="261"/>
      <c r="AT292" s="248"/>
      <c r="AU292" s="261"/>
      <c r="AV292" s="248"/>
      <c r="AW292" s="248"/>
      <c r="AX292" s="247"/>
      <c r="AY292" s="507"/>
    </row>
    <row r="293" spans="1:51" ht="13.2" x14ac:dyDescent="0.25">
      <c r="A293" s="247" t="s">
        <v>387</v>
      </c>
      <c r="B293" s="247">
        <v>53</v>
      </c>
      <c r="C293" s="247">
        <v>11</v>
      </c>
      <c r="D293" s="247">
        <v>14</v>
      </c>
      <c r="E293" s="247">
        <f t="shared" si="146"/>
        <v>14</v>
      </c>
      <c r="F293" s="256">
        <v>44484</v>
      </c>
      <c r="G293" s="247">
        <v>10514</v>
      </c>
      <c r="H293" s="247">
        <f t="shared" si="128"/>
        <v>10521</v>
      </c>
      <c r="I293" s="256">
        <f t="shared" si="125"/>
        <v>44491</v>
      </c>
      <c r="J293" s="249">
        <f t="shared" si="126"/>
        <v>44491</v>
      </c>
      <c r="K293" s="247">
        <v>1060</v>
      </c>
      <c r="L293" s="247"/>
      <c r="M293" s="247"/>
      <c r="N293" s="247"/>
      <c r="O293" s="247"/>
      <c r="P293" s="247"/>
      <c r="Q293" s="514">
        <v>1.5045714285714291</v>
      </c>
      <c r="R293" s="514">
        <v>8.6288858043810673E-2</v>
      </c>
      <c r="S293" s="300">
        <f t="shared" si="129"/>
        <v>86288.858043810673</v>
      </c>
      <c r="T293" s="515">
        <v>0.11582661172328694</v>
      </c>
      <c r="U293" s="300">
        <f t="shared" si="130"/>
        <v>115826.61172328694</v>
      </c>
      <c r="V293" s="514">
        <v>8.511642703068828E-2</v>
      </c>
      <c r="W293" s="300">
        <f t="shared" si="131"/>
        <v>85116.427030688283</v>
      </c>
      <c r="X293" s="300"/>
      <c r="Y293" s="514">
        <v>1.0879062447079271</v>
      </c>
      <c r="Z293" s="300">
        <f t="shared" si="132"/>
        <v>1087906.2447079271</v>
      </c>
      <c r="AA293" s="514">
        <v>1.1247530016692294E-2</v>
      </c>
      <c r="AB293" s="300">
        <f t="shared" si="133"/>
        <v>11247.530016692293</v>
      </c>
      <c r="AC293" s="300">
        <f t="shared" si="134"/>
        <v>7190.7381703175561</v>
      </c>
      <c r="AD293" s="300">
        <f t="shared" si="135"/>
        <v>1157.2569891383409</v>
      </c>
      <c r="AE293" s="300">
        <f t="shared" si="136"/>
        <v>3030.6181848529768</v>
      </c>
      <c r="AF293" s="300">
        <f t="shared" si="137"/>
        <v>803.39500119230672</v>
      </c>
      <c r="AG293" s="264">
        <v>55.58</v>
      </c>
      <c r="AH293" s="264">
        <v>36.1</v>
      </c>
      <c r="AI293" s="556">
        <f t="shared" si="145"/>
        <v>19.479999999999997</v>
      </c>
      <c r="AJ293" s="368">
        <f t="shared" si="142"/>
        <v>83.624080000000021</v>
      </c>
      <c r="AK293" s="368">
        <f t="shared" si="143"/>
        <v>54.315028571428591</v>
      </c>
      <c r="AL293" s="368">
        <f t="shared" si="144"/>
        <v>29.309051428571429</v>
      </c>
      <c r="AM293" s="261"/>
      <c r="AN293" s="261"/>
      <c r="AO293" s="261"/>
      <c r="AP293" s="261"/>
      <c r="AQ293" s="261"/>
      <c r="AR293" s="424"/>
      <c r="AS293" s="261"/>
      <c r="AT293" s="248"/>
      <c r="AU293" s="261"/>
      <c r="AV293" s="248"/>
      <c r="AW293" s="248"/>
      <c r="AX293" s="247"/>
      <c r="AY293" s="507"/>
    </row>
    <row r="294" spans="1:51" ht="13.2" x14ac:dyDescent="0.25">
      <c r="A294" s="247" t="s">
        <v>388</v>
      </c>
      <c r="B294" s="247">
        <v>53</v>
      </c>
      <c r="C294" s="247">
        <v>12</v>
      </c>
      <c r="D294" s="247"/>
      <c r="E294" s="247">
        <f>SUM(D294:D306)</f>
        <v>154</v>
      </c>
      <c r="F294" s="256"/>
      <c r="G294" s="247"/>
      <c r="H294" s="247"/>
      <c r="I294" s="256"/>
      <c r="J294" s="249"/>
      <c r="K294" s="247"/>
      <c r="L294" s="247"/>
      <c r="M294" s="247"/>
      <c r="N294" s="247"/>
      <c r="O294" s="247"/>
      <c r="P294" s="247"/>
      <c r="Q294" s="514"/>
      <c r="R294" s="514"/>
      <c r="S294" s="300"/>
      <c r="T294" s="515"/>
      <c r="U294" s="300"/>
      <c r="V294" s="514"/>
      <c r="W294" s="300"/>
      <c r="X294" s="300"/>
      <c r="Y294" s="514"/>
      <c r="Z294" s="300"/>
      <c r="AA294" s="514"/>
      <c r="AB294" s="300"/>
      <c r="AC294" s="300"/>
      <c r="AD294" s="300"/>
      <c r="AE294" s="300"/>
      <c r="AF294" s="300"/>
      <c r="AG294" s="377"/>
      <c r="AH294" s="377"/>
      <c r="AI294" s="566"/>
      <c r="AJ294" s="368"/>
      <c r="AK294" s="368"/>
      <c r="AL294" s="368"/>
      <c r="AM294" s="261"/>
      <c r="AN294" s="261"/>
      <c r="AO294" s="261"/>
      <c r="AP294" s="261"/>
      <c r="AQ294" s="261"/>
      <c r="AR294" s="424"/>
      <c r="AS294" s="261"/>
      <c r="AT294" s="248"/>
      <c r="AU294" s="261"/>
      <c r="AV294" s="248"/>
      <c r="AW294" s="248"/>
      <c r="AX294" s="247"/>
      <c r="AY294" s="507"/>
    </row>
    <row r="295" spans="1:51" ht="13.2" x14ac:dyDescent="0.25">
      <c r="A295" s="253" t="s">
        <v>389</v>
      </c>
      <c r="B295" s="253">
        <v>53</v>
      </c>
      <c r="C295" s="253">
        <v>13</v>
      </c>
      <c r="D295" s="253"/>
      <c r="E295" s="253">
        <f>E294-D295</f>
        <v>154</v>
      </c>
      <c r="F295" s="472"/>
      <c r="G295" s="253"/>
      <c r="H295" s="253"/>
      <c r="I295" s="472"/>
      <c r="J295" s="473"/>
      <c r="K295" s="253"/>
      <c r="L295" s="253"/>
      <c r="M295" s="253"/>
      <c r="N295" s="253"/>
      <c r="O295" s="253"/>
      <c r="P295" s="253"/>
      <c r="Q295" s="519"/>
      <c r="R295" s="519"/>
      <c r="S295" s="356"/>
      <c r="T295" s="544"/>
      <c r="U295" s="356"/>
      <c r="V295" s="519"/>
      <c r="W295" s="356"/>
      <c r="X295" s="356"/>
      <c r="Y295" s="519"/>
      <c r="Z295" s="356"/>
      <c r="AA295" s="519"/>
      <c r="AB295" s="356"/>
      <c r="AC295" s="356"/>
      <c r="AD295" s="356"/>
      <c r="AE295" s="356"/>
      <c r="AF295" s="356"/>
      <c r="AG295" s="481"/>
      <c r="AH295" s="481"/>
      <c r="AI295" s="568"/>
      <c r="AJ295" s="380"/>
      <c r="AK295" s="380"/>
      <c r="AL295" s="380"/>
      <c r="AM295" s="427"/>
      <c r="AN295" s="427"/>
      <c r="AO295" s="427"/>
      <c r="AP295" s="427"/>
      <c r="AQ295" s="427"/>
      <c r="AR295" s="428"/>
      <c r="AS295" s="427"/>
      <c r="AT295" s="426"/>
      <c r="AU295" s="427"/>
      <c r="AV295" s="426"/>
      <c r="AW295" s="426"/>
      <c r="AX295" s="253"/>
      <c r="AY295" s="547"/>
    </row>
    <row r="296" spans="1:51" ht="13.2" x14ac:dyDescent="0.25">
      <c r="A296" s="459" t="s">
        <v>390</v>
      </c>
      <c r="B296" s="459">
        <v>54</v>
      </c>
      <c r="C296" s="459">
        <v>1</v>
      </c>
      <c r="D296" s="459">
        <v>14</v>
      </c>
      <c r="E296" s="459">
        <f>E295-D296</f>
        <v>140</v>
      </c>
      <c r="F296" s="460">
        <v>44517</v>
      </c>
      <c r="G296" s="459">
        <v>10547</v>
      </c>
      <c r="H296" s="459">
        <f t="shared" si="128"/>
        <v>10554</v>
      </c>
      <c r="I296" s="460">
        <f t="shared" si="125"/>
        <v>44524</v>
      </c>
      <c r="J296" s="461">
        <f t="shared" si="126"/>
        <v>44524</v>
      </c>
      <c r="K296" s="459">
        <v>1060</v>
      </c>
      <c r="L296" s="459"/>
      <c r="M296" s="459"/>
      <c r="N296" s="459"/>
      <c r="O296" s="459"/>
      <c r="P296" s="459"/>
      <c r="Q296" s="533">
        <v>0.9231428571428576</v>
      </c>
      <c r="R296" s="533">
        <v>7.584548648391376E-2</v>
      </c>
      <c r="S296" s="359">
        <f t="shared" si="129"/>
        <v>75845.486483913759</v>
      </c>
      <c r="T296" s="534">
        <v>0.1039053665601206</v>
      </c>
      <c r="U296" s="359">
        <f t="shared" si="130"/>
        <v>103905.3665601206</v>
      </c>
      <c r="V296" s="533">
        <v>7.5343971445944249E-2</v>
      </c>
      <c r="W296" s="359">
        <f t="shared" si="131"/>
        <v>75343.971445944248</v>
      </c>
      <c r="X296" s="359"/>
      <c r="Y296" s="533">
        <v>0.55427980292700829</v>
      </c>
      <c r="Z296" s="359">
        <f t="shared" si="132"/>
        <v>554279.80292700825</v>
      </c>
      <c r="AA296" s="533">
        <v>1.2993213560788136E-2</v>
      </c>
      <c r="AB296" s="359">
        <f t="shared" si="133"/>
        <v>12993.213560788136</v>
      </c>
      <c r="AC296" s="359">
        <f t="shared" si="134"/>
        <v>6320.4572069928136</v>
      </c>
      <c r="AD296" s="359">
        <f t="shared" si="135"/>
        <v>1038.1484001962349</v>
      </c>
      <c r="AE296" s="359">
        <f t="shared" si="136"/>
        <v>2682.6644156573411</v>
      </c>
      <c r="AF296" s="359">
        <f t="shared" si="137"/>
        <v>928.08668291343827</v>
      </c>
      <c r="AG296" s="572">
        <v>720.09532399786997</v>
      </c>
      <c r="AH296" s="572">
        <v>763.83823571436255</v>
      </c>
      <c r="AI296" s="758">
        <f>AG296-AH296</f>
        <v>-43.742911716492586</v>
      </c>
      <c r="AJ296" s="480">
        <f t="shared" si="142"/>
        <v>664.75085481060546</v>
      </c>
      <c r="AK296" s="480">
        <f t="shared" si="143"/>
        <v>705.13181131231613</v>
      </c>
      <c r="AL296" s="480">
        <f t="shared" si="144"/>
        <v>-40.380956501710671</v>
      </c>
      <c r="AM296" s="505"/>
      <c r="AN296" s="505"/>
      <c r="AO296" s="505"/>
      <c r="AP296" s="505"/>
      <c r="AQ296" s="505"/>
      <c r="AR296" s="506"/>
      <c r="AS296" s="505"/>
      <c r="AT296" s="490"/>
      <c r="AU296" s="505"/>
      <c r="AV296" s="490"/>
      <c r="AW296" s="490"/>
      <c r="AX296" s="459"/>
      <c r="AY296" s="507"/>
    </row>
    <row r="297" spans="1:51" ht="13.2" x14ac:dyDescent="0.25">
      <c r="A297" s="247" t="s">
        <v>391</v>
      </c>
      <c r="B297" s="247">
        <v>54</v>
      </c>
      <c r="C297" s="247">
        <v>2</v>
      </c>
      <c r="D297" s="247">
        <v>14</v>
      </c>
      <c r="E297" s="247">
        <f t="shared" ref="E297:E306" si="147">E296-D297</f>
        <v>126</v>
      </c>
      <c r="F297" s="256">
        <v>44531</v>
      </c>
      <c r="G297" s="247">
        <v>10561</v>
      </c>
      <c r="H297" s="247">
        <f t="shared" si="128"/>
        <v>10568</v>
      </c>
      <c r="I297" s="256">
        <f t="shared" si="125"/>
        <v>44538</v>
      </c>
      <c r="J297" s="249">
        <f t="shared" si="126"/>
        <v>44538</v>
      </c>
      <c r="K297" s="247">
        <v>1060</v>
      </c>
      <c r="L297" s="247"/>
      <c r="M297" s="247"/>
      <c r="N297" s="247"/>
      <c r="O297" s="247"/>
      <c r="P297" s="247"/>
      <c r="Q297" s="514">
        <v>1.4015428571428572</v>
      </c>
      <c r="R297" s="514">
        <v>9.5239059004914958E-2</v>
      </c>
      <c r="S297" s="300">
        <f t="shared" si="129"/>
        <v>95239.059004914961</v>
      </c>
      <c r="T297" s="515">
        <v>0.17101583221789049</v>
      </c>
      <c r="U297" s="300">
        <f t="shared" si="130"/>
        <v>171015.83221789048</v>
      </c>
      <c r="V297" s="514">
        <v>0.13289849738000467</v>
      </c>
      <c r="W297" s="300">
        <f t="shared" si="131"/>
        <v>132898.49738000467</v>
      </c>
      <c r="X297" s="300"/>
      <c r="Y297" s="514">
        <v>0.85953088003267464</v>
      </c>
      <c r="Z297" s="300">
        <f t="shared" si="132"/>
        <v>859530.88003267464</v>
      </c>
      <c r="AA297" s="514">
        <v>1.4327717718132791E-2</v>
      </c>
      <c r="AB297" s="300">
        <f t="shared" si="133"/>
        <v>14327.717718132792</v>
      </c>
      <c r="AC297" s="300">
        <f t="shared" si="134"/>
        <v>7936.5882504095798</v>
      </c>
      <c r="AD297" s="300">
        <f t="shared" si="135"/>
        <v>1708.6683633660498</v>
      </c>
      <c r="AE297" s="300">
        <f t="shared" si="136"/>
        <v>4731.9256335121208</v>
      </c>
      <c r="AF297" s="300">
        <f t="shared" si="137"/>
        <v>1023.4084084380565</v>
      </c>
      <c r="AG297" s="569">
        <v>78.437588426973093</v>
      </c>
      <c r="AH297" s="569">
        <v>55.637475515161604</v>
      </c>
      <c r="AI297" s="571">
        <f t="shared" si="145"/>
        <v>22.800112911811489</v>
      </c>
      <c r="AJ297" s="368">
        <f t="shared" si="142"/>
        <v>109.93364179133538</v>
      </c>
      <c r="AK297" s="368">
        <f t="shared" si="143"/>
        <v>77.978306397735352</v>
      </c>
      <c r="AL297" s="368">
        <f t="shared" si="144"/>
        <v>31.955335393600024</v>
      </c>
      <c r="AM297" s="261"/>
      <c r="AN297" s="261"/>
      <c r="AO297" s="261"/>
      <c r="AP297" s="261"/>
      <c r="AQ297" s="261"/>
      <c r="AR297" s="424"/>
      <c r="AS297" s="261"/>
      <c r="AT297" s="248"/>
      <c r="AU297" s="261"/>
      <c r="AV297" s="248"/>
      <c r="AW297" s="248"/>
      <c r="AX297" s="247"/>
      <c r="AY297" s="507"/>
    </row>
    <row r="298" spans="1:51" ht="13.2" x14ac:dyDescent="0.25">
      <c r="A298" s="247" t="s">
        <v>392</v>
      </c>
      <c r="B298" s="247">
        <v>54</v>
      </c>
      <c r="C298" s="247">
        <v>3</v>
      </c>
      <c r="D298" s="247">
        <v>14</v>
      </c>
      <c r="E298" s="247">
        <f t="shared" si="147"/>
        <v>112</v>
      </c>
      <c r="F298" s="256">
        <v>44545</v>
      </c>
      <c r="G298" s="247">
        <v>10575</v>
      </c>
      <c r="H298" s="247">
        <f t="shared" si="128"/>
        <v>10582</v>
      </c>
      <c r="I298" s="256">
        <f t="shared" si="125"/>
        <v>44552</v>
      </c>
      <c r="J298" s="249">
        <f t="shared" si="126"/>
        <v>44552</v>
      </c>
      <c r="K298" s="247">
        <v>1060</v>
      </c>
      <c r="L298" s="247"/>
      <c r="M298" s="247"/>
      <c r="N298" s="247"/>
      <c r="O298" s="247"/>
      <c r="P298" s="247"/>
      <c r="Q298" s="514">
        <v>0.94417142857142877</v>
      </c>
      <c r="R298" s="514">
        <v>7.6404578795222874E-2</v>
      </c>
      <c r="S298" s="300">
        <f t="shared" si="129"/>
        <v>76404.578795222871</v>
      </c>
      <c r="T298" s="515">
        <v>9.4750704009011338E-2</v>
      </c>
      <c r="U298" s="300">
        <f t="shared" si="130"/>
        <v>94750.704009011344</v>
      </c>
      <c r="V298" s="514">
        <v>0.16445105690498577</v>
      </c>
      <c r="W298" s="300">
        <f t="shared" si="131"/>
        <v>164451.05690498577</v>
      </c>
      <c r="X298" s="300"/>
      <c r="Y298" s="514">
        <v>0.49395822066937456</v>
      </c>
      <c r="Z298" s="300">
        <f t="shared" si="132"/>
        <v>493958.22066937457</v>
      </c>
      <c r="AA298" s="514">
        <v>1.1466122802331899E-2</v>
      </c>
      <c r="AB298" s="300">
        <f t="shared" si="133"/>
        <v>11466.1228023319</v>
      </c>
      <c r="AC298" s="300">
        <f t="shared" si="134"/>
        <v>6367.0482329352399</v>
      </c>
      <c r="AD298" s="300">
        <f t="shared" si="135"/>
        <v>946.68153379264629</v>
      </c>
      <c r="AE298" s="300">
        <f t="shared" si="136"/>
        <v>5855.3722349605941</v>
      </c>
      <c r="AF298" s="300">
        <f t="shared" si="137"/>
        <v>819.00877159513561</v>
      </c>
      <c r="AG298" s="569">
        <v>167.97395409382381</v>
      </c>
      <c r="AH298" s="569">
        <v>128.55757117097059</v>
      </c>
      <c r="AI298" s="571">
        <f t="shared" si="145"/>
        <v>39.416382922853217</v>
      </c>
      <c r="AJ298" s="368">
        <f t="shared" si="142"/>
        <v>158.59620819955722</v>
      </c>
      <c r="AK298" s="368">
        <f t="shared" si="143"/>
        <v>121.38038562616843</v>
      </c>
      <c r="AL298" s="368">
        <f t="shared" si="144"/>
        <v>37.215822573388792</v>
      </c>
      <c r="AM298" s="261"/>
      <c r="AN298" s="261"/>
      <c r="AO298" s="261"/>
      <c r="AP298" s="261"/>
      <c r="AQ298" s="261"/>
      <c r="AR298" s="424"/>
      <c r="AS298" s="261"/>
      <c r="AT298" s="248"/>
      <c r="AU298" s="261"/>
      <c r="AV298" s="248"/>
      <c r="AW298" s="248"/>
      <c r="AX298" s="247"/>
      <c r="AY298" s="507"/>
    </row>
    <row r="299" spans="1:51" ht="13.2" x14ac:dyDescent="0.25">
      <c r="A299" s="247" t="s">
        <v>393</v>
      </c>
      <c r="B299" s="247">
        <v>54</v>
      </c>
      <c r="C299" s="247">
        <v>4</v>
      </c>
      <c r="D299" s="247">
        <v>14</v>
      </c>
      <c r="E299" s="247">
        <f t="shared" si="147"/>
        <v>98</v>
      </c>
      <c r="F299" s="256">
        <v>44559</v>
      </c>
      <c r="G299" s="247">
        <v>10589</v>
      </c>
      <c r="H299" s="247">
        <f t="shared" si="128"/>
        <v>10596</v>
      </c>
      <c r="I299" s="256">
        <f t="shared" si="125"/>
        <v>44566</v>
      </c>
      <c r="J299" s="249">
        <f t="shared" si="126"/>
        <v>44566</v>
      </c>
      <c r="K299" s="247">
        <v>1060</v>
      </c>
      <c r="L299" s="247"/>
      <c r="M299" s="247"/>
      <c r="N299" s="247"/>
      <c r="O299" s="247"/>
      <c r="P299" s="247"/>
      <c r="Q299" s="514">
        <v>1.350685714285714</v>
      </c>
      <c r="R299" s="514">
        <v>8.5409014020199819E-2</v>
      </c>
      <c r="S299" s="300">
        <f t="shared" si="129"/>
        <v>85409.014020199815</v>
      </c>
      <c r="T299" s="515">
        <v>0.12607137663933526</v>
      </c>
      <c r="U299" s="300">
        <f t="shared" si="130"/>
        <v>126071.37663933527</v>
      </c>
      <c r="V299" s="514">
        <v>0.26830713786231358</v>
      </c>
      <c r="W299" s="300">
        <f t="shared" si="131"/>
        <v>268307.1378623136</v>
      </c>
      <c r="X299" s="300"/>
      <c r="Y299" s="514">
        <v>0.74278466473356541</v>
      </c>
      <c r="Z299" s="300">
        <f t="shared" si="132"/>
        <v>742784.66473356541</v>
      </c>
      <c r="AA299" s="514">
        <v>1.2261142576551103E-2</v>
      </c>
      <c r="AB299" s="300">
        <f t="shared" si="133"/>
        <v>12261.142576551103</v>
      </c>
      <c r="AC299" s="300">
        <f t="shared" si="134"/>
        <v>7117.4178350166512</v>
      </c>
      <c r="AD299" s="300">
        <f t="shared" si="135"/>
        <v>1259.6153817804402</v>
      </c>
      <c r="AE299" s="300">
        <f t="shared" si="136"/>
        <v>9553.2263218498356</v>
      </c>
      <c r="AF299" s="300">
        <f t="shared" si="137"/>
        <v>875.79589832507872</v>
      </c>
      <c r="AG299" s="569">
        <v>110.62937542209569</v>
      </c>
      <c r="AH299" s="569">
        <v>104.54493644167894</v>
      </c>
      <c r="AI299" s="576">
        <f t="shared" si="145"/>
        <v>6.0844389804167491</v>
      </c>
      <c r="AJ299" s="368">
        <f t="shared" si="142"/>
        <v>149.42551696297573</v>
      </c>
      <c r="AK299" s="368">
        <f t="shared" si="143"/>
        <v>141.20735215268371</v>
      </c>
      <c r="AL299" s="368">
        <f t="shared" si="144"/>
        <v>8.2181648102920235</v>
      </c>
      <c r="AM299" s="261"/>
      <c r="AN299" s="261"/>
      <c r="AO299" s="261"/>
      <c r="AP299" s="261"/>
      <c r="AQ299" s="261"/>
      <c r="AR299" s="424"/>
      <c r="AS299" s="261"/>
      <c r="AT299" s="248"/>
      <c r="AU299" s="261"/>
      <c r="AV299" s="248"/>
      <c r="AW299" s="248"/>
      <c r="AX299" s="247"/>
      <c r="AY299" s="507"/>
    </row>
    <row r="300" spans="1:51" ht="13.2" x14ac:dyDescent="0.25">
      <c r="A300" s="247" t="s">
        <v>394</v>
      </c>
      <c r="B300" s="247">
        <v>54</v>
      </c>
      <c r="C300" s="247">
        <v>5</v>
      </c>
      <c r="D300" s="247">
        <v>14</v>
      </c>
      <c r="E300" s="247">
        <f t="shared" si="147"/>
        <v>84</v>
      </c>
      <c r="F300" s="256">
        <v>44573</v>
      </c>
      <c r="G300" s="247">
        <v>10603</v>
      </c>
      <c r="H300" s="247">
        <f t="shared" si="128"/>
        <v>10610</v>
      </c>
      <c r="I300" s="256">
        <f t="shared" si="125"/>
        <v>44580</v>
      </c>
      <c r="J300" s="249">
        <f t="shared" si="126"/>
        <v>44580</v>
      </c>
      <c r="K300" s="247">
        <v>1060</v>
      </c>
      <c r="L300" s="247"/>
      <c r="M300" s="247"/>
      <c r="N300" s="247"/>
      <c r="O300" s="247"/>
      <c r="P300" s="247"/>
      <c r="Q300" s="514">
        <v>0.81914285714285739</v>
      </c>
      <c r="R300" s="514">
        <v>6.4912391884935153E-2</v>
      </c>
      <c r="S300" s="300">
        <f t="shared" si="129"/>
        <v>64912.391884935154</v>
      </c>
      <c r="T300" s="515">
        <v>0.10086027584962615</v>
      </c>
      <c r="U300" s="300">
        <f t="shared" si="130"/>
        <v>100860.27584962615</v>
      </c>
      <c r="V300" s="514">
        <v>0.10892781514349995</v>
      </c>
      <c r="W300" s="300">
        <f t="shared" si="131"/>
        <v>108927.81514349995</v>
      </c>
      <c r="X300" s="300"/>
      <c r="Y300" s="514">
        <v>0.44707378643739337</v>
      </c>
      <c r="Z300" s="300">
        <f t="shared" si="132"/>
        <v>447073.7864373934</v>
      </c>
      <c r="AA300" s="514">
        <v>1.2565773721452757E-2</v>
      </c>
      <c r="AB300" s="300">
        <f t="shared" si="133"/>
        <v>12565.773721452757</v>
      </c>
      <c r="AC300" s="300">
        <f t="shared" si="134"/>
        <v>5409.3659904112628</v>
      </c>
      <c r="AD300" s="300">
        <f t="shared" si="135"/>
        <v>1007.7240231480763</v>
      </c>
      <c r="AE300" s="300">
        <f t="shared" si="136"/>
        <v>3878.4360308166115</v>
      </c>
      <c r="AF300" s="300">
        <f t="shared" si="137"/>
        <v>897.55526581805407</v>
      </c>
      <c r="AG300" s="569">
        <v>117.97763159016159</v>
      </c>
      <c r="AH300" s="569">
        <v>84.674614344513927</v>
      </c>
      <c r="AI300" s="571">
        <f t="shared" si="145"/>
        <v>33.303017245647666</v>
      </c>
      <c r="AJ300" s="368">
        <f t="shared" si="142"/>
        <v>96.640534219712393</v>
      </c>
      <c r="AK300" s="368">
        <f t="shared" si="143"/>
        <v>69.36060552163471</v>
      </c>
      <c r="AL300" s="368">
        <f t="shared" si="144"/>
        <v>27.279928698077683</v>
      </c>
      <c r="AM300" s="261"/>
      <c r="AN300" s="261"/>
      <c r="AO300" s="261"/>
      <c r="AP300" s="261"/>
      <c r="AQ300" s="261"/>
      <c r="AR300" s="424"/>
      <c r="AS300" s="261"/>
      <c r="AT300" s="248"/>
      <c r="AU300" s="261"/>
      <c r="AV300" s="248"/>
      <c r="AW300" s="248"/>
      <c r="AX300" s="247"/>
      <c r="AY300" s="507"/>
    </row>
    <row r="301" spans="1:51" ht="13.2" x14ac:dyDescent="0.25">
      <c r="A301" s="247" t="s">
        <v>395</v>
      </c>
      <c r="B301" s="247">
        <v>54</v>
      </c>
      <c r="C301" s="247">
        <v>6</v>
      </c>
      <c r="D301" s="247">
        <v>14</v>
      </c>
      <c r="E301" s="247">
        <f t="shared" si="147"/>
        <v>70</v>
      </c>
      <c r="F301" s="256">
        <v>44587</v>
      </c>
      <c r="G301" s="247">
        <v>10617</v>
      </c>
      <c r="H301" s="247">
        <f t="shared" si="128"/>
        <v>10624</v>
      </c>
      <c r="I301" s="256">
        <f t="shared" si="125"/>
        <v>44594</v>
      </c>
      <c r="J301" s="249">
        <f t="shared" si="126"/>
        <v>44594</v>
      </c>
      <c r="K301" s="247">
        <v>1060</v>
      </c>
      <c r="L301" s="247"/>
      <c r="M301" s="247"/>
      <c r="N301" s="247"/>
      <c r="O301" s="247"/>
      <c r="P301" s="247"/>
      <c r="Q301" s="514">
        <v>0.72422857142857155</v>
      </c>
      <c r="R301" s="514">
        <v>7.0187442223381746E-2</v>
      </c>
      <c r="S301" s="300">
        <f t="shared" si="129"/>
        <v>70187.442223381746</v>
      </c>
      <c r="T301" s="515">
        <v>8.2814183069162356E-2</v>
      </c>
      <c r="U301" s="300">
        <f t="shared" si="130"/>
        <v>82814.183069162362</v>
      </c>
      <c r="V301" s="514">
        <v>6.3931006510182187E-2</v>
      </c>
      <c r="W301" s="300">
        <f t="shared" si="131"/>
        <v>63931.006510182189</v>
      </c>
      <c r="X301" s="300"/>
      <c r="Y301" s="514">
        <v>0.4020147762907727</v>
      </c>
      <c r="Z301" s="300">
        <f t="shared" si="132"/>
        <v>402014.77629077272</v>
      </c>
      <c r="AA301" s="514">
        <v>1.3989278350549195E-2</v>
      </c>
      <c r="AB301" s="300">
        <f t="shared" si="133"/>
        <v>13989.278350549195</v>
      </c>
      <c r="AC301" s="300">
        <f t="shared" si="134"/>
        <v>5848.9535186151452</v>
      </c>
      <c r="AD301" s="300">
        <f t="shared" si="135"/>
        <v>827.42032017243321</v>
      </c>
      <c r="AE301" s="300">
        <f t="shared" si="136"/>
        <v>2276.2993897271613</v>
      </c>
      <c r="AF301" s="300">
        <f t="shared" si="137"/>
        <v>999.23416789637099</v>
      </c>
      <c r="AG301" s="569">
        <v>133.95595559714715</v>
      </c>
      <c r="AH301" s="569">
        <v>69.680412425884199</v>
      </c>
      <c r="AI301" s="571">
        <f t="shared" si="145"/>
        <v>64.275543171262953</v>
      </c>
      <c r="AJ301" s="368">
        <f t="shared" si="142"/>
        <v>97.014730356471048</v>
      </c>
      <c r="AK301" s="368">
        <f t="shared" si="143"/>
        <v>50.464545547751797</v>
      </c>
      <c r="AL301" s="368">
        <f t="shared" si="144"/>
        <v>46.550184808719251</v>
      </c>
      <c r="AM301" s="261"/>
      <c r="AN301" s="261"/>
      <c r="AO301" s="261"/>
      <c r="AP301" s="261"/>
      <c r="AQ301" s="261"/>
      <c r="AR301" s="424"/>
      <c r="AS301" s="261"/>
      <c r="AT301" s="248"/>
      <c r="AU301" s="261"/>
      <c r="AV301" s="248"/>
      <c r="AW301" s="248"/>
      <c r="AX301" s="247"/>
      <c r="AY301" s="507"/>
    </row>
    <row r="302" spans="1:51" ht="13.2" x14ac:dyDescent="0.25">
      <c r="A302" s="247" t="s">
        <v>396</v>
      </c>
      <c r="B302" s="247">
        <v>54</v>
      </c>
      <c r="C302" s="247">
        <v>7</v>
      </c>
      <c r="D302" s="247">
        <v>14</v>
      </c>
      <c r="E302" s="247">
        <f t="shared" si="147"/>
        <v>56</v>
      </c>
      <c r="F302" s="256">
        <v>44601</v>
      </c>
      <c r="G302" s="247">
        <v>10631</v>
      </c>
      <c r="H302" s="247">
        <f t="shared" si="128"/>
        <v>10638</v>
      </c>
      <c r="I302" s="256">
        <f t="shared" si="125"/>
        <v>44608</v>
      </c>
      <c r="J302" s="249">
        <f t="shared" si="126"/>
        <v>44608</v>
      </c>
      <c r="K302" s="247">
        <v>1060</v>
      </c>
      <c r="L302" s="247"/>
      <c r="M302" s="247"/>
      <c r="N302" s="247"/>
      <c r="O302" s="247"/>
      <c r="P302" s="247"/>
      <c r="Q302" s="514">
        <v>0.84200000000000075</v>
      </c>
      <c r="R302" s="514">
        <v>8.9310561830846139E-2</v>
      </c>
      <c r="S302" s="300">
        <f t="shared" si="129"/>
        <v>89310.561830846142</v>
      </c>
      <c r="T302" s="515">
        <v>8.2370658611096964E-2</v>
      </c>
      <c r="U302" s="300">
        <f t="shared" si="130"/>
        <v>82370.658611096966</v>
      </c>
      <c r="V302" s="514">
        <v>0.22429759155872531</v>
      </c>
      <c r="W302" s="300">
        <f t="shared" si="131"/>
        <v>224297.59155872531</v>
      </c>
      <c r="X302" s="300"/>
      <c r="Y302" s="514">
        <v>0.31205534525306311</v>
      </c>
      <c r="Z302" s="300">
        <f t="shared" si="132"/>
        <v>312055.34525306313</v>
      </c>
      <c r="AA302" s="514">
        <v>1.4149724034363093E-2</v>
      </c>
      <c r="AB302" s="300">
        <f t="shared" si="133"/>
        <v>14149.724034363093</v>
      </c>
      <c r="AC302" s="300">
        <f t="shared" si="134"/>
        <v>7442.5468192371782</v>
      </c>
      <c r="AD302" s="300">
        <f t="shared" si="135"/>
        <v>822.98893975550288</v>
      </c>
      <c r="AE302" s="300">
        <f t="shared" si="136"/>
        <v>7986.2417104457927</v>
      </c>
      <c r="AF302" s="300">
        <f t="shared" si="137"/>
        <v>1010.6945738830781</v>
      </c>
      <c r="AG302" s="569">
        <v>115.32586449207504</v>
      </c>
      <c r="AH302" s="569">
        <v>88.662108761220793</v>
      </c>
      <c r="AI302" s="571">
        <f t="shared" si="145"/>
        <v>26.663755730854248</v>
      </c>
      <c r="AJ302" s="368">
        <f t="shared" si="142"/>
        <v>97.104377902327272</v>
      </c>
      <c r="AK302" s="368">
        <f t="shared" si="143"/>
        <v>74.653495576947975</v>
      </c>
      <c r="AL302" s="368">
        <f t="shared" si="144"/>
        <v>22.450882325379297</v>
      </c>
      <c r="AM302" s="261"/>
      <c r="AN302" s="261"/>
      <c r="AO302" s="261"/>
      <c r="AP302" s="261"/>
      <c r="AQ302" s="261"/>
      <c r="AR302" s="424"/>
      <c r="AS302" s="261"/>
      <c r="AT302" s="248"/>
      <c r="AU302" s="261"/>
      <c r="AV302" s="248"/>
      <c r="AW302" s="248"/>
      <c r="AX302" s="247"/>
      <c r="AY302" s="507"/>
    </row>
    <row r="303" spans="1:51" ht="13.2" x14ac:dyDescent="0.25">
      <c r="A303" s="247" t="s">
        <v>397</v>
      </c>
      <c r="B303" s="247">
        <v>54</v>
      </c>
      <c r="C303" s="247">
        <v>8</v>
      </c>
      <c r="D303" s="247">
        <v>14</v>
      </c>
      <c r="E303" s="247">
        <f t="shared" si="147"/>
        <v>42</v>
      </c>
      <c r="F303" s="256">
        <v>44615</v>
      </c>
      <c r="G303" s="247">
        <v>10645</v>
      </c>
      <c r="H303" s="247">
        <f t="shared" si="128"/>
        <v>10652</v>
      </c>
      <c r="I303" s="256">
        <f t="shared" si="125"/>
        <v>44622</v>
      </c>
      <c r="J303" s="249">
        <f t="shared" si="126"/>
        <v>44622</v>
      </c>
      <c r="K303" s="247">
        <v>1060</v>
      </c>
      <c r="L303" s="247"/>
      <c r="M303" s="247"/>
      <c r="N303" s="247"/>
      <c r="O303" s="247"/>
      <c r="P303" s="247"/>
      <c r="Q303" s="514">
        <v>0.35034285714285779</v>
      </c>
      <c r="R303" s="514">
        <v>3.7662158689706272E-2</v>
      </c>
      <c r="S303" s="300">
        <f t="shared" si="129"/>
        <v>37662.158689706273</v>
      </c>
      <c r="T303" s="515">
        <v>4.0261355939641821E-2</v>
      </c>
      <c r="U303" s="300">
        <f t="shared" si="130"/>
        <v>40261.35593964182</v>
      </c>
      <c r="V303" s="514">
        <v>7.7964318169005203E-2</v>
      </c>
      <c r="W303" s="300">
        <f t="shared" si="131"/>
        <v>77964.318169005201</v>
      </c>
      <c r="X303" s="300"/>
      <c r="Y303" s="514">
        <v>0.13796178630994507</v>
      </c>
      <c r="Z303" s="300">
        <f t="shared" si="132"/>
        <v>137961.78630994508</v>
      </c>
      <c r="AA303" s="514">
        <v>5.999619858896155E-3</v>
      </c>
      <c r="AB303" s="300">
        <f t="shared" si="133"/>
        <v>5999.6198588961552</v>
      </c>
      <c r="AC303" s="300">
        <f t="shared" si="134"/>
        <v>3138.5132241421893</v>
      </c>
      <c r="AD303" s="300">
        <f t="shared" si="135"/>
        <v>402.262786246811</v>
      </c>
      <c r="AE303" s="300">
        <f t="shared" si="136"/>
        <v>2775.9633322890886</v>
      </c>
      <c r="AF303" s="300">
        <f t="shared" si="137"/>
        <v>428.54427563543965</v>
      </c>
      <c r="AG303" s="569">
        <v>183.15710591128448</v>
      </c>
      <c r="AH303" s="569">
        <v>141.82633892415657</v>
      </c>
      <c r="AI303" s="571">
        <f t="shared" si="145"/>
        <v>41.330766987127902</v>
      </c>
      <c r="AJ303" s="368">
        <f t="shared" si="142"/>
        <v>64.167783790976415</v>
      </c>
      <c r="AK303" s="368">
        <f t="shared" si="143"/>
        <v>49.68784479680032</v>
      </c>
      <c r="AL303" s="368">
        <f t="shared" si="144"/>
        <v>14.479938994176095</v>
      </c>
      <c r="AM303" s="261"/>
      <c r="AN303" s="261"/>
      <c r="AO303" s="261"/>
      <c r="AP303" s="261"/>
      <c r="AQ303" s="261"/>
      <c r="AR303" s="424"/>
      <c r="AS303" s="261"/>
      <c r="AT303" s="248"/>
      <c r="AU303" s="261"/>
      <c r="AV303" s="248"/>
      <c r="AW303" s="248"/>
      <c r="AX303" s="247"/>
      <c r="AY303" s="507"/>
    </row>
    <row r="304" spans="1:51" ht="13.2" x14ac:dyDescent="0.25">
      <c r="A304" s="247" t="s">
        <v>398</v>
      </c>
      <c r="B304" s="247">
        <v>54</v>
      </c>
      <c r="C304" s="247">
        <v>9</v>
      </c>
      <c r="D304" s="247">
        <v>14</v>
      </c>
      <c r="E304" s="247">
        <f t="shared" si="147"/>
        <v>28</v>
      </c>
      <c r="F304" s="256">
        <v>44629</v>
      </c>
      <c r="G304" s="247">
        <v>10659</v>
      </c>
      <c r="H304" s="247">
        <f t="shared" si="128"/>
        <v>10666</v>
      </c>
      <c r="I304" s="256">
        <f t="shared" si="125"/>
        <v>44636</v>
      </c>
      <c r="J304" s="249">
        <f t="shared" si="126"/>
        <v>44636</v>
      </c>
      <c r="K304" s="247">
        <v>1060</v>
      </c>
      <c r="L304" s="247"/>
      <c r="M304" s="247"/>
      <c r="N304" s="247"/>
      <c r="O304" s="247"/>
      <c r="P304" s="247"/>
      <c r="Q304" s="514">
        <v>0.63994285714285681</v>
      </c>
      <c r="R304" s="514">
        <v>4.3981072890208583E-2</v>
      </c>
      <c r="S304" s="300">
        <f t="shared" si="129"/>
        <v>43981.072890208583</v>
      </c>
      <c r="T304" s="515">
        <v>8.7762374832683537E-2</v>
      </c>
      <c r="U304" s="300">
        <f t="shared" si="130"/>
        <v>87762.374832683534</v>
      </c>
      <c r="V304" s="514">
        <v>0.11027410183882443</v>
      </c>
      <c r="W304" s="300">
        <f t="shared" si="131"/>
        <v>110274.10183882443</v>
      </c>
      <c r="X304" s="300"/>
      <c r="Y304" s="514">
        <v>0.33195369824582738</v>
      </c>
      <c r="Z304" s="300">
        <f t="shared" si="132"/>
        <v>331953.6982458274</v>
      </c>
      <c r="AA304" s="514">
        <v>7.3425275249684261E-3</v>
      </c>
      <c r="AB304" s="300">
        <f t="shared" si="133"/>
        <v>7342.5275249684264</v>
      </c>
      <c r="AC304" s="300">
        <f t="shared" si="134"/>
        <v>3665.0894075173819</v>
      </c>
      <c r="AD304" s="300">
        <f t="shared" si="135"/>
        <v>876.85912716794496</v>
      </c>
      <c r="AE304" s="300">
        <f t="shared" si="136"/>
        <v>3926.3713246630618</v>
      </c>
      <c r="AF304" s="300">
        <f t="shared" si="137"/>
        <v>524.46625178345903</v>
      </c>
      <c r="AG304" s="569">
        <v>123.96131092690941</v>
      </c>
      <c r="AH304" s="569">
        <v>93.307685567785057</v>
      </c>
      <c r="AI304" s="571">
        <f t="shared" si="145"/>
        <v>30.653625359124348</v>
      </c>
      <c r="AJ304" s="368">
        <f t="shared" si="142"/>
        <v>79.328155489740439</v>
      </c>
      <c r="AK304" s="368">
        <f t="shared" si="143"/>
        <v>59.711586895635676</v>
      </c>
      <c r="AL304" s="368">
        <f t="shared" si="144"/>
        <v>19.616568594104763</v>
      </c>
      <c r="AM304" s="261"/>
      <c r="AN304" s="261"/>
      <c r="AO304" s="261"/>
      <c r="AP304" s="261"/>
      <c r="AQ304" s="261"/>
      <c r="AR304" s="424"/>
      <c r="AS304" s="261"/>
      <c r="AT304" s="248"/>
      <c r="AU304" s="261"/>
      <c r="AV304" s="248"/>
      <c r="AW304" s="248"/>
      <c r="AX304" s="247"/>
      <c r="AY304" s="507"/>
    </row>
    <row r="305" spans="1:51" ht="13.2" x14ac:dyDescent="0.25">
      <c r="A305" s="247" t="s">
        <v>399</v>
      </c>
      <c r="B305" s="247">
        <v>54</v>
      </c>
      <c r="C305" s="247">
        <v>10</v>
      </c>
      <c r="D305" s="247">
        <v>14</v>
      </c>
      <c r="E305" s="247">
        <f t="shared" si="147"/>
        <v>14</v>
      </c>
      <c r="F305" s="256">
        <v>44643</v>
      </c>
      <c r="G305" s="247">
        <v>10673</v>
      </c>
      <c r="H305" s="247">
        <f t="shared" si="128"/>
        <v>10680</v>
      </c>
      <c r="I305" s="256">
        <f t="shared" si="125"/>
        <v>44650</v>
      </c>
      <c r="J305" s="249">
        <f t="shared" si="126"/>
        <v>44650</v>
      </c>
      <c r="K305" s="247">
        <v>1060</v>
      </c>
      <c r="L305" s="247"/>
      <c r="M305" s="247"/>
      <c r="N305" s="247"/>
      <c r="O305" s="247"/>
      <c r="P305" s="247"/>
      <c r="Q305" s="514">
        <v>0.40211428571428548</v>
      </c>
      <c r="R305" s="514">
        <v>3.4629406069147814E-2</v>
      </c>
      <c r="S305" s="300">
        <f t="shared" si="129"/>
        <v>34629.406069147815</v>
      </c>
      <c r="T305" s="515">
        <v>3.3638202028033561E-2</v>
      </c>
      <c r="U305" s="300">
        <f t="shared" si="130"/>
        <v>33638.202028033564</v>
      </c>
      <c r="V305" s="514">
        <v>0.12061047147552383</v>
      </c>
      <c r="W305" s="300">
        <f t="shared" si="131"/>
        <v>120610.47147552382</v>
      </c>
      <c r="X305" s="300"/>
      <c r="Y305" s="514">
        <v>0.16129209703785852</v>
      </c>
      <c r="Z305" s="300">
        <f t="shared" si="132"/>
        <v>161292.0970378585</v>
      </c>
      <c r="AA305" s="514">
        <v>5.4654106865487228E-3</v>
      </c>
      <c r="AB305" s="300">
        <f t="shared" si="133"/>
        <v>5465.4106865487229</v>
      </c>
      <c r="AC305" s="300">
        <f t="shared" si="134"/>
        <v>2885.7838390956513</v>
      </c>
      <c r="AD305" s="300">
        <f t="shared" si="135"/>
        <v>336.08895071531185</v>
      </c>
      <c r="AE305" s="300">
        <f t="shared" si="136"/>
        <v>4294.4035703663394</v>
      </c>
      <c r="AF305" s="300">
        <f t="shared" si="137"/>
        <v>390.38647761062305</v>
      </c>
      <c r="AG305" s="569">
        <v>194.4989864764519</v>
      </c>
      <c r="AH305" s="569">
        <v>164.02480841305118</v>
      </c>
      <c r="AI305" s="571">
        <f t="shared" si="145"/>
        <v>30.474178063400728</v>
      </c>
      <c r="AJ305" s="368">
        <f t="shared" si="142"/>
        <v>78.210821019130933</v>
      </c>
      <c r="AK305" s="368">
        <f t="shared" si="143"/>
        <v>65.956718674436601</v>
      </c>
      <c r="AL305" s="368">
        <f t="shared" si="144"/>
        <v>12.254102344694331</v>
      </c>
      <c r="AM305" s="261"/>
      <c r="AN305" s="261"/>
      <c r="AO305" s="261"/>
      <c r="AP305" s="261"/>
      <c r="AQ305" s="261"/>
      <c r="AR305" s="424"/>
      <c r="AS305" s="261"/>
      <c r="AT305" s="248"/>
      <c r="AU305" s="261"/>
      <c r="AV305" s="248"/>
      <c r="AW305" s="248"/>
      <c r="AX305" s="247"/>
      <c r="AY305" s="507"/>
    </row>
    <row r="306" spans="1:51" ht="13.2" x14ac:dyDescent="0.25">
      <c r="A306" s="247" t="s">
        <v>400</v>
      </c>
      <c r="B306" s="247">
        <v>54</v>
      </c>
      <c r="C306" s="247">
        <v>11</v>
      </c>
      <c r="D306" s="247">
        <v>14</v>
      </c>
      <c r="E306" s="247">
        <f t="shared" si="147"/>
        <v>0</v>
      </c>
      <c r="F306" s="256">
        <v>44657</v>
      </c>
      <c r="G306" s="247">
        <v>10687</v>
      </c>
      <c r="H306" s="247">
        <f t="shared" si="128"/>
        <v>10694</v>
      </c>
      <c r="I306" s="256">
        <f t="shared" si="125"/>
        <v>44664</v>
      </c>
      <c r="J306" s="249">
        <f t="shared" si="126"/>
        <v>44664</v>
      </c>
      <c r="K306" s="247">
        <v>1060</v>
      </c>
      <c r="L306" s="247"/>
      <c r="M306" s="247"/>
      <c r="N306" s="247"/>
      <c r="O306" s="247"/>
      <c r="P306" s="247"/>
      <c r="Q306" s="514">
        <v>0.58439999999999925</v>
      </c>
      <c r="R306" s="514">
        <v>4.9049252883296708E-2</v>
      </c>
      <c r="S306" s="300">
        <f t="shared" si="129"/>
        <v>49049.252883296707</v>
      </c>
      <c r="T306" s="515">
        <v>4.98794122164763E-2</v>
      </c>
      <c r="U306" s="300">
        <f t="shared" si="130"/>
        <v>49879.412216476303</v>
      </c>
      <c r="V306" s="514">
        <v>0.12655644375474889</v>
      </c>
      <c r="W306" s="300">
        <f t="shared" si="131"/>
        <v>126556.44375474889</v>
      </c>
      <c r="X306" s="300"/>
      <c r="Y306" s="514">
        <v>0.28534101182053229</v>
      </c>
      <c r="Z306" s="300">
        <f t="shared" si="132"/>
        <v>285341.01182053227</v>
      </c>
      <c r="AA306" s="514">
        <v>7.3404607214773787E-3</v>
      </c>
      <c r="AB306" s="300">
        <f t="shared" si="133"/>
        <v>7340.4607214773787</v>
      </c>
      <c r="AC306" s="300">
        <f t="shared" si="134"/>
        <v>4087.4377402747255</v>
      </c>
      <c r="AD306" s="300">
        <f t="shared" si="135"/>
        <v>498.35955263486545</v>
      </c>
      <c r="AE306" s="300">
        <f t="shared" si="136"/>
        <v>4506.1132525591111</v>
      </c>
      <c r="AF306" s="300">
        <f t="shared" si="137"/>
        <v>524.31862296266991</v>
      </c>
      <c r="AG306" s="569">
        <v>149.834641064827</v>
      </c>
      <c r="AH306" s="569">
        <v>117.39251725082644</v>
      </c>
      <c r="AI306" s="571">
        <f t="shared" si="145"/>
        <v>32.442123814000553</v>
      </c>
      <c r="AJ306" s="368">
        <f t="shared" si="142"/>
        <v>87.563364238284791</v>
      </c>
      <c r="AK306" s="368">
        <f t="shared" si="143"/>
        <v>68.604187081382889</v>
      </c>
      <c r="AL306" s="368">
        <f t="shared" si="144"/>
        <v>18.959177156901902</v>
      </c>
      <c r="AM306" s="261"/>
      <c r="AN306" s="261"/>
      <c r="AO306" s="261"/>
      <c r="AP306" s="261"/>
      <c r="AQ306" s="261"/>
      <c r="AR306" s="424"/>
      <c r="AS306" s="261"/>
      <c r="AT306" s="248"/>
      <c r="AU306" s="261"/>
      <c r="AV306" s="248"/>
      <c r="AW306" s="248"/>
      <c r="AX306" s="247"/>
      <c r="AY306" s="507"/>
    </row>
    <row r="307" spans="1:51" ht="13.2" x14ac:dyDescent="0.25">
      <c r="A307" s="247" t="s">
        <v>401</v>
      </c>
      <c r="B307" s="247">
        <v>54</v>
      </c>
      <c r="C307" s="247">
        <v>12</v>
      </c>
      <c r="D307" s="247">
        <v>14</v>
      </c>
      <c r="E307" s="247">
        <f>SUM(D307:D319)</f>
        <v>182</v>
      </c>
      <c r="F307" s="256">
        <v>44671</v>
      </c>
      <c r="G307" s="247">
        <v>10701</v>
      </c>
      <c r="H307" s="247">
        <f t="shared" si="128"/>
        <v>10708</v>
      </c>
      <c r="I307" s="256">
        <f t="shared" si="125"/>
        <v>44678</v>
      </c>
      <c r="J307" s="249">
        <f t="shared" si="126"/>
        <v>44678</v>
      </c>
      <c r="K307" s="247">
        <v>1060</v>
      </c>
      <c r="L307" s="247"/>
      <c r="M307" s="247"/>
      <c r="N307" s="247"/>
      <c r="O307" s="247"/>
      <c r="P307" s="247"/>
      <c r="Q307" s="514">
        <v>0.36302857142857092</v>
      </c>
      <c r="R307" s="514">
        <v>3.8980315764580331E-2</v>
      </c>
      <c r="S307" s="300">
        <f t="shared" si="129"/>
        <v>38980.315764580329</v>
      </c>
      <c r="T307" s="515">
        <v>2.3745276739542236E-2</v>
      </c>
      <c r="U307" s="300">
        <f t="shared" si="130"/>
        <v>23745.276739542234</v>
      </c>
      <c r="V307" s="514">
        <v>9.0772847926712183E-2</v>
      </c>
      <c r="W307" s="300">
        <f t="shared" si="131"/>
        <v>90772.847926712187</v>
      </c>
      <c r="X307" s="300"/>
      <c r="Y307" s="514">
        <v>0.15105965735086568</v>
      </c>
      <c r="Z307" s="300">
        <f t="shared" si="132"/>
        <v>151059.65735086569</v>
      </c>
      <c r="AA307" s="514">
        <v>7.1949864282891381E-3</v>
      </c>
      <c r="AB307" s="300">
        <f t="shared" si="133"/>
        <v>7194.9864282891385</v>
      </c>
      <c r="AC307" s="300">
        <f t="shared" si="134"/>
        <v>3248.3596470483608</v>
      </c>
      <c r="AD307" s="300">
        <f t="shared" si="135"/>
        <v>237.2458889802316</v>
      </c>
      <c r="AE307" s="300">
        <f t="shared" si="136"/>
        <v>3232.01822743808</v>
      </c>
      <c r="AF307" s="300">
        <f t="shared" si="137"/>
        <v>513.92760202065267</v>
      </c>
      <c r="AG307" s="569">
        <v>247.24919226300352</v>
      </c>
      <c r="AH307" s="569">
        <v>216.99667956980787</v>
      </c>
      <c r="AI307" s="571">
        <f t="shared" si="145"/>
        <v>30.252512693195655</v>
      </c>
      <c r="AJ307" s="368">
        <f t="shared" si="142"/>
        <v>89.758521054106239</v>
      </c>
      <c r="AK307" s="368">
        <f t="shared" si="143"/>
        <v>78.775994588970718</v>
      </c>
      <c r="AL307" s="368">
        <f t="shared" si="144"/>
        <v>10.982526465135521</v>
      </c>
      <c r="AM307" s="261"/>
      <c r="AN307" s="261"/>
      <c r="AO307" s="261"/>
      <c r="AP307" s="261"/>
      <c r="AQ307" s="261"/>
      <c r="AR307" s="424"/>
      <c r="AS307" s="261"/>
      <c r="AT307" s="248"/>
      <c r="AU307" s="261"/>
      <c r="AV307" s="248"/>
      <c r="AW307" s="248"/>
      <c r="AX307" s="247"/>
      <c r="AY307" s="507"/>
    </row>
    <row r="308" spans="1:51" ht="13.2" x14ac:dyDescent="0.25">
      <c r="A308" s="590" t="s">
        <v>402</v>
      </c>
      <c r="B308" s="253">
        <v>54</v>
      </c>
      <c r="C308" s="253">
        <v>13</v>
      </c>
      <c r="D308" s="253">
        <v>14</v>
      </c>
      <c r="E308" s="253">
        <f>E307-D308</f>
        <v>168</v>
      </c>
      <c r="F308" s="472">
        <v>44685</v>
      </c>
      <c r="G308" s="253">
        <v>10715</v>
      </c>
      <c r="H308" s="253">
        <f t="shared" si="128"/>
        <v>10722</v>
      </c>
      <c r="I308" s="472">
        <f t="shared" si="125"/>
        <v>44692</v>
      </c>
      <c r="J308" s="473">
        <f t="shared" si="126"/>
        <v>44692</v>
      </c>
      <c r="K308" s="253">
        <v>1060</v>
      </c>
      <c r="L308" s="253"/>
      <c r="M308" s="253"/>
      <c r="N308" s="253"/>
      <c r="O308" s="253"/>
      <c r="P308" s="253"/>
      <c r="Q308" s="536">
        <v>7.3600000000000013E-2</v>
      </c>
      <c r="R308" s="536">
        <v>7.0066824901714921E-3</v>
      </c>
      <c r="S308" s="356">
        <f t="shared" si="129"/>
        <v>7006.6824901714917</v>
      </c>
      <c r="T308" s="537">
        <v>5.5539467171846464E-3</v>
      </c>
      <c r="U308" s="356">
        <f t="shared" si="130"/>
        <v>5553.9467171846463</v>
      </c>
      <c r="V308" s="536">
        <v>1.9126555280346059E-2</v>
      </c>
      <c r="W308" s="356">
        <f t="shared" si="131"/>
        <v>19126.55528034606</v>
      </c>
      <c r="X308" s="356"/>
      <c r="Y308" s="536">
        <v>3.140279177704057E-2</v>
      </c>
      <c r="Z308" s="356">
        <f t="shared" si="132"/>
        <v>31402.791777040569</v>
      </c>
      <c r="AA308" s="536">
        <v>1.2457893043805346E-3</v>
      </c>
      <c r="AB308" s="356">
        <f t="shared" si="133"/>
        <v>1245.7893043805345</v>
      </c>
      <c r="AC308" s="356">
        <f t="shared" si="134"/>
        <v>583.89020751429098</v>
      </c>
      <c r="AD308" s="356">
        <f t="shared" si="135"/>
        <v>55.491078951001192</v>
      </c>
      <c r="AE308" s="356">
        <f t="shared" si="136"/>
        <v>681.01174201442234</v>
      </c>
      <c r="AF308" s="356">
        <f t="shared" si="137"/>
        <v>88.984950312895322</v>
      </c>
      <c r="AG308" s="574">
        <v>181.20248185704969</v>
      </c>
      <c r="AH308" s="574">
        <v>126.64204081295877</v>
      </c>
      <c r="AI308" s="575">
        <f t="shared" si="145"/>
        <v>54.560441044090922</v>
      </c>
      <c r="AJ308" s="380">
        <f t="shared" si="142"/>
        <v>13.336502664678859</v>
      </c>
      <c r="AK308" s="380">
        <f t="shared" si="143"/>
        <v>9.3208542038337665</v>
      </c>
      <c r="AL308" s="380">
        <f t="shared" si="144"/>
        <v>4.0156484608450924</v>
      </c>
      <c r="AM308" s="427"/>
      <c r="AN308" s="427"/>
      <c r="AO308" s="427"/>
      <c r="AP308" s="427"/>
      <c r="AQ308" s="427"/>
      <c r="AR308" s="428"/>
      <c r="AS308" s="427"/>
      <c r="AT308" s="426"/>
      <c r="AU308" s="427"/>
      <c r="AV308" s="426"/>
      <c r="AW308" s="426"/>
      <c r="AX308" s="253"/>
      <c r="AY308" s="547"/>
    </row>
    <row r="309" spans="1:51" ht="13.2" x14ac:dyDescent="0.25">
      <c r="A309" s="459" t="s">
        <v>403</v>
      </c>
      <c r="B309" s="459">
        <v>55</v>
      </c>
      <c r="C309" s="459">
        <v>1</v>
      </c>
      <c r="D309" s="459">
        <v>14</v>
      </c>
      <c r="E309" s="459">
        <f>E308-D309</f>
        <v>154</v>
      </c>
      <c r="F309" s="460">
        <v>44708</v>
      </c>
      <c r="G309" s="459">
        <v>10738</v>
      </c>
      <c r="H309" s="459">
        <f t="shared" si="128"/>
        <v>10745</v>
      </c>
      <c r="I309" s="460">
        <f t="shared" si="125"/>
        <v>44715</v>
      </c>
      <c r="J309" s="461">
        <f t="shared" si="126"/>
        <v>44715</v>
      </c>
      <c r="K309" s="459">
        <v>1060</v>
      </c>
      <c r="L309" s="459"/>
      <c r="M309" s="459"/>
      <c r="N309" s="459"/>
      <c r="O309" s="459"/>
      <c r="P309" s="459"/>
      <c r="Q309" s="533">
        <v>0.73314285714285687</v>
      </c>
      <c r="R309" s="533">
        <v>5.2998434627297059E-2</v>
      </c>
      <c r="S309" s="359">
        <f t="shared" si="129"/>
        <v>52998.434627297058</v>
      </c>
      <c r="T309" s="534">
        <v>3.6840172886325552E-2</v>
      </c>
      <c r="U309" s="359">
        <f t="shared" si="130"/>
        <v>36840.172886325548</v>
      </c>
      <c r="V309" s="533">
        <v>0.16870495845358743</v>
      </c>
      <c r="W309" s="359">
        <f t="shared" si="131"/>
        <v>168704.95845358743</v>
      </c>
      <c r="X309" s="359"/>
      <c r="Y309" s="533">
        <v>0.39510163923470121</v>
      </c>
      <c r="Z309" s="359">
        <f t="shared" si="132"/>
        <v>395101.63923470123</v>
      </c>
      <c r="AA309" s="533">
        <v>7.9784028089761802E-3</v>
      </c>
      <c r="AB309" s="359">
        <f t="shared" si="133"/>
        <v>7978.4028089761805</v>
      </c>
      <c r="AC309" s="359">
        <f t="shared" si="134"/>
        <v>4416.5362189414218</v>
      </c>
      <c r="AD309" s="359">
        <f t="shared" si="135"/>
        <v>368.08076243840924</v>
      </c>
      <c r="AE309" s="359">
        <f t="shared" si="136"/>
        <v>6006.8347885416833</v>
      </c>
      <c r="AF309" s="359">
        <f t="shared" si="137"/>
        <v>569.8859149268701</v>
      </c>
      <c r="AG309" s="459">
        <v>62.75</v>
      </c>
      <c r="AH309" s="479">
        <v>32</v>
      </c>
      <c r="AI309" s="555">
        <f t="shared" si="145"/>
        <v>30.75</v>
      </c>
      <c r="AJ309" s="480">
        <f>AG309*$Q309</f>
        <v>46.004714285714272</v>
      </c>
      <c r="AK309" s="480">
        <f>AH309*$Q309</f>
        <v>23.46057142857142</v>
      </c>
      <c r="AL309" s="480">
        <f t="shared" si="144"/>
        <v>22.544142857142852</v>
      </c>
      <c r="AM309" s="505"/>
      <c r="AN309" s="505"/>
      <c r="AO309" s="505"/>
      <c r="AP309" s="505"/>
      <c r="AQ309" s="505"/>
      <c r="AR309" s="506"/>
      <c r="AS309" s="505"/>
      <c r="AT309" s="490"/>
      <c r="AU309" s="505"/>
      <c r="AV309" s="490"/>
      <c r="AW309" s="490"/>
      <c r="AX309" s="459"/>
      <c r="AY309" s="507"/>
    </row>
    <row r="310" spans="1:51" ht="13.2" x14ac:dyDescent="0.25">
      <c r="A310" s="247" t="s">
        <v>404</v>
      </c>
      <c r="B310" s="247">
        <v>55</v>
      </c>
      <c r="C310" s="247">
        <v>2</v>
      </c>
      <c r="D310" s="247">
        <v>14</v>
      </c>
      <c r="E310" s="247">
        <f>E309-D310</f>
        <v>140</v>
      </c>
      <c r="F310" s="256">
        <v>44722</v>
      </c>
      <c r="G310" s="247">
        <v>10752</v>
      </c>
      <c r="H310" s="247">
        <f t="shared" si="128"/>
        <v>10759</v>
      </c>
      <c r="I310" s="256">
        <f t="shared" si="125"/>
        <v>44729</v>
      </c>
      <c r="J310" s="249">
        <f t="shared" si="126"/>
        <v>44729</v>
      </c>
      <c r="K310" s="247">
        <v>1060</v>
      </c>
      <c r="L310" s="247"/>
      <c r="M310" s="247"/>
      <c r="N310" s="247"/>
      <c r="O310" s="247"/>
      <c r="P310" s="247"/>
      <c r="Q310" s="514">
        <v>2.8771428571428563</v>
      </c>
      <c r="R310" s="514">
        <v>0.152874499110702</v>
      </c>
      <c r="S310" s="300">
        <f t="shared" si="129"/>
        <v>152874.49911070199</v>
      </c>
      <c r="T310" s="515">
        <v>0.13220666348333782</v>
      </c>
      <c r="U310" s="300">
        <f t="shared" si="130"/>
        <v>132206.66348333782</v>
      </c>
      <c r="V310" s="514">
        <v>0.43046496547396507</v>
      </c>
      <c r="W310" s="300">
        <f t="shared" si="131"/>
        <v>430464.96547396504</v>
      </c>
      <c r="X310" s="300"/>
      <c r="Y310" s="514">
        <v>1.9322849804087987</v>
      </c>
      <c r="Z310" s="300">
        <f t="shared" si="132"/>
        <v>1932284.9804087987</v>
      </c>
      <c r="AA310" s="514">
        <v>2.2605253219172724E-2</v>
      </c>
      <c r="AB310" s="300">
        <f t="shared" si="133"/>
        <v>22605.253219172722</v>
      </c>
      <c r="AC310" s="300">
        <f t="shared" si="134"/>
        <v>12739.5415925585</v>
      </c>
      <c r="AD310" s="300">
        <f t="shared" si="135"/>
        <v>1320.9147971302807</v>
      </c>
      <c r="AE310" s="300">
        <f t="shared" si="136"/>
        <v>15326.94683996956</v>
      </c>
      <c r="AF310" s="300">
        <f t="shared" si="137"/>
        <v>1614.6609442266231</v>
      </c>
      <c r="AG310" s="247">
        <v>53.13</v>
      </c>
      <c r="AH310" s="264">
        <v>30.9</v>
      </c>
      <c r="AI310" s="556">
        <f t="shared" si="145"/>
        <v>22.230000000000004</v>
      </c>
      <c r="AJ310" s="480">
        <f t="shared" ref="AJ310:AJ315" si="148">AG310*$Q310</f>
        <v>152.86259999999996</v>
      </c>
      <c r="AK310" s="480">
        <f t="shared" si="143"/>
        <v>88.903714285714258</v>
      </c>
      <c r="AL310" s="480">
        <f t="shared" si="144"/>
        <v>63.958885714285699</v>
      </c>
      <c r="AM310" s="261"/>
      <c r="AN310" s="261"/>
      <c r="AO310" s="261"/>
      <c r="AP310" s="261"/>
      <c r="AQ310" s="261"/>
      <c r="AR310" s="424"/>
      <c r="AS310" s="261"/>
      <c r="AT310" s="248"/>
      <c r="AU310" s="261"/>
      <c r="AV310" s="248"/>
      <c r="AW310" s="248"/>
      <c r="AX310" s="247"/>
      <c r="AY310" s="507"/>
    </row>
    <row r="311" spans="1:51" ht="13.2" x14ac:dyDescent="0.25">
      <c r="A311" s="247" t="s">
        <v>405</v>
      </c>
      <c r="B311" s="247">
        <v>55</v>
      </c>
      <c r="C311" s="247">
        <v>3</v>
      </c>
      <c r="D311" s="247">
        <v>14</v>
      </c>
      <c r="E311" s="247">
        <f>E310-D311</f>
        <v>126</v>
      </c>
      <c r="F311" s="256">
        <v>44736</v>
      </c>
      <c r="G311" s="247">
        <v>10766</v>
      </c>
      <c r="H311" s="247">
        <f t="shared" si="128"/>
        <v>10773</v>
      </c>
      <c r="I311" s="256">
        <f t="shared" si="125"/>
        <v>44743</v>
      </c>
      <c r="J311" s="249">
        <f t="shared" si="126"/>
        <v>44743</v>
      </c>
      <c r="K311" s="247">
        <v>1060</v>
      </c>
      <c r="L311" s="247"/>
      <c r="M311" s="247"/>
      <c r="N311" s="247"/>
      <c r="O311" s="247"/>
      <c r="P311" s="247"/>
      <c r="Q311" s="514">
        <v>2.0268571428571431</v>
      </c>
      <c r="R311" s="514">
        <v>0.11425717643151183</v>
      </c>
      <c r="S311" s="300">
        <f t="shared" si="129"/>
        <v>114257.17643151183</v>
      </c>
      <c r="T311" s="515">
        <v>9.3870324403569808E-2</v>
      </c>
      <c r="U311" s="300">
        <f t="shared" si="130"/>
        <v>93870.324403569801</v>
      </c>
      <c r="V311" s="514">
        <v>0.46661724125489568</v>
      </c>
      <c r="W311" s="300">
        <f t="shared" si="131"/>
        <v>466617.24125489569</v>
      </c>
      <c r="X311" s="300"/>
      <c r="Y311" s="514">
        <v>1.180726636119898</v>
      </c>
      <c r="Z311" s="300">
        <f t="shared" si="132"/>
        <v>1180726.6361198979</v>
      </c>
      <c r="AA311" s="514">
        <v>1.7096300693133511E-2</v>
      </c>
      <c r="AB311" s="300">
        <f t="shared" si="133"/>
        <v>17096.300693133511</v>
      </c>
      <c r="AC311" s="300">
        <f t="shared" si="134"/>
        <v>9521.4313692926517</v>
      </c>
      <c r="AD311" s="300">
        <f t="shared" si="135"/>
        <v>937.88540795995698</v>
      </c>
      <c r="AE311" s="300">
        <f t="shared" si="136"/>
        <v>16614.16892185988</v>
      </c>
      <c r="AF311" s="300">
        <f t="shared" si="137"/>
        <v>1221.1643352238223</v>
      </c>
      <c r="AG311" s="247">
        <v>48.6</v>
      </c>
      <c r="AH311" s="264">
        <v>27.25</v>
      </c>
      <c r="AI311" s="556">
        <f t="shared" si="145"/>
        <v>21.35</v>
      </c>
      <c r="AJ311" s="480">
        <f t="shared" si="148"/>
        <v>98.505257142857161</v>
      </c>
      <c r="AK311" s="480">
        <f t="shared" si="143"/>
        <v>55.231857142857152</v>
      </c>
      <c r="AL311" s="480">
        <f t="shared" si="144"/>
        <v>43.273400000000009</v>
      </c>
      <c r="AM311" s="261"/>
      <c r="AN311" s="261"/>
      <c r="AO311" s="261"/>
      <c r="AP311" s="261"/>
      <c r="AQ311" s="261"/>
      <c r="AR311" s="424"/>
      <c r="AS311" s="261"/>
      <c r="AT311" s="248"/>
      <c r="AU311" s="261"/>
      <c r="AV311" s="248"/>
      <c r="AW311" s="248"/>
      <c r="AX311" s="247"/>
      <c r="AY311" s="507"/>
    </row>
    <row r="312" spans="1:51" ht="13.2" x14ac:dyDescent="0.25">
      <c r="A312" s="247" t="s">
        <v>406</v>
      </c>
      <c r="B312" s="247">
        <v>55</v>
      </c>
      <c r="C312" s="247">
        <v>4</v>
      </c>
      <c r="D312" s="247">
        <v>14</v>
      </c>
      <c r="E312" s="247">
        <f>E311-D312</f>
        <v>112</v>
      </c>
      <c r="F312" s="256">
        <v>44750</v>
      </c>
      <c r="G312" s="247">
        <v>10780</v>
      </c>
      <c r="H312" s="247">
        <f t="shared" si="128"/>
        <v>10787</v>
      </c>
      <c r="I312" s="256">
        <f t="shared" si="125"/>
        <v>44757</v>
      </c>
      <c r="J312" s="249">
        <f t="shared" si="126"/>
        <v>44757</v>
      </c>
      <c r="K312" s="247">
        <v>1060</v>
      </c>
      <c r="L312" s="247"/>
      <c r="M312" s="247"/>
      <c r="N312" s="247"/>
      <c r="O312" s="247"/>
      <c r="P312" s="247"/>
      <c r="Q312" s="514">
        <v>2.2817142857142869</v>
      </c>
      <c r="R312" s="514">
        <v>0.17768826042287153</v>
      </c>
      <c r="S312" s="300">
        <f t="shared" si="129"/>
        <v>177688.26042287154</v>
      </c>
      <c r="T312" s="515">
        <v>0.11290232771054867</v>
      </c>
      <c r="U312" s="300">
        <f t="shared" si="130"/>
        <v>112902.32771054868</v>
      </c>
      <c r="V312" s="514">
        <v>0.26377378792091244</v>
      </c>
      <c r="W312" s="300">
        <f t="shared" si="131"/>
        <v>263773.78792091244</v>
      </c>
      <c r="X312" s="300"/>
      <c r="Y312" s="514">
        <v>1.4608175190256469</v>
      </c>
      <c r="Z312" s="300">
        <f t="shared" si="132"/>
        <v>1460817.5190256468</v>
      </c>
      <c r="AA312" s="514">
        <v>3.0873531482205299E-2</v>
      </c>
      <c r="AB312" s="300">
        <f t="shared" si="133"/>
        <v>30873.531482205301</v>
      </c>
      <c r="AC312" s="300">
        <f t="shared" si="134"/>
        <v>14807.355035239294</v>
      </c>
      <c r="AD312" s="300">
        <f t="shared" si="135"/>
        <v>1128.0396265511342</v>
      </c>
      <c r="AE312" s="300">
        <f t="shared" si="136"/>
        <v>9391.8138513080576</v>
      </c>
      <c r="AF312" s="300">
        <f t="shared" si="137"/>
        <v>2205.2522487289498</v>
      </c>
      <c r="AG312" s="571">
        <v>74.993986983837686</v>
      </c>
      <c r="AH312" s="571">
        <v>31.611092780689368</v>
      </c>
      <c r="AI312" s="570">
        <f t="shared" si="145"/>
        <v>43.382894203148318</v>
      </c>
      <c r="AJ312" s="480">
        <f t="shared" si="148"/>
        <v>171.11485144369374</v>
      </c>
      <c r="AK312" s="480">
        <f t="shared" si="143"/>
        <v>72.127481984738694</v>
      </c>
      <c r="AL312" s="480">
        <f t="shared" si="144"/>
        <v>98.987369458955044</v>
      </c>
      <c r="AM312" s="261"/>
      <c r="AN312" s="261"/>
      <c r="AO312" s="261"/>
      <c r="AP312" s="261"/>
      <c r="AQ312" s="261"/>
      <c r="AR312" s="424"/>
      <c r="AS312" s="261"/>
      <c r="AT312" s="248"/>
      <c r="AU312" s="261"/>
      <c r="AV312" s="248"/>
      <c r="AW312" s="248"/>
      <c r="AX312" s="247"/>
      <c r="AY312" s="507"/>
    </row>
    <row r="313" spans="1:51" ht="13.2" x14ac:dyDescent="0.25">
      <c r="A313" s="247" t="s">
        <v>407</v>
      </c>
      <c r="B313" s="247">
        <v>55</v>
      </c>
      <c r="C313" s="247">
        <v>5</v>
      </c>
      <c r="D313" s="247">
        <v>14</v>
      </c>
      <c r="E313" s="247">
        <f t="shared" ref="E313:E318" si="149">E312-D313</f>
        <v>98</v>
      </c>
      <c r="F313" s="256">
        <v>44764</v>
      </c>
      <c r="G313" s="247">
        <v>10794</v>
      </c>
      <c r="H313" s="247">
        <f t="shared" si="128"/>
        <v>10801</v>
      </c>
      <c r="I313" s="256">
        <f t="shared" si="125"/>
        <v>44771</v>
      </c>
      <c r="J313" s="249">
        <f t="shared" si="126"/>
        <v>44771</v>
      </c>
      <c r="K313" s="247">
        <v>1060</v>
      </c>
      <c r="L313" s="247"/>
      <c r="M313" s="247"/>
      <c r="N313" s="247"/>
      <c r="O313" s="247"/>
      <c r="P313" s="247"/>
      <c r="Q313" s="514">
        <v>1.0062857142857149</v>
      </c>
      <c r="R313" s="514">
        <v>0.1198592034859312</v>
      </c>
      <c r="S313" s="300">
        <f t="shared" si="129"/>
        <v>119859.2034859312</v>
      </c>
      <c r="T313" s="515">
        <v>3.0064802775020886E-2</v>
      </c>
      <c r="U313" s="300">
        <f t="shared" si="130"/>
        <v>30064.802775020886</v>
      </c>
      <c r="V313" s="514">
        <v>0.15508174334524505</v>
      </c>
      <c r="W313" s="300">
        <f t="shared" si="131"/>
        <v>155081.74334524505</v>
      </c>
      <c r="X313" s="300"/>
      <c r="Y313" s="514">
        <v>0.52149115945062097</v>
      </c>
      <c r="Z313" s="300">
        <f t="shared" si="132"/>
        <v>521491.15945062099</v>
      </c>
      <c r="AA313" s="514">
        <v>2.5243180731633542E-2</v>
      </c>
      <c r="AB313" s="300">
        <f t="shared" si="133"/>
        <v>25243.180731633543</v>
      </c>
      <c r="AC313" s="300">
        <f t="shared" si="134"/>
        <v>9988.2669571609331</v>
      </c>
      <c r="AD313" s="300">
        <f t="shared" si="135"/>
        <v>300.38609107878813</v>
      </c>
      <c r="AE313" s="300">
        <f t="shared" si="136"/>
        <v>5521.7725639652153</v>
      </c>
      <c r="AF313" s="300">
        <f t="shared" si="137"/>
        <v>1803.0843379738244</v>
      </c>
      <c r="AG313" s="571">
        <v>29.49670731089719</v>
      </c>
      <c r="AH313" s="571">
        <v>29.203408511901106</v>
      </c>
      <c r="AI313" s="570">
        <f t="shared" si="145"/>
        <v>0.29329879899608358</v>
      </c>
      <c r="AJ313" s="480">
        <f t="shared" si="148"/>
        <v>29.682115185422848</v>
      </c>
      <c r="AK313" s="480">
        <f t="shared" si="143"/>
        <v>29.386972793975932</v>
      </c>
      <c r="AL313" s="480">
        <f t="shared" si="144"/>
        <v>0.29514239144691601</v>
      </c>
      <c r="AM313" s="261"/>
      <c r="AN313" s="261"/>
      <c r="AO313" s="261"/>
      <c r="AP313" s="261"/>
      <c r="AQ313" s="261"/>
      <c r="AR313" s="424"/>
      <c r="AS313" s="261"/>
      <c r="AT313" s="248"/>
      <c r="AU313" s="261"/>
      <c r="AV313" s="248"/>
      <c r="AW313" s="248"/>
      <c r="AX313" s="247"/>
      <c r="AY313" s="507"/>
    </row>
    <row r="314" spans="1:51" ht="13.2" x14ac:dyDescent="0.25">
      <c r="A314" s="247" t="s">
        <v>408</v>
      </c>
      <c r="B314" s="247">
        <v>55</v>
      </c>
      <c r="C314" s="247">
        <v>6</v>
      </c>
      <c r="D314" s="247">
        <v>14</v>
      </c>
      <c r="E314" s="247">
        <f t="shared" si="149"/>
        <v>84</v>
      </c>
      <c r="F314" s="256">
        <v>44778</v>
      </c>
      <c r="G314" s="247">
        <v>10808</v>
      </c>
      <c r="H314" s="247">
        <f t="shared" si="128"/>
        <v>10815</v>
      </c>
      <c r="I314" s="256">
        <f t="shared" si="125"/>
        <v>44785</v>
      </c>
      <c r="J314" s="249">
        <f t="shared" si="126"/>
        <v>44785</v>
      </c>
      <c r="K314" s="247">
        <v>1060</v>
      </c>
      <c r="L314" s="247"/>
      <c r="M314" s="247"/>
      <c r="N314" s="247"/>
      <c r="O314" s="247"/>
      <c r="P314" s="247"/>
      <c r="Q314" s="514">
        <v>0.73942857142857066</v>
      </c>
      <c r="R314" s="514">
        <v>5.7873483368859537E-2</v>
      </c>
      <c r="S314" s="300">
        <f t="shared" si="129"/>
        <v>57873.483368859539</v>
      </c>
      <c r="T314" s="515">
        <v>3.3843198692993549E-2</v>
      </c>
      <c r="U314" s="300">
        <f t="shared" si="130"/>
        <v>33843.198692993552</v>
      </c>
      <c r="V314" s="514">
        <v>8.5616359168558254E-2</v>
      </c>
      <c r="W314" s="300">
        <f t="shared" si="131"/>
        <v>85616.359168558251</v>
      </c>
      <c r="X314" s="300"/>
      <c r="Y314" s="514">
        <v>0.47528530514487</v>
      </c>
      <c r="Z314" s="300">
        <f t="shared" si="132"/>
        <v>475285.30514487001</v>
      </c>
      <c r="AA314" s="514">
        <v>9.2093864945741229E-3</v>
      </c>
      <c r="AB314" s="300">
        <f t="shared" si="133"/>
        <v>9209.3864945741225</v>
      </c>
      <c r="AC314" s="300">
        <f t="shared" si="134"/>
        <v>4822.7902807382952</v>
      </c>
      <c r="AD314" s="300">
        <f t="shared" si="135"/>
        <v>338.13713135139704</v>
      </c>
      <c r="AE314" s="300">
        <f t="shared" si="136"/>
        <v>3048.4185493780865</v>
      </c>
      <c r="AF314" s="300">
        <f t="shared" si="137"/>
        <v>657.81332104100886</v>
      </c>
      <c r="AG314" s="571">
        <v>91.466379925648496</v>
      </c>
      <c r="AH314" s="571">
        <v>65.101980959534004</v>
      </c>
      <c r="AI314" s="570">
        <f t="shared" si="145"/>
        <v>26.364398966114493</v>
      </c>
      <c r="AJ314" s="480">
        <f t="shared" si="148"/>
        <v>67.632854642165157</v>
      </c>
      <c r="AK314" s="480">
        <f t="shared" si="143"/>
        <v>48.138264778078238</v>
      </c>
      <c r="AL314" s="480">
        <f t="shared" si="144"/>
        <v>19.494589864086919</v>
      </c>
      <c r="AM314" s="261"/>
      <c r="AN314" s="261"/>
      <c r="AO314" s="261"/>
      <c r="AP314" s="261"/>
      <c r="AQ314" s="261"/>
      <c r="AR314" s="424"/>
      <c r="AS314" s="261"/>
      <c r="AT314" s="248"/>
      <c r="AU314" s="261"/>
      <c r="AV314" s="248"/>
      <c r="AW314" s="248"/>
      <c r="AX314" s="247"/>
      <c r="AY314" s="507"/>
    </row>
    <row r="315" spans="1:51" ht="13.2" x14ac:dyDescent="0.25">
      <c r="A315" s="247" t="s">
        <v>409</v>
      </c>
      <c r="B315" s="247">
        <v>55</v>
      </c>
      <c r="C315" s="247">
        <v>7</v>
      </c>
      <c r="D315" s="247">
        <v>14</v>
      </c>
      <c r="E315" s="247">
        <f t="shared" si="149"/>
        <v>70</v>
      </c>
      <c r="F315" s="256">
        <v>44792</v>
      </c>
      <c r="G315" s="247">
        <v>10822</v>
      </c>
      <c r="H315" s="247">
        <f t="shared" si="128"/>
        <v>10829</v>
      </c>
      <c r="I315" s="256">
        <f t="shared" si="125"/>
        <v>44799</v>
      </c>
      <c r="J315" s="249">
        <f t="shared" si="126"/>
        <v>44799</v>
      </c>
      <c r="K315" s="247">
        <v>1060</v>
      </c>
      <c r="L315" s="247"/>
      <c r="M315" s="247"/>
      <c r="N315" s="247"/>
      <c r="O315" s="247"/>
      <c r="P315" s="247"/>
      <c r="Q315" s="514">
        <v>0.17657142857142918</v>
      </c>
      <c r="R315" s="514">
        <v>1.2419371094214694E-2</v>
      </c>
      <c r="S315" s="300">
        <f>R315*1000000</f>
        <v>12419.371094214694</v>
      </c>
      <c r="T315" s="515">
        <v>9.4320520434800978E-3</v>
      </c>
      <c r="U315" s="300">
        <f t="shared" si="130"/>
        <v>9432.0520434800983</v>
      </c>
      <c r="V315" s="514">
        <v>2.4506815667236267E-2</v>
      </c>
      <c r="W315" s="300">
        <f t="shared" si="131"/>
        <v>24506.815667236267</v>
      </c>
      <c r="X315" s="300"/>
      <c r="Y315" s="514">
        <v>0.11158413312517608</v>
      </c>
      <c r="Z315" s="300">
        <f t="shared" si="132"/>
        <v>111584.13312517609</v>
      </c>
      <c r="AA315" s="514">
        <v>1.7996069738237161E-3</v>
      </c>
      <c r="AB315" s="300">
        <f t="shared" si="133"/>
        <v>1799.6069738237161</v>
      </c>
      <c r="AC315" s="300">
        <f t="shared" si="134"/>
        <v>1034.9475911845577</v>
      </c>
      <c r="AD315" s="300">
        <f t="shared" si="135"/>
        <v>94.238344598311258</v>
      </c>
      <c r="AE315" s="300">
        <f t="shared" si="136"/>
        <v>872.57893458319302</v>
      </c>
      <c r="AF315" s="300">
        <f t="shared" si="137"/>
        <v>128.54335527312259</v>
      </c>
      <c r="AG315" s="247">
        <v>56.45</v>
      </c>
      <c r="AH315" s="264">
        <v>36.68</v>
      </c>
      <c r="AI315" s="556">
        <f t="shared" si="145"/>
        <v>19.770000000000003</v>
      </c>
      <c r="AJ315" s="480">
        <f t="shared" si="148"/>
        <v>9.9674571428571781</v>
      </c>
      <c r="AK315" s="480">
        <f t="shared" si="143"/>
        <v>6.4766400000000228</v>
      </c>
      <c r="AL315" s="480">
        <f t="shared" si="144"/>
        <v>3.4908171428571553</v>
      </c>
      <c r="AM315" s="261"/>
      <c r="AN315" s="261"/>
      <c r="AO315" s="261"/>
      <c r="AP315" s="261"/>
      <c r="AQ315" s="261"/>
      <c r="AR315" s="424"/>
      <c r="AS315" s="261"/>
      <c r="AT315" s="248"/>
      <c r="AU315" s="261"/>
      <c r="AV315" s="248"/>
      <c r="AW315" s="248"/>
      <c r="AX315" s="247"/>
      <c r="AY315" s="507"/>
    </row>
    <row r="316" spans="1:51" ht="13.2" x14ac:dyDescent="0.25">
      <c r="A316" s="247" t="s">
        <v>410</v>
      </c>
      <c r="B316" s="247">
        <v>55</v>
      </c>
      <c r="C316" s="247">
        <v>8</v>
      </c>
      <c r="D316" s="247">
        <v>14</v>
      </c>
      <c r="E316" s="247">
        <f t="shared" si="149"/>
        <v>56</v>
      </c>
      <c r="F316" s="256">
        <v>44806</v>
      </c>
      <c r="G316" s="247">
        <v>10836</v>
      </c>
      <c r="H316" s="247">
        <f t="shared" si="128"/>
        <v>10843</v>
      </c>
      <c r="I316" s="256">
        <f t="shared" si="125"/>
        <v>44813</v>
      </c>
      <c r="J316" s="249">
        <f t="shared" si="126"/>
        <v>44813</v>
      </c>
      <c r="K316" s="247">
        <v>1060</v>
      </c>
      <c r="L316" s="247"/>
      <c r="M316" s="247"/>
      <c r="N316" s="247"/>
      <c r="O316" s="247"/>
      <c r="P316" s="247"/>
      <c r="Q316" s="518"/>
      <c r="R316" s="518"/>
      <c r="S316" s="518"/>
      <c r="T316" s="518"/>
      <c r="U316" s="518"/>
      <c r="V316" s="518"/>
      <c r="W316" s="518"/>
      <c r="X316" s="518"/>
      <c r="Y316" s="518"/>
      <c r="Z316" s="518"/>
      <c r="AA316" s="518"/>
      <c r="AB316" s="518"/>
      <c r="AC316" s="518"/>
      <c r="AD316" s="518"/>
      <c r="AE316" s="518"/>
      <c r="AF316" s="518"/>
      <c r="AG316" s="377"/>
      <c r="AH316" s="377"/>
      <c r="AI316" s="566">
        <f t="shared" si="145"/>
        <v>0</v>
      </c>
      <c r="AJ316" s="480"/>
      <c r="AK316" s="480"/>
      <c r="AL316" s="480"/>
      <c r="AM316" s="261"/>
      <c r="AN316" s="261"/>
      <c r="AO316" s="261"/>
      <c r="AP316" s="261"/>
      <c r="AQ316" s="261"/>
      <c r="AR316" s="424"/>
      <c r="AS316" s="261"/>
      <c r="AT316" s="248"/>
      <c r="AU316" s="261"/>
      <c r="AV316" s="248"/>
      <c r="AW316" s="248"/>
      <c r="AX316" s="247"/>
      <c r="AY316" s="507"/>
    </row>
    <row r="317" spans="1:51" ht="13.2" x14ac:dyDescent="0.25">
      <c r="A317" s="247" t="s">
        <v>411</v>
      </c>
      <c r="B317" s="247">
        <v>55</v>
      </c>
      <c r="C317" s="247">
        <v>9</v>
      </c>
      <c r="D317" s="247">
        <v>14</v>
      </c>
      <c r="E317" s="247">
        <f t="shared" si="149"/>
        <v>42</v>
      </c>
      <c r="F317" s="256">
        <v>44820</v>
      </c>
      <c r="G317" s="247">
        <v>10850</v>
      </c>
      <c r="H317" s="247">
        <f t="shared" si="128"/>
        <v>10857</v>
      </c>
      <c r="I317" s="256">
        <f t="shared" si="125"/>
        <v>44827</v>
      </c>
      <c r="J317" s="249">
        <f>I317</f>
        <v>44827</v>
      </c>
      <c r="K317" s="247">
        <v>1060</v>
      </c>
      <c r="L317" s="247"/>
      <c r="M317" s="247"/>
      <c r="N317" s="247"/>
      <c r="O317" s="247"/>
      <c r="P317" s="247"/>
      <c r="Q317" s="518"/>
      <c r="R317" s="518"/>
      <c r="S317" s="518"/>
      <c r="T317" s="518"/>
      <c r="U317" s="518"/>
      <c r="V317" s="518"/>
      <c r="W317" s="518"/>
      <c r="X317" s="518"/>
      <c r="Y317" s="518"/>
      <c r="Z317" s="518"/>
      <c r="AA317" s="518"/>
      <c r="AB317" s="518"/>
      <c r="AC317" s="518"/>
      <c r="AD317" s="518"/>
      <c r="AE317" s="518"/>
      <c r="AF317" s="518"/>
      <c r="AG317" s="377"/>
      <c r="AH317" s="377"/>
      <c r="AI317" s="566">
        <f t="shared" si="145"/>
        <v>0</v>
      </c>
      <c r="AJ317" s="480"/>
      <c r="AK317" s="480"/>
      <c r="AL317" s="480"/>
      <c r="AM317" s="261"/>
      <c r="AN317" s="261"/>
      <c r="AO317" s="261"/>
      <c r="AP317" s="261"/>
      <c r="AQ317" s="261"/>
      <c r="AR317" s="424"/>
      <c r="AS317" s="261"/>
      <c r="AT317" s="248"/>
      <c r="AU317" s="261"/>
      <c r="AV317" s="248"/>
      <c r="AW317" s="248"/>
      <c r="AX317" s="247"/>
      <c r="AY317" s="507"/>
    </row>
    <row r="318" spans="1:51" ht="13.2" x14ac:dyDescent="0.25">
      <c r="A318" s="247" t="s">
        <v>412</v>
      </c>
      <c r="B318" s="247">
        <v>55</v>
      </c>
      <c r="C318" s="247">
        <v>10</v>
      </c>
      <c r="D318" s="247">
        <v>14</v>
      </c>
      <c r="E318" s="247">
        <f t="shared" si="149"/>
        <v>28</v>
      </c>
      <c r="F318" s="256">
        <v>44834</v>
      </c>
      <c r="G318" s="247">
        <v>10864</v>
      </c>
      <c r="H318" s="247">
        <f t="shared" si="128"/>
        <v>10871</v>
      </c>
      <c r="I318" s="256">
        <f t="shared" si="125"/>
        <v>44841</v>
      </c>
      <c r="J318" s="249">
        <f t="shared" si="126"/>
        <v>44841</v>
      </c>
      <c r="K318" s="247">
        <v>1060</v>
      </c>
      <c r="L318" s="247"/>
      <c r="M318" s="247"/>
      <c r="N318" s="247"/>
      <c r="O318" s="247"/>
      <c r="P318" s="247"/>
      <c r="Q318" s="518"/>
      <c r="R318" s="518"/>
      <c r="S318" s="518"/>
      <c r="T318" s="518"/>
      <c r="U318" s="518"/>
      <c r="V318" s="518"/>
      <c r="W318" s="518"/>
      <c r="X318" s="518"/>
      <c r="Y318" s="518"/>
      <c r="Z318" s="518"/>
      <c r="AA318" s="518"/>
      <c r="AB318" s="518"/>
      <c r="AC318" s="518"/>
      <c r="AD318" s="518"/>
      <c r="AE318" s="518"/>
      <c r="AF318" s="518"/>
      <c r="AG318" s="377"/>
      <c r="AH318" s="377"/>
      <c r="AI318" s="566">
        <f t="shared" si="145"/>
        <v>0</v>
      </c>
      <c r="AJ318" s="480"/>
      <c r="AK318" s="480"/>
      <c r="AL318" s="480"/>
      <c r="AM318" s="261"/>
      <c r="AN318" s="261"/>
      <c r="AO318" s="261"/>
      <c r="AP318" s="261"/>
      <c r="AQ318" s="261"/>
      <c r="AR318" s="424"/>
      <c r="AS318" s="261"/>
      <c r="AT318" s="248"/>
      <c r="AU318" s="261"/>
      <c r="AV318" s="248"/>
      <c r="AW318" s="248"/>
      <c r="AX318" s="247"/>
      <c r="AY318" s="507"/>
    </row>
    <row r="319" spans="1:51" ht="13.2" x14ac:dyDescent="0.25">
      <c r="A319" s="247" t="s">
        <v>413</v>
      </c>
      <c r="B319" s="247">
        <v>55</v>
      </c>
      <c r="C319" s="247">
        <v>11</v>
      </c>
      <c r="D319" s="247">
        <v>14</v>
      </c>
      <c r="E319" s="247">
        <f>E318-D319</f>
        <v>14</v>
      </c>
      <c r="F319" s="256">
        <v>44848</v>
      </c>
      <c r="G319" s="247">
        <v>10878</v>
      </c>
      <c r="H319" s="247">
        <f t="shared" si="128"/>
        <v>10885</v>
      </c>
      <c r="I319" s="256">
        <f>F319+(D319/2)</f>
        <v>44855</v>
      </c>
      <c r="J319" s="249">
        <f>I319</f>
        <v>44855</v>
      </c>
      <c r="K319" s="247">
        <v>1060</v>
      </c>
      <c r="L319" s="247"/>
      <c r="M319" s="247"/>
      <c r="N319" s="247"/>
      <c r="O319" s="247"/>
      <c r="P319" s="247"/>
      <c r="Q319" s="518"/>
      <c r="R319" s="518"/>
      <c r="S319" s="518"/>
      <c r="T319" s="518"/>
      <c r="U319" s="518"/>
      <c r="V319" s="518"/>
      <c r="W319" s="518"/>
      <c r="X319" s="518"/>
      <c r="Y319" s="518"/>
      <c r="Z319" s="518"/>
      <c r="AA319" s="518"/>
      <c r="AB319" s="518"/>
      <c r="AC319" s="518"/>
      <c r="AD319" s="518"/>
      <c r="AE319" s="518"/>
      <c r="AF319" s="518"/>
      <c r="AG319" s="377"/>
      <c r="AH319" s="377"/>
      <c r="AI319" s="566">
        <f t="shared" si="145"/>
        <v>0</v>
      </c>
      <c r="AJ319" s="480"/>
      <c r="AK319" s="480"/>
      <c r="AL319" s="480"/>
      <c r="AM319" s="261"/>
      <c r="AN319" s="261"/>
      <c r="AO319" s="261"/>
      <c r="AP319" s="261"/>
      <c r="AQ319" s="261"/>
      <c r="AR319" s="424"/>
      <c r="AS319" s="261"/>
      <c r="AT319" s="248"/>
      <c r="AU319" s="261"/>
      <c r="AV319" s="248"/>
      <c r="AW319" s="248"/>
      <c r="AX319" s="247"/>
      <c r="AY319" s="507"/>
    </row>
    <row r="320" spans="1:51" ht="13.2" x14ac:dyDescent="0.25">
      <c r="A320" s="247" t="s">
        <v>414</v>
      </c>
      <c r="B320" s="254">
        <v>55</v>
      </c>
      <c r="C320" s="254">
        <v>12</v>
      </c>
      <c r="D320" s="254">
        <v>14</v>
      </c>
      <c r="E320" s="254"/>
      <c r="F320" s="258">
        <v>44862</v>
      </c>
      <c r="G320" s="254">
        <v>10892</v>
      </c>
      <c r="H320" s="254">
        <f t="shared" si="128"/>
        <v>10899</v>
      </c>
      <c r="I320" s="258">
        <f>F320+(D320/2)</f>
        <v>44869</v>
      </c>
      <c r="J320" s="255">
        <f>I320</f>
        <v>44869</v>
      </c>
      <c r="K320" s="254">
        <v>1060</v>
      </c>
      <c r="L320" s="254"/>
      <c r="M320" s="254"/>
      <c r="N320" s="254"/>
      <c r="O320" s="254"/>
      <c r="P320" s="254"/>
      <c r="Q320" s="518"/>
      <c r="R320" s="518"/>
      <c r="S320" s="518"/>
      <c r="T320" s="518"/>
      <c r="U320" s="518"/>
      <c r="V320" s="518"/>
      <c r="W320" s="518"/>
      <c r="X320" s="518"/>
      <c r="Y320" s="518"/>
      <c r="Z320" s="518"/>
      <c r="AA320" s="518"/>
      <c r="AB320" s="518"/>
      <c r="AC320" s="518"/>
      <c r="AD320" s="518"/>
      <c r="AE320" s="518"/>
      <c r="AF320" s="518"/>
      <c r="AG320" s="377"/>
      <c r="AH320" s="377"/>
      <c r="AI320" s="566">
        <f t="shared" si="145"/>
        <v>0</v>
      </c>
      <c r="AJ320" s="463"/>
      <c r="AK320" s="463"/>
      <c r="AL320" s="463"/>
      <c r="AM320" s="263"/>
      <c r="AN320" s="263"/>
      <c r="AO320" s="263"/>
      <c r="AP320" s="263"/>
      <c r="AQ320" s="263"/>
      <c r="AR320" s="612"/>
      <c r="AS320" s="263"/>
      <c r="AT320" s="613"/>
      <c r="AU320" s="263"/>
      <c r="AV320" s="613"/>
      <c r="AW320" s="613"/>
      <c r="AX320" s="254"/>
      <c r="AY320" s="614"/>
    </row>
    <row r="321" spans="1:81" ht="13.8" thickBot="1" x14ac:dyDescent="0.3">
      <c r="A321" s="590" t="s">
        <v>415</v>
      </c>
      <c r="B321" s="621">
        <v>55</v>
      </c>
      <c r="C321" s="621">
        <v>13</v>
      </c>
      <c r="D321" s="621">
        <v>14</v>
      </c>
      <c r="E321" s="621"/>
      <c r="F321" s="633"/>
      <c r="G321" s="621"/>
      <c r="H321" s="621"/>
      <c r="I321" s="633"/>
      <c r="J321" s="255"/>
      <c r="K321" s="621"/>
      <c r="L321" s="621"/>
      <c r="M321" s="621"/>
      <c r="N321" s="621"/>
      <c r="O321" s="621"/>
      <c r="P321" s="621"/>
      <c r="Q321" s="740"/>
      <c r="R321" s="740"/>
      <c r="S321" s="740"/>
      <c r="T321" s="740"/>
      <c r="U321" s="740"/>
      <c r="V321" s="740"/>
      <c r="W321" s="740"/>
      <c r="X321" s="740"/>
      <c r="Y321" s="740"/>
      <c r="Z321" s="740"/>
      <c r="AA321" s="740"/>
      <c r="AB321" s="740"/>
      <c r="AC321" s="740"/>
      <c r="AD321" s="740"/>
      <c r="AE321" s="740"/>
      <c r="AF321" s="740"/>
      <c r="AG321" s="481"/>
      <c r="AH321" s="481"/>
      <c r="AI321" s="568">
        <f t="shared" si="145"/>
        <v>0</v>
      </c>
      <c r="AJ321" s="606"/>
      <c r="AK321" s="606"/>
      <c r="AL321" s="606"/>
      <c r="AM321" s="618"/>
      <c r="AN321" s="618"/>
      <c r="AO321" s="618"/>
      <c r="AP321" s="618"/>
      <c r="AQ321" s="618"/>
      <c r="AR321" s="619"/>
      <c r="AS321" s="618"/>
      <c r="AT321" s="620"/>
      <c r="AU321" s="618"/>
      <c r="AV321" s="620"/>
      <c r="AW321" s="620"/>
      <c r="AX321" s="621"/>
      <c r="AY321" s="622"/>
    </row>
    <row r="322" spans="1:81" ht="13.2" x14ac:dyDescent="0.25">
      <c r="A322" s="459" t="s">
        <v>416</v>
      </c>
      <c r="B322" s="638">
        <v>56</v>
      </c>
      <c r="C322" s="617">
        <v>1</v>
      </c>
      <c r="D322" s="617">
        <v>14</v>
      </c>
      <c r="E322" s="617">
        <f>SUM(D322:D334)</f>
        <v>181</v>
      </c>
      <c r="F322" s="635">
        <v>44876</v>
      </c>
      <c r="G322" s="617">
        <v>10906</v>
      </c>
      <c r="H322" s="617">
        <v>10913</v>
      </c>
      <c r="I322" s="635">
        <f t="shared" ref="I322:I360" si="150">F322+(D322/2)</f>
        <v>44883</v>
      </c>
      <c r="J322" s="255">
        <f t="shared" ref="J322:J360" si="151">I322</f>
        <v>44883</v>
      </c>
      <c r="K322" s="617">
        <v>1060</v>
      </c>
      <c r="L322" s="617"/>
      <c r="M322" s="617"/>
      <c r="N322" s="617"/>
      <c r="O322" s="617"/>
      <c r="P322" s="617"/>
      <c r="Q322" s="628">
        <v>1.2039999999999995</v>
      </c>
      <c r="R322" s="585">
        <v>0.10829636209495722</v>
      </c>
      <c r="S322" s="589">
        <f t="shared" ref="S322:S360" si="152">R322*1000000</f>
        <v>108296.36209495722</v>
      </c>
      <c r="T322" s="585">
        <v>9.6385610285665585E-2</v>
      </c>
      <c r="U322" s="589">
        <f t="shared" si="130"/>
        <v>96385.610285665578</v>
      </c>
      <c r="V322" s="585">
        <v>0.41015363922353304</v>
      </c>
      <c r="W322" s="589">
        <f t="shared" si="131"/>
        <v>410153.63922353304</v>
      </c>
      <c r="X322" s="589"/>
      <c r="Y322" s="585">
        <v>0.42671984525340784</v>
      </c>
      <c r="Z322" s="591">
        <f t="shared" si="132"/>
        <v>426719.84525340784</v>
      </c>
      <c r="AA322" s="585">
        <v>1.7319367104350263E-2</v>
      </c>
      <c r="AB322" s="593">
        <f t="shared" si="133"/>
        <v>17319.367104350262</v>
      </c>
      <c r="AC322" s="359">
        <f>R322/12*1000000</f>
        <v>9024.6968412464339</v>
      </c>
      <c r="AD322" s="359">
        <f t="shared" si="135"/>
        <v>963.01635259719114</v>
      </c>
      <c r="AE322" s="359">
        <f t="shared" si="136"/>
        <v>14603.750662211214</v>
      </c>
      <c r="AF322" s="359">
        <f t="shared" si="137"/>
        <v>1237.0976503107331</v>
      </c>
      <c r="AG322" s="573">
        <v>104.59504585361776</v>
      </c>
      <c r="AH322" s="573">
        <v>77.754607474084551</v>
      </c>
      <c r="AI322" s="573">
        <f t="shared" ref="AI322:AI327" si="153">AG322-AH322</f>
        <v>26.840438379533211</v>
      </c>
      <c r="AJ322" s="480">
        <f t="shared" ref="AJ322:AJ327" si="154">AG322*$Q322</f>
        <v>125.93243520775573</v>
      </c>
      <c r="AK322" s="480">
        <f t="shared" si="143"/>
        <v>93.616547398797763</v>
      </c>
      <c r="AL322" s="610">
        <f t="shared" si="144"/>
        <v>32.315887808957967</v>
      </c>
      <c r="AM322" s="585"/>
      <c r="AN322" s="585"/>
      <c r="AO322" s="585"/>
      <c r="AP322" s="585"/>
      <c r="AQ322" s="585"/>
      <c r="AR322" s="615"/>
      <c r="AS322" s="585"/>
      <c r="AT322" s="616"/>
      <c r="AU322" s="585"/>
      <c r="AV322" s="616"/>
      <c r="AW322" s="616"/>
      <c r="AX322" s="617"/>
      <c r="AY322" s="617"/>
    </row>
    <row r="323" spans="1:81" ht="13.2" x14ac:dyDescent="0.25">
      <c r="A323" s="247" t="s">
        <v>417</v>
      </c>
      <c r="B323" s="631">
        <v>56</v>
      </c>
      <c r="C323" s="595">
        <v>2</v>
      </c>
      <c r="D323" s="595">
        <v>14</v>
      </c>
      <c r="E323" s="595">
        <f>E322-D323</f>
        <v>167</v>
      </c>
      <c r="F323" s="627">
        <v>44890</v>
      </c>
      <c r="G323" s="595">
        <v>10920</v>
      </c>
      <c r="H323" s="595">
        <v>10927</v>
      </c>
      <c r="I323" s="627">
        <f t="shared" si="150"/>
        <v>44897</v>
      </c>
      <c r="J323" s="255">
        <f t="shared" si="151"/>
        <v>44897</v>
      </c>
      <c r="K323" s="595">
        <v>1060</v>
      </c>
      <c r="L323" s="595"/>
      <c r="M323" s="595"/>
      <c r="N323" s="595"/>
      <c r="O323" s="595"/>
      <c r="P323" s="595"/>
      <c r="Q323" s="629">
        <v>1.0765714285714287</v>
      </c>
      <c r="R323" s="583">
        <v>0.13407494785971966</v>
      </c>
      <c r="S323" s="588">
        <f t="shared" si="152"/>
        <v>134074.94785971966</v>
      </c>
      <c r="T323" s="583">
        <v>0.13468486525607734</v>
      </c>
      <c r="U323" s="588">
        <f t="shared" si="130"/>
        <v>134684.86525607735</v>
      </c>
      <c r="V323" s="583">
        <v>0.15970846243445583</v>
      </c>
      <c r="W323" s="588">
        <f t="shared" si="131"/>
        <v>159708.46243445584</v>
      </c>
      <c r="X323" s="588"/>
      <c r="Y323" s="583">
        <v>0.44699073123159649</v>
      </c>
      <c r="Z323" s="592">
        <f t="shared" si="132"/>
        <v>446990.7312315965</v>
      </c>
      <c r="AA323" s="583">
        <v>2.7360486463408981E-2</v>
      </c>
      <c r="AB323" s="594">
        <f t="shared" si="133"/>
        <v>27360.486463408983</v>
      </c>
      <c r="AC323" s="300">
        <f>R323/12*1000000</f>
        <v>11172.912321643304</v>
      </c>
      <c r="AD323" s="300">
        <f t="shared" si="135"/>
        <v>1345.6752237656499</v>
      </c>
      <c r="AE323" s="300">
        <f t="shared" si="136"/>
        <v>5686.5094954498172</v>
      </c>
      <c r="AF323" s="300">
        <f t="shared" si="137"/>
        <v>1954.3204616720702</v>
      </c>
      <c r="AG323" s="571">
        <v>34.192527460627296</v>
      </c>
      <c r="AH323" s="571">
        <v>35.148914563398648</v>
      </c>
      <c r="AI323" s="576">
        <f t="shared" si="153"/>
        <v>-0.95638710277135175</v>
      </c>
      <c r="AJ323" s="480">
        <f t="shared" si="154"/>
        <v>36.810698134755334</v>
      </c>
      <c r="AK323" s="480">
        <f t="shared" si="143"/>
        <v>37.840317164253179</v>
      </c>
      <c r="AL323" s="610">
        <f t="shared" si="144"/>
        <v>-1.0296190294978445</v>
      </c>
      <c r="AM323" s="583"/>
      <c r="AN323" s="583"/>
      <c r="AO323" s="583"/>
      <c r="AP323" s="583"/>
      <c r="AQ323" s="583"/>
      <c r="AR323" s="608"/>
      <c r="AS323" s="583"/>
      <c r="AT323" s="596"/>
      <c r="AU323" s="583"/>
      <c r="AV323" s="596"/>
      <c r="AW323" s="596"/>
      <c r="AX323" s="595"/>
      <c r="AY323" s="595"/>
    </row>
    <row r="324" spans="1:81" ht="13.2" x14ac:dyDescent="0.25">
      <c r="A324" s="247" t="s">
        <v>418</v>
      </c>
      <c r="B324" s="631">
        <v>56</v>
      </c>
      <c r="C324" s="595">
        <v>3</v>
      </c>
      <c r="D324" s="595">
        <v>14</v>
      </c>
      <c r="E324" s="595">
        <f t="shared" ref="E324:E334" si="155">E323-D324</f>
        <v>153</v>
      </c>
      <c r="F324" s="627">
        <v>44904</v>
      </c>
      <c r="G324" s="595">
        <v>10934</v>
      </c>
      <c r="H324" s="595">
        <v>10941</v>
      </c>
      <c r="I324" s="627">
        <f t="shared" si="150"/>
        <v>44911</v>
      </c>
      <c r="J324" s="255">
        <f t="shared" si="151"/>
        <v>44911</v>
      </c>
      <c r="K324" s="595">
        <v>1060</v>
      </c>
      <c r="L324" s="595"/>
      <c r="M324" s="595"/>
      <c r="N324" s="595"/>
      <c r="O324" s="595"/>
      <c r="P324" s="595"/>
      <c r="Q324" s="629">
        <v>0.55142857142857138</v>
      </c>
      <c r="R324" s="583">
        <v>4.6092535246867988E-2</v>
      </c>
      <c r="S324" s="588">
        <f t="shared" si="152"/>
        <v>46092.535246867985</v>
      </c>
      <c r="T324" s="583">
        <v>7.8884170706044754E-2</v>
      </c>
      <c r="U324" s="588">
        <f t="shared" si="130"/>
        <v>78884.170706044752</v>
      </c>
      <c r="V324" s="583">
        <v>8.9541392134483977E-2</v>
      </c>
      <c r="W324" s="588">
        <f t="shared" si="131"/>
        <v>89541.392134483976</v>
      </c>
      <c r="X324" s="588"/>
      <c r="Y324" s="583">
        <v>0.26777167047087269</v>
      </c>
      <c r="Z324" s="592">
        <f t="shared" si="132"/>
        <v>267771.67047087272</v>
      </c>
      <c r="AA324" s="583">
        <v>7.9410685430933645E-3</v>
      </c>
      <c r="AB324" s="594">
        <f t="shared" si="133"/>
        <v>7941.0685430933645</v>
      </c>
      <c r="AC324" s="300">
        <f t="shared" si="134"/>
        <v>3841.0446039056656</v>
      </c>
      <c r="AD324" s="300">
        <f t="shared" si="135"/>
        <v>788.1544363919138</v>
      </c>
      <c r="AE324" s="300">
        <f t="shared" si="136"/>
        <v>3188.1715523841121</v>
      </c>
      <c r="AF324" s="300">
        <f t="shared" si="137"/>
        <v>567.21918164952604</v>
      </c>
      <c r="AG324" s="264">
        <v>87.412163886386764</v>
      </c>
      <c r="AH324" s="264">
        <v>52.4690214422995</v>
      </c>
      <c r="AI324" s="264">
        <f t="shared" si="153"/>
        <v>34.943142444087265</v>
      </c>
      <c r="AJ324" s="480">
        <f t="shared" si="154"/>
        <v>48.20156465735041</v>
      </c>
      <c r="AK324" s="480">
        <f t="shared" si="143"/>
        <v>28.932917538182291</v>
      </c>
      <c r="AL324" s="610">
        <f t="shared" si="144"/>
        <v>19.268647119168119</v>
      </c>
      <c r="AM324" s="583"/>
      <c r="AN324" s="583"/>
      <c r="AO324" s="583"/>
      <c r="AP324" s="583"/>
      <c r="AQ324" s="583"/>
      <c r="AR324" s="608"/>
      <c r="AS324" s="583"/>
      <c r="AT324" s="596"/>
      <c r="AU324" s="583"/>
      <c r="AV324" s="596"/>
      <c r="AW324" s="596"/>
      <c r="AX324" s="595"/>
      <c r="AY324" s="595"/>
    </row>
    <row r="325" spans="1:81" ht="13.2" x14ac:dyDescent="0.25">
      <c r="A325" s="247" t="s">
        <v>419</v>
      </c>
      <c r="B325" s="631">
        <v>56</v>
      </c>
      <c r="C325" s="595">
        <v>4</v>
      </c>
      <c r="D325" s="595">
        <v>14</v>
      </c>
      <c r="E325" s="595">
        <f t="shared" si="155"/>
        <v>139</v>
      </c>
      <c r="F325" s="627">
        <v>44918</v>
      </c>
      <c r="G325" s="595">
        <v>10948</v>
      </c>
      <c r="H325" s="595">
        <v>10955</v>
      </c>
      <c r="I325" s="627">
        <f t="shared" si="150"/>
        <v>44925</v>
      </c>
      <c r="J325" s="255">
        <f t="shared" si="151"/>
        <v>44925</v>
      </c>
      <c r="K325" s="595">
        <v>1060</v>
      </c>
      <c r="L325" s="595"/>
      <c r="M325" s="595"/>
      <c r="N325" s="595"/>
      <c r="O325" s="595"/>
      <c r="P325" s="595"/>
      <c r="Q325" s="629">
        <v>0.62800000000000011</v>
      </c>
      <c r="R325" s="583">
        <v>5.351197843746773E-2</v>
      </c>
      <c r="S325" s="588">
        <f t="shared" si="152"/>
        <v>53511.978437467733</v>
      </c>
      <c r="T325" s="583">
        <v>6.7631180552599091E-2</v>
      </c>
      <c r="U325" s="588">
        <f t="shared" si="130"/>
        <v>67631.180552599093</v>
      </c>
      <c r="V325" s="583">
        <v>0.1278843097453054</v>
      </c>
      <c r="W325" s="588">
        <f t="shared" si="131"/>
        <v>127884.30974530541</v>
      </c>
      <c r="X325" s="588"/>
      <c r="Y325" s="583">
        <v>0.29870456360842629</v>
      </c>
      <c r="Z325" s="592">
        <f t="shared" si="132"/>
        <v>298704.56360842631</v>
      </c>
      <c r="AA325" s="583">
        <v>8.3476515678012828E-3</v>
      </c>
      <c r="AB325" s="594">
        <f t="shared" si="133"/>
        <v>8347.651567801282</v>
      </c>
      <c r="AC325" s="300">
        <f t="shared" si="134"/>
        <v>4459.3315364556438</v>
      </c>
      <c r="AD325" s="300">
        <f t="shared" si="135"/>
        <v>675.72257544020715</v>
      </c>
      <c r="AE325" s="300">
        <f t="shared" si="136"/>
        <v>4553.3926668674367</v>
      </c>
      <c r="AF325" s="300">
        <f t="shared" si="137"/>
        <v>596.26082627152016</v>
      </c>
      <c r="AG325" s="264">
        <v>70.149145424973909</v>
      </c>
      <c r="AH325" s="264">
        <v>39.34260518754003</v>
      </c>
      <c r="AI325" s="264">
        <f t="shared" si="153"/>
        <v>30.806540237433879</v>
      </c>
      <c r="AJ325" s="480">
        <f t="shared" si="154"/>
        <v>44.053663326883623</v>
      </c>
      <c r="AK325" s="480">
        <f t="shared" si="143"/>
        <v>24.707156057775144</v>
      </c>
      <c r="AL325" s="610">
        <f t="shared" si="144"/>
        <v>19.346507269108479</v>
      </c>
      <c r="AM325" s="583"/>
      <c r="AN325" s="583"/>
      <c r="AO325" s="583"/>
      <c r="AP325" s="583"/>
      <c r="AQ325" s="583"/>
      <c r="AR325" s="608"/>
      <c r="AS325" s="583"/>
      <c r="AT325" s="596"/>
      <c r="AU325" s="583"/>
      <c r="AV325" s="596"/>
      <c r="AW325" s="596"/>
      <c r="AX325" s="595"/>
      <c r="AY325" s="595"/>
    </row>
    <row r="326" spans="1:81" ht="13.2" x14ac:dyDescent="0.25">
      <c r="A326" s="247" t="s">
        <v>420</v>
      </c>
      <c r="B326" s="631">
        <v>56</v>
      </c>
      <c r="C326" s="595">
        <v>5</v>
      </c>
      <c r="D326" s="595">
        <v>14</v>
      </c>
      <c r="E326" s="595">
        <f t="shared" si="155"/>
        <v>125</v>
      </c>
      <c r="F326" s="627">
        <v>44932</v>
      </c>
      <c r="G326" s="595">
        <v>10962</v>
      </c>
      <c r="H326" s="595">
        <v>10969</v>
      </c>
      <c r="I326" s="627">
        <f t="shared" si="150"/>
        <v>44939</v>
      </c>
      <c r="J326" s="255">
        <f t="shared" si="151"/>
        <v>44939</v>
      </c>
      <c r="K326" s="595">
        <v>1060</v>
      </c>
      <c r="L326" s="595"/>
      <c r="M326" s="595"/>
      <c r="N326" s="595"/>
      <c r="O326" s="595"/>
      <c r="P326" s="595"/>
      <c r="Q326" s="629">
        <v>1.7062857142857137</v>
      </c>
      <c r="R326" s="583">
        <v>7.6068789573665085E-2</v>
      </c>
      <c r="S326" s="588">
        <f t="shared" si="152"/>
        <v>76068.789573665083</v>
      </c>
      <c r="T326" s="583">
        <v>0.1878955523254045</v>
      </c>
      <c r="U326" s="588">
        <f t="shared" si="130"/>
        <v>187895.55232540451</v>
      </c>
      <c r="V326" s="583">
        <v>0.14601364769664393</v>
      </c>
      <c r="W326" s="588">
        <f t="shared" si="131"/>
        <v>146013.64769664392</v>
      </c>
      <c r="X326" s="588"/>
      <c r="Y326" s="583">
        <v>1.1822045403295025</v>
      </c>
      <c r="Z326" s="592">
        <f t="shared" si="132"/>
        <v>1182204.5403295024</v>
      </c>
      <c r="AA326" s="583">
        <v>1.1259542393392672E-2</v>
      </c>
      <c r="AB326" s="594">
        <f t="shared" si="133"/>
        <v>11259.542393392672</v>
      </c>
      <c r="AC326" s="300">
        <f t="shared" si="134"/>
        <v>6339.0657978054242</v>
      </c>
      <c r="AD326" s="300">
        <f t="shared" si="135"/>
        <v>1877.3185015207191</v>
      </c>
      <c r="AE326" s="300">
        <f t="shared" si="136"/>
        <v>5198.8979258565423</v>
      </c>
      <c r="AF326" s="300">
        <f t="shared" si="137"/>
        <v>804.25302809947652</v>
      </c>
      <c r="AG326" s="264">
        <v>60.049248727165235</v>
      </c>
      <c r="AH326" s="264">
        <v>42.986594298424507</v>
      </c>
      <c r="AI326" s="264">
        <f t="shared" si="153"/>
        <v>17.062654428740728</v>
      </c>
      <c r="AJ326" s="480">
        <f t="shared" si="154"/>
        <v>102.46117525675162</v>
      </c>
      <c r="AK326" s="480">
        <f t="shared" si="143"/>
        <v>73.347411757197449</v>
      </c>
      <c r="AL326" s="610">
        <f t="shared" si="144"/>
        <v>29.113763499554167</v>
      </c>
      <c r="AM326" s="583"/>
      <c r="AN326" s="583"/>
      <c r="AO326" s="583"/>
      <c r="AP326" s="583"/>
      <c r="AQ326" s="583"/>
      <c r="AR326" s="608"/>
      <c r="AS326" s="583"/>
      <c r="AT326" s="596"/>
      <c r="AU326" s="583"/>
      <c r="AV326" s="596"/>
      <c r="AW326" s="596"/>
      <c r="AX326" s="595"/>
      <c r="AY326" s="626"/>
    </row>
    <row r="327" spans="1:81" ht="13.2" x14ac:dyDescent="0.25">
      <c r="A327" s="247" t="s">
        <v>421</v>
      </c>
      <c r="B327" s="631">
        <v>56</v>
      </c>
      <c r="C327" s="595">
        <v>6</v>
      </c>
      <c r="D327" s="595">
        <v>14</v>
      </c>
      <c r="E327" s="595">
        <f t="shared" si="155"/>
        <v>111</v>
      </c>
      <c r="F327" s="627">
        <v>44946</v>
      </c>
      <c r="G327" s="595">
        <v>10976</v>
      </c>
      <c r="H327" s="595">
        <v>10983</v>
      </c>
      <c r="I327" s="627">
        <f t="shared" si="150"/>
        <v>44953</v>
      </c>
      <c r="J327" s="255">
        <f t="shared" si="151"/>
        <v>44953</v>
      </c>
      <c r="K327" s="595">
        <v>1060</v>
      </c>
      <c r="L327" s="595"/>
      <c r="M327" s="595"/>
      <c r="N327" s="595"/>
      <c r="O327" s="595"/>
      <c r="P327" s="595"/>
      <c r="Q327" s="630">
        <v>0.80171428571428593</v>
      </c>
      <c r="R327" s="598">
        <v>3.0585314779452255E-2</v>
      </c>
      <c r="S327" s="599">
        <f t="shared" si="152"/>
        <v>30585.314779452256</v>
      </c>
      <c r="T327" s="598">
        <v>7.777198567110441E-2</v>
      </c>
      <c r="U327" s="599">
        <f t="shared" si="130"/>
        <v>77771.985671104412</v>
      </c>
      <c r="V327" s="598">
        <v>9.3914558886362923E-2</v>
      </c>
      <c r="W327" s="599">
        <f t="shared" si="131"/>
        <v>93914.558886362924</v>
      </c>
      <c r="X327" s="599"/>
      <c r="Y327" s="598">
        <v>0.55356445420818789</v>
      </c>
      <c r="Z327" s="600">
        <f t="shared" si="132"/>
        <v>553564.45420818788</v>
      </c>
      <c r="AA327" s="598">
        <v>4.7385681812148759E-3</v>
      </c>
      <c r="AB327" s="601">
        <f t="shared" si="133"/>
        <v>4738.5681812148759</v>
      </c>
      <c r="AC327" s="328">
        <f t="shared" si="134"/>
        <v>2548.7762316210215</v>
      </c>
      <c r="AD327" s="328">
        <f t="shared" si="135"/>
        <v>777.04227584650596</v>
      </c>
      <c r="AE327" s="328">
        <f t="shared" si="136"/>
        <v>3343.8806105058811</v>
      </c>
      <c r="AF327" s="328">
        <f t="shared" si="137"/>
        <v>338.46915580106258</v>
      </c>
      <c r="AG327" s="264">
        <v>56.803562050191964</v>
      </c>
      <c r="AH327" s="264">
        <v>45.496029526061442</v>
      </c>
      <c r="AI327" s="264">
        <f t="shared" si="153"/>
        <v>11.307532524130522</v>
      </c>
      <c r="AJ327" s="463">
        <f t="shared" si="154"/>
        <v>45.540227175096767</v>
      </c>
      <c r="AK327" s="463">
        <f t="shared" si="143"/>
        <v>36.474816814322409</v>
      </c>
      <c r="AL327" s="611">
        <f t="shared" si="144"/>
        <v>9.0654103607743579</v>
      </c>
      <c r="AM327" s="583"/>
      <c r="AN327" s="583"/>
      <c r="AO327" s="583"/>
      <c r="AP327" s="583"/>
      <c r="AQ327" s="583"/>
      <c r="AR327" s="608"/>
      <c r="AS327" s="583"/>
      <c r="AT327" s="596"/>
      <c r="AU327" s="583"/>
      <c r="AV327" s="596"/>
      <c r="AW327" s="596"/>
      <c r="AX327" s="595"/>
      <c r="AY327" s="595"/>
    </row>
    <row r="328" spans="1:81" ht="13.2" x14ac:dyDescent="0.25">
      <c r="A328" s="247" t="s">
        <v>422</v>
      </c>
      <c r="B328" s="631">
        <v>56</v>
      </c>
      <c r="C328" s="595">
        <v>7</v>
      </c>
      <c r="D328" s="595">
        <v>14</v>
      </c>
      <c r="E328" s="595">
        <f t="shared" si="155"/>
        <v>97</v>
      </c>
      <c r="F328" s="627">
        <v>44960</v>
      </c>
      <c r="G328" s="595">
        <v>10990</v>
      </c>
      <c r="H328" s="595">
        <v>10997</v>
      </c>
      <c r="I328" s="627">
        <f t="shared" si="150"/>
        <v>44967</v>
      </c>
      <c r="J328" s="255">
        <f t="shared" si="151"/>
        <v>44967</v>
      </c>
      <c r="K328" s="595">
        <v>1060</v>
      </c>
      <c r="L328" s="595"/>
      <c r="M328" s="595"/>
      <c r="N328" s="595"/>
      <c r="O328" s="595"/>
      <c r="P328" s="595"/>
      <c r="Q328" s="631"/>
      <c r="R328" s="631"/>
      <c r="S328" s="631"/>
      <c r="T328" s="631"/>
      <c r="U328" s="631"/>
      <c r="V328" s="631"/>
      <c r="W328" s="631"/>
      <c r="X328" s="631"/>
      <c r="Y328" s="631"/>
      <c r="Z328" s="631"/>
      <c r="AA328" s="631"/>
      <c r="AB328" s="631"/>
      <c r="AC328" s="631"/>
      <c r="AD328" s="631"/>
      <c r="AE328" s="631"/>
      <c r="AF328" s="631"/>
      <c r="AG328" s="597"/>
      <c r="AH328" s="377"/>
      <c r="AI328" s="609"/>
      <c r="AJ328" s="691"/>
      <c r="AK328" s="691"/>
      <c r="AL328" s="691"/>
      <c r="AM328" s="628"/>
      <c r="AN328" s="585"/>
      <c r="AO328" s="585"/>
      <c r="AP328" s="585"/>
      <c r="AQ328" s="585"/>
      <c r="AR328" s="615"/>
      <c r="AS328" s="585"/>
      <c r="AT328" s="616"/>
      <c r="AU328" s="585"/>
      <c r="AV328" s="616"/>
      <c r="AW328" s="616"/>
      <c r="AX328" s="617"/>
      <c r="AY328" s="617"/>
    </row>
    <row r="329" spans="1:81" ht="13.2" x14ac:dyDescent="0.25">
      <c r="A329" s="247" t="s">
        <v>423</v>
      </c>
      <c r="B329" s="631">
        <v>56</v>
      </c>
      <c r="C329" s="595">
        <v>8</v>
      </c>
      <c r="D329" s="595">
        <v>14</v>
      </c>
      <c r="E329" s="595">
        <f t="shared" si="155"/>
        <v>83</v>
      </c>
      <c r="F329" s="627">
        <v>44974</v>
      </c>
      <c r="G329" s="595">
        <v>11004</v>
      </c>
      <c r="H329" s="595">
        <v>11011</v>
      </c>
      <c r="I329" s="627">
        <f t="shared" si="150"/>
        <v>44981</v>
      </c>
      <c r="J329" s="255">
        <f t="shared" si="151"/>
        <v>44981</v>
      </c>
      <c r="K329" s="595">
        <v>1060</v>
      </c>
      <c r="L329" s="595"/>
      <c r="M329" s="595"/>
      <c r="N329" s="595"/>
      <c r="O329" s="595"/>
      <c r="P329" s="595"/>
      <c r="Q329" s="631"/>
      <c r="R329" s="631"/>
      <c r="S329" s="631"/>
      <c r="T329" s="631"/>
      <c r="U329" s="631"/>
      <c r="V329" s="631"/>
      <c r="W329" s="631"/>
      <c r="X329" s="631"/>
      <c r="Y329" s="631"/>
      <c r="Z329" s="631"/>
      <c r="AA329" s="631"/>
      <c r="AB329" s="631"/>
      <c r="AC329" s="631"/>
      <c r="AD329" s="631"/>
      <c r="AE329" s="631"/>
      <c r="AF329" s="631"/>
      <c r="AG329" s="597"/>
      <c r="AH329" s="377"/>
      <c r="AI329" s="609"/>
      <c r="AJ329" s="691"/>
      <c r="AK329" s="691"/>
      <c r="AL329" s="691"/>
      <c r="AM329" s="629"/>
      <c r="AN329" s="583"/>
      <c r="AO329" s="583"/>
      <c r="AP329" s="583"/>
      <c r="AQ329" s="583"/>
      <c r="AR329" s="608"/>
      <c r="AS329" s="583"/>
      <c r="AT329" s="596"/>
      <c r="AU329" s="583"/>
      <c r="AV329" s="596"/>
      <c r="AW329" s="596"/>
      <c r="AX329" s="595"/>
      <c r="AY329" s="595"/>
    </row>
    <row r="330" spans="1:81" ht="13.2" x14ac:dyDescent="0.25">
      <c r="A330" s="247" t="s">
        <v>424</v>
      </c>
      <c r="B330" s="631">
        <v>56</v>
      </c>
      <c r="C330" s="595">
        <v>9</v>
      </c>
      <c r="D330" s="595">
        <v>14</v>
      </c>
      <c r="E330" s="595">
        <f t="shared" si="155"/>
        <v>69</v>
      </c>
      <c r="F330" s="627">
        <v>44988</v>
      </c>
      <c r="G330" s="595">
        <v>11018</v>
      </c>
      <c r="H330" s="595">
        <v>11025</v>
      </c>
      <c r="I330" s="627">
        <f t="shared" si="150"/>
        <v>44995</v>
      </c>
      <c r="J330" s="255">
        <f t="shared" si="151"/>
        <v>44995</v>
      </c>
      <c r="K330" s="595">
        <v>1060</v>
      </c>
      <c r="L330" s="595"/>
      <c r="M330" s="595"/>
      <c r="N330" s="595"/>
      <c r="O330" s="595"/>
      <c r="P330" s="595"/>
      <c r="Q330" s="631"/>
      <c r="R330" s="631"/>
      <c r="S330" s="631"/>
      <c r="T330" s="631"/>
      <c r="U330" s="631"/>
      <c r="V330" s="631"/>
      <c r="W330" s="631"/>
      <c r="X330" s="631"/>
      <c r="Y330" s="631"/>
      <c r="Z330" s="631"/>
      <c r="AA330" s="631"/>
      <c r="AB330" s="631"/>
      <c r="AC330" s="631"/>
      <c r="AD330" s="631"/>
      <c r="AE330" s="631"/>
      <c r="AF330" s="631"/>
      <c r="AG330" s="597"/>
      <c r="AH330" s="377"/>
      <c r="AI330" s="609"/>
      <c r="AJ330" s="691"/>
      <c r="AK330" s="691"/>
      <c r="AL330" s="691"/>
      <c r="AM330" s="629"/>
      <c r="AN330" s="583"/>
      <c r="AO330" s="583"/>
      <c r="AP330" s="583"/>
      <c r="AQ330" s="583"/>
      <c r="AR330" s="608"/>
      <c r="AS330" s="583"/>
      <c r="AT330" s="596"/>
      <c r="AU330" s="583"/>
      <c r="AV330" s="596"/>
      <c r="AW330" s="596"/>
      <c r="AX330" s="595"/>
      <c r="AY330" s="595"/>
    </row>
    <row r="331" spans="1:81" ht="13.2" x14ac:dyDescent="0.25">
      <c r="A331" s="247" t="s">
        <v>425</v>
      </c>
      <c r="B331" s="631">
        <v>56</v>
      </c>
      <c r="C331" s="595">
        <v>10</v>
      </c>
      <c r="D331" s="595">
        <v>14</v>
      </c>
      <c r="E331" s="595">
        <f t="shared" si="155"/>
        <v>55</v>
      </c>
      <c r="F331" s="627">
        <v>45002</v>
      </c>
      <c r="G331" s="595">
        <v>11032</v>
      </c>
      <c r="H331" s="595">
        <v>11039</v>
      </c>
      <c r="I331" s="627">
        <f t="shared" si="150"/>
        <v>45009</v>
      </c>
      <c r="J331" s="255">
        <f t="shared" si="151"/>
        <v>45009</v>
      </c>
      <c r="K331" s="595">
        <v>1060</v>
      </c>
      <c r="L331" s="595"/>
      <c r="M331" s="595"/>
      <c r="N331" s="595"/>
      <c r="O331" s="595"/>
      <c r="P331" s="595"/>
      <c r="Q331" s="631"/>
      <c r="R331" s="631"/>
      <c r="S331" s="631"/>
      <c r="T331" s="631"/>
      <c r="U331" s="631"/>
      <c r="V331" s="631"/>
      <c r="W331" s="631"/>
      <c r="X331" s="631"/>
      <c r="Y331" s="631"/>
      <c r="Z331" s="631"/>
      <c r="AA331" s="631"/>
      <c r="AB331" s="631"/>
      <c r="AC331" s="631"/>
      <c r="AD331" s="631"/>
      <c r="AE331" s="631"/>
      <c r="AF331" s="631"/>
      <c r="AG331" s="597"/>
      <c r="AH331" s="377"/>
      <c r="AI331" s="609"/>
      <c r="AJ331" s="691"/>
      <c r="AK331" s="691"/>
      <c r="AL331" s="691"/>
      <c r="AM331" s="629"/>
      <c r="AN331" s="583"/>
      <c r="AO331" s="583"/>
      <c r="AP331" s="583"/>
      <c r="AQ331" s="583"/>
      <c r="AR331" s="608"/>
      <c r="AS331" s="583"/>
      <c r="AT331" s="596"/>
      <c r="AU331" s="583"/>
      <c r="AV331" s="596"/>
      <c r="AW331" s="596"/>
      <c r="AX331" s="595"/>
      <c r="AY331" s="595"/>
    </row>
    <row r="332" spans="1:81" ht="13.2" x14ac:dyDescent="0.25">
      <c r="A332" s="247" t="s">
        <v>426</v>
      </c>
      <c r="B332" s="631">
        <v>56</v>
      </c>
      <c r="C332" s="595">
        <v>11</v>
      </c>
      <c r="D332" s="595">
        <v>14</v>
      </c>
      <c r="E332" s="595">
        <f t="shared" si="155"/>
        <v>41</v>
      </c>
      <c r="F332" s="627">
        <v>45016</v>
      </c>
      <c r="G332" s="595">
        <v>11046</v>
      </c>
      <c r="H332" s="595">
        <v>11053</v>
      </c>
      <c r="I332" s="627">
        <f t="shared" si="150"/>
        <v>45023</v>
      </c>
      <c r="J332" s="255">
        <f t="shared" si="151"/>
        <v>45023</v>
      </c>
      <c r="K332" s="595">
        <v>1060</v>
      </c>
      <c r="L332" s="595"/>
      <c r="M332" s="595"/>
      <c r="N332" s="595"/>
      <c r="O332" s="595"/>
      <c r="P332" s="595"/>
      <c r="Q332" s="631"/>
      <c r="R332" s="631"/>
      <c r="S332" s="631"/>
      <c r="T332" s="631"/>
      <c r="U332" s="631"/>
      <c r="V332" s="631"/>
      <c r="W332" s="631"/>
      <c r="X332" s="631"/>
      <c r="Y332" s="631"/>
      <c r="Z332" s="631"/>
      <c r="AA332" s="631"/>
      <c r="AB332" s="631"/>
      <c r="AC332" s="631"/>
      <c r="AD332" s="631"/>
      <c r="AE332" s="631"/>
      <c r="AF332" s="631"/>
      <c r="AG332" s="597"/>
      <c r="AH332" s="377"/>
      <c r="AI332" s="609"/>
      <c r="AJ332" s="691"/>
      <c r="AK332" s="691"/>
      <c r="AL332" s="691"/>
      <c r="AM332" s="629"/>
      <c r="AN332" s="583"/>
      <c r="AO332" s="583"/>
      <c r="AP332" s="583"/>
      <c r="AQ332" s="583"/>
      <c r="AR332" s="608"/>
      <c r="AS332" s="583"/>
      <c r="AT332" s="596"/>
      <c r="AU332" s="583"/>
      <c r="AV332" s="596"/>
      <c r="AW332" s="596"/>
      <c r="AX332" s="595"/>
      <c r="AY332" s="595"/>
    </row>
    <row r="333" spans="1:81" ht="13.2" x14ac:dyDescent="0.25">
      <c r="A333" s="247" t="s">
        <v>427</v>
      </c>
      <c r="B333" s="759">
        <v>56</v>
      </c>
      <c r="C333" s="604">
        <v>12</v>
      </c>
      <c r="D333" s="604">
        <v>14</v>
      </c>
      <c r="E333" s="595">
        <f t="shared" si="155"/>
        <v>27</v>
      </c>
      <c r="F333" s="637">
        <v>45030</v>
      </c>
      <c r="G333" s="604">
        <v>11060</v>
      </c>
      <c r="H333" s="604">
        <v>11067</v>
      </c>
      <c r="I333" s="637">
        <f t="shared" si="150"/>
        <v>45037</v>
      </c>
      <c r="J333" s="255">
        <f t="shared" si="151"/>
        <v>45037</v>
      </c>
      <c r="K333" s="604">
        <v>1060</v>
      </c>
      <c r="L333" s="604"/>
      <c r="M333" s="604"/>
      <c r="N333" s="604"/>
      <c r="O333" s="604"/>
      <c r="P333" s="604"/>
      <c r="Q333" s="631"/>
      <c r="R333" s="631"/>
      <c r="S333" s="631"/>
      <c r="T333" s="631"/>
      <c r="U333" s="631"/>
      <c r="V333" s="631"/>
      <c r="W333" s="631"/>
      <c r="X333" s="631"/>
      <c r="Y333" s="631"/>
      <c r="Z333" s="631"/>
      <c r="AA333" s="631"/>
      <c r="AB333" s="631"/>
      <c r="AC333" s="631"/>
      <c r="AD333" s="631"/>
      <c r="AE333" s="631"/>
      <c r="AF333" s="631"/>
      <c r="AG333" s="597"/>
      <c r="AH333" s="377"/>
      <c r="AI333" s="609"/>
      <c r="AJ333" s="691"/>
      <c r="AK333" s="691"/>
      <c r="AL333" s="691"/>
      <c r="AM333" s="630"/>
      <c r="AN333" s="598"/>
      <c r="AO333" s="598"/>
      <c r="AP333" s="598"/>
      <c r="AQ333" s="598"/>
      <c r="AR333" s="625"/>
      <c r="AS333" s="598"/>
      <c r="AT333" s="605"/>
      <c r="AU333" s="598"/>
      <c r="AV333" s="605"/>
      <c r="AW333" s="605"/>
      <c r="AX333" s="604"/>
      <c r="AY333" s="604"/>
    </row>
    <row r="334" spans="1:81" s="37" customFormat="1" ht="13.8" thickBot="1" x14ac:dyDescent="0.3">
      <c r="A334" s="253" t="s">
        <v>428</v>
      </c>
      <c r="B334" s="632">
        <v>56</v>
      </c>
      <c r="C334" s="602">
        <v>13</v>
      </c>
      <c r="D334" s="602">
        <v>13</v>
      </c>
      <c r="E334" s="602">
        <f t="shared" si="155"/>
        <v>14</v>
      </c>
      <c r="F334" s="636">
        <v>45044</v>
      </c>
      <c r="G334" s="602">
        <v>11074</v>
      </c>
      <c r="H334" s="602">
        <v>11080.5</v>
      </c>
      <c r="I334" s="636">
        <f t="shared" si="150"/>
        <v>45050.5</v>
      </c>
      <c r="J334" s="634">
        <f t="shared" si="151"/>
        <v>45050.5</v>
      </c>
      <c r="K334" s="602">
        <v>1060</v>
      </c>
      <c r="L334" s="602"/>
      <c r="M334" s="602"/>
      <c r="N334" s="602"/>
      <c r="O334" s="602"/>
      <c r="P334" s="602"/>
      <c r="Q334" s="632"/>
      <c r="R334" s="632"/>
      <c r="S334" s="632"/>
      <c r="T334" s="632"/>
      <c r="U334" s="632"/>
      <c r="V334" s="632"/>
      <c r="W334" s="632"/>
      <c r="X334" s="632"/>
      <c r="Y334" s="632"/>
      <c r="Z334" s="632"/>
      <c r="AA334" s="632"/>
      <c r="AB334" s="632"/>
      <c r="AC334" s="632"/>
      <c r="AD334" s="632"/>
      <c r="AE334" s="632"/>
      <c r="AF334" s="632"/>
      <c r="AG334" s="693"/>
      <c r="AH334" s="694"/>
      <c r="AI334" s="695"/>
      <c r="AJ334" s="698"/>
      <c r="AK334" s="698"/>
      <c r="AL334" s="698"/>
      <c r="AM334" s="699"/>
      <c r="AN334" s="623"/>
      <c r="AO334" s="623"/>
      <c r="AP334" s="623"/>
      <c r="AQ334" s="623"/>
      <c r="AR334" s="624"/>
      <c r="AS334" s="623"/>
      <c r="AT334" s="603"/>
      <c r="AU334" s="623"/>
      <c r="AV334" s="603"/>
      <c r="AW334" s="603"/>
      <c r="AX334" s="602"/>
      <c r="AY334" s="602"/>
      <c r="AZ334" s="31"/>
      <c r="BA334" s="31"/>
      <c r="BB334" s="31"/>
      <c r="BC334" s="31"/>
      <c r="BD334" s="31"/>
      <c r="BE334" s="31"/>
      <c r="BF334" s="31"/>
      <c r="BG334" s="31"/>
      <c r="BH334" s="31"/>
      <c r="BI334" s="31"/>
      <c r="BJ334" s="31"/>
      <c r="BK334" s="31"/>
      <c r="BL334" s="31"/>
      <c r="BM334" s="31"/>
      <c r="BN334" s="31"/>
      <c r="BO334" s="31"/>
      <c r="BP334" s="31"/>
      <c r="BQ334" s="31"/>
      <c r="BR334" s="31"/>
      <c r="BS334" s="31"/>
      <c r="BT334" s="31"/>
      <c r="BU334" s="31"/>
      <c r="BV334" s="31"/>
      <c r="BW334" s="31"/>
      <c r="BX334" s="31"/>
      <c r="BY334" s="31"/>
      <c r="BZ334" s="31"/>
      <c r="CA334" s="31"/>
      <c r="CB334" s="31"/>
      <c r="CC334" s="31"/>
    </row>
    <row r="335" spans="1:81" ht="13.2" x14ac:dyDescent="0.25">
      <c r="A335" s="718" t="s">
        <v>429</v>
      </c>
      <c r="B335" s="617">
        <v>57</v>
      </c>
      <c r="C335" s="617">
        <v>1</v>
      </c>
      <c r="D335" s="687">
        <v>14</v>
      </c>
      <c r="E335" s="617">
        <f>SUM(D335:D347)</f>
        <v>154</v>
      </c>
      <c r="F335" s="635">
        <v>45092</v>
      </c>
      <c r="G335" s="617">
        <v>11122</v>
      </c>
      <c r="H335" s="617">
        <v>11129</v>
      </c>
      <c r="I335" s="635">
        <f t="shared" si="150"/>
        <v>45099</v>
      </c>
      <c r="J335" s="662">
        <f t="shared" si="151"/>
        <v>45099</v>
      </c>
      <c r="K335" s="617">
        <v>1060</v>
      </c>
      <c r="L335" s="617"/>
      <c r="M335" s="617"/>
      <c r="N335" s="617"/>
      <c r="O335" s="617"/>
      <c r="P335" s="617"/>
      <c r="Q335" s="669">
        <v>2.0573142857142899</v>
      </c>
      <c r="R335" s="669">
        <v>0.17157006203426889</v>
      </c>
      <c r="S335" s="589">
        <f t="shared" si="152"/>
        <v>171570.06203426889</v>
      </c>
      <c r="T335" s="669">
        <v>8.6407200000000031E-2</v>
      </c>
      <c r="U335" s="589">
        <f t="shared" ref="U335:U360" si="156">T335*1000000</f>
        <v>86407.200000000026</v>
      </c>
      <c r="V335" s="669">
        <v>0.21160737070366917</v>
      </c>
      <c r="W335" s="589">
        <f t="shared" ref="W335:W360" si="157">V335*1000000</f>
        <v>211607.37070366918</v>
      </c>
      <c r="X335" s="589"/>
      <c r="Y335" s="669">
        <v>1.3303745599249448</v>
      </c>
      <c r="Z335" s="589">
        <f t="shared" ref="Z335:Z360" si="158">Y335*1000000</f>
        <v>1330374.5599249448</v>
      </c>
      <c r="AA335" s="669">
        <v>2.7703748303572123E-2</v>
      </c>
      <c r="AB335" s="589">
        <f t="shared" ref="AB335:AB360" si="159">AA335*1000000</f>
        <v>27703.748303572123</v>
      </c>
      <c r="AC335" s="589">
        <f t="shared" ref="AC335:AC345" si="160">R335/12*1000000</f>
        <v>14297.505169522407</v>
      </c>
      <c r="AD335" s="589">
        <f t="shared" ref="AD335:AD345" si="161">T335/100.0872*1000000</f>
        <v>863.31918567009598</v>
      </c>
      <c r="AE335" s="589">
        <f t="shared" ref="AE335:AE345" si="162">V335/28.0855*1000000</f>
        <v>7534.3992702166297</v>
      </c>
      <c r="AF335" s="589">
        <f t="shared" ref="AF335:AF360" si="163">AA335/14*1000000</f>
        <v>1978.8391645408658</v>
      </c>
      <c r="AG335" s="696">
        <v>229.68734666080701</v>
      </c>
      <c r="AH335" s="696">
        <v>180.71124258867627</v>
      </c>
      <c r="AI335" s="696">
        <f>AG335-AH335</f>
        <v>48.976104072130738</v>
      </c>
      <c r="AJ335" s="697">
        <f t="shared" ref="AJ335:AJ344" si="164">AG335*$Q335</f>
        <v>472.53905953308868</v>
      </c>
      <c r="AK335" s="697">
        <f t="shared" si="143"/>
        <v>371.77982096686429</v>
      </c>
      <c r="AL335" s="697">
        <f t="shared" si="144"/>
        <v>100.75923856622438</v>
      </c>
      <c r="AM335" s="585"/>
      <c r="AN335" s="585"/>
      <c r="AO335" s="585"/>
      <c r="AP335" s="585"/>
      <c r="AQ335" s="585"/>
      <c r="AR335" s="615"/>
      <c r="AS335" s="585"/>
      <c r="AT335" s="616"/>
      <c r="AU335" s="585"/>
      <c r="AV335" s="616"/>
      <c r="AW335" s="616"/>
      <c r="AX335" s="617"/>
      <c r="AY335" s="617"/>
    </row>
    <row r="336" spans="1:81" ht="13.2" x14ac:dyDescent="0.25">
      <c r="A336" s="719" t="s">
        <v>430</v>
      </c>
      <c r="B336" s="595">
        <v>57</v>
      </c>
      <c r="C336" s="595">
        <v>2</v>
      </c>
      <c r="D336" s="688">
        <v>14</v>
      </c>
      <c r="E336" s="595">
        <f>E335-D336</f>
        <v>140</v>
      </c>
      <c r="F336" s="627">
        <v>45106</v>
      </c>
      <c r="G336" s="595">
        <v>11136</v>
      </c>
      <c r="H336" s="595">
        <v>11143</v>
      </c>
      <c r="I336" s="627">
        <f t="shared" si="150"/>
        <v>45113</v>
      </c>
      <c r="J336" s="686">
        <f t="shared" si="151"/>
        <v>45113</v>
      </c>
      <c r="K336" s="595">
        <v>1060</v>
      </c>
      <c r="L336" s="595"/>
      <c r="M336" s="595"/>
      <c r="N336" s="595"/>
      <c r="O336" s="595"/>
      <c r="P336" s="595"/>
      <c r="Q336" s="689">
        <v>4.5129714285714284</v>
      </c>
      <c r="R336" s="689">
        <v>0.34372187731824916</v>
      </c>
      <c r="S336" s="588">
        <f t="shared" si="152"/>
        <v>343721.87731824914</v>
      </c>
      <c r="T336" s="689">
        <v>0.17600588571428571</v>
      </c>
      <c r="U336" s="588">
        <f t="shared" si="156"/>
        <v>176005.88571428572</v>
      </c>
      <c r="V336" s="689">
        <v>1.1965706008506725</v>
      </c>
      <c r="W336" s="588">
        <f t="shared" si="157"/>
        <v>1196570.6008506725</v>
      </c>
      <c r="X336" s="588"/>
      <c r="Y336" s="689">
        <v>2.2810902487108473</v>
      </c>
      <c r="Z336" s="588">
        <f t="shared" si="158"/>
        <v>2281090.2487108475</v>
      </c>
      <c r="AA336" s="689">
        <v>5.2803118368408411E-2</v>
      </c>
      <c r="AB336" s="588">
        <f t="shared" si="159"/>
        <v>52803.11836840841</v>
      </c>
      <c r="AC336" s="588">
        <f t="shared" si="160"/>
        <v>28643.489776520761</v>
      </c>
      <c r="AD336" s="588">
        <f t="shared" si="161"/>
        <v>1758.5254229740237</v>
      </c>
      <c r="AE336" s="588">
        <f t="shared" si="162"/>
        <v>42604.568223840506</v>
      </c>
      <c r="AF336" s="588">
        <f t="shared" si="163"/>
        <v>3771.651312029172</v>
      </c>
      <c r="AG336" s="690">
        <v>95.822558136862739</v>
      </c>
      <c r="AH336" s="690">
        <v>70.669136625936261</v>
      </c>
      <c r="AI336" s="690">
        <f t="shared" ref="AI336:AI345" si="165">AG336-AH336</f>
        <v>25.153421510926478</v>
      </c>
      <c r="AJ336" s="691">
        <f t="shared" si="164"/>
        <v>432.4444670842862</v>
      </c>
      <c r="AK336" s="691">
        <f t="shared" si="143"/>
        <v>318.92779447466103</v>
      </c>
      <c r="AL336" s="691">
        <f t="shared" si="144"/>
        <v>113.51667260962518</v>
      </c>
      <c r="AM336" s="583"/>
      <c r="AN336" s="583"/>
      <c r="AO336" s="583"/>
      <c r="AP336" s="583"/>
      <c r="AQ336" s="583"/>
      <c r="AR336" s="608"/>
      <c r="AS336" s="583"/>
      <c r="AT336" s="596"/>
      <c r="AU336" s="583"/>
      <c r="AV336" s="596"/>
      <c r="AW336" s="596"/>
      <c r="AX336" s="595"/>
      <c r="AY336" s="595"/>
    </row>
    <row r="337" spans="1:51" ht="13.2" x14ac:dyDescent="0.25">
      <c r="A337" s="719" t="s">
        <v>431</v>
      </c>
      <c r="B337" s="595">
        <v>57</v>
      </c>
      <c r="C337" s="595">
        <v>3</v>
      </c>
      <c r="D337" s="688">
        <v>14</v>
      </c>
      <c r="E337" s="595">
        <f t="shared" ref="E337:E345" si="166">E336-D337</f>
        <v>126</v>
      </c>
      <c r="F337" s="627">
        <v>45120</v>
      </c>
      <c r="G337" s="595">
        <v>11150</v>
      </c>
      <c r="H337" s="595">
        <v>11157</v>
      </c>
      <c r="I337" s="627">
        <f t="shared" si="150"/>
        <v>45127</v>
      </c>
      <c r="J337" s="686">
        <f t="shared" si="151"/>
        <v>45127</v>
      </c>
      <c r="K337" s="595">
        <v>1060</v>
      </c>
      <c r="L337" s="595"/>
      <c r="M337" s="595"/>
      <c r="N337" s="595"/>
      <c r="O337" s="595"/>
      <c r="P337" s="595"/>
      <c r="Q337" s="689">
        <v>2.9427999999999992</v>
      </c>
      <c r="R337" s="689">
        <v>0.19707872801433779</v>
      </c>
      <c r="S337" s="588">
        <f t="shared" si="152"/>
        <v>197078.7280143378</v>
      </c>
      <c r="T337" s="689">
        <v>0.15302559999999996</v>
      </c>
      <c r="U337" s="588">
        <f t="shared" si="156"/>
        <v>153025.59999999995</v>
      </c>
      <c r="V337" s="689">
        <v>0.53991214818866518</v>
      </c>
      <c r="W337" s="588">
        <f t="shared" si="157"/>
        <v>539912.14818866516</v>
      </c>
      <c r="X337" s="588"/>
      <c r="Y337" s="689">
        <v>1.7571654317754897</v>
      </c>
      <c r="Z337" s="588">
        <f t="shared" si="158"/>
        <v>1757165.4317754896</v>
      </c>
      <c r="AA337" s="689">
        <v>2.9823545227120621E-2</v>
      </c>
      <c r="AB337" s="588">
        <f t="shared" si="159"/>
        <v>29823.54522712062</v>
      </c>
      <c r="AC337" s="588">
        <f t="shared" si="160"/>
        <v>16423.22733452815</v>
      </c>
      <c r="AD337" s="588">
        <f t="shared" si="161"/>
        <v>1528.9227793364184</v>
      </c>
      <c r="AE337" s="588">
        <f t="shared" si="162"/>
        <v>19223.875244829724</v>
      </c>
      <c r="AF337" s="588">
        <f t="shared" si="163"/>
        <v>2130.2532305086156</v>
      </c>
      <c r="AG337" s="690">
        <v>132.3055506557819</v>
      </c>
      <c r="AH337" s="690">
        <v>110.76985516880937</v>
      </c>
      <c r="AI337" s="690">
        <f t="shared" si="165"/>
        <v>21.535695486972529</v>
      </c>
      <c r="AJ337" s="691">
        <f t="shared" si="164"/>
        <v>389.34877446983489</v>
      </c>
      <c r="AK337" s="691">
        <f t="shared" si="143"/>
        <v>325.97352979077215</v>
      </c>
      <c r="AL337" s="691">
        <f t="shared" si="144"/>
        <v>63.375244679062746</v>
      </c>
      <c r="AM337" s="583"/>
      <c r="AN337" s="583"/>
      <c r="AO337" s="583"/>
      <c r="AP337" s="583"/>
      <c r="AQ337" s="583"/>
      <c r="AR337" s="608"/>
      <c r="AS337" s="583"/>
      <c r="AT337" s="596"/>
      <c r="AU337" s="583"/>
      <c r="AV337" s="596"/>
      <c r="AW337" s="596"/>
      <c r="AX337" s="595"/>
      <c r="AY337" s="595"/>
    </row>
    <row r="338" spans="1:51" ht="13.2" x14ac:dyDescent="0.25">
      <c r="A338" s="719" t="s">
        <v>432</v>
      </c>
      <c r="B338" s="595">
        <v>57</v>
      </c>
      <c r="C338" s="595">
        <v>4</v>
      </c>
      <c r="D338" s="688">
        <v>14</v>
      </c>
      <c r="E338" s="595">
        <f t="shared" si="166"/>
        <v>112</v>
      </c>
      <c r="F338" s="627">
        <v>45134</v>
      </c>
      <c r="G338" s="595">
        <v>11164</v>
      </c>
      <c r="H338" s="595">
        <v>11171</v>
      </c>
      <c r="I338" s="627">
        <f t="shared" si="150"/>
        <v>45141</v>
      </c>
      <c r="J338" s="686">
        <f t="shared" si="151"/>
        <v>45141</v>
      </c>
      <c r="K338" s="595">
        <v>1060</v>
      </c>
      <c r="L338" s="595"/>
      <c r="M338" s="595"/>
      <c r="N338" s="595"/>
      <c r="O338" s="595"/>
      <c r="P338" s="595"/>
      <c r="Q338" s="689">
        <v>2.0832571428571436</v>
      </c>
      <c r="R338" s="689">
        <v>0.12665091834611109</v>
      </c>
      <c r="S338" s="588">
        <f t="shared" si="152"/>
        <v>126650.91834611108</v>
      </c>
      <c r="T338" s="689">
        <v>0.21040897142857151</v>
      </c>
      <c r="U338" s="588">
        <f t="shared" si="156"/>
        <v>210408.9714285715</v>
      </c>
      <c r="V338" s="689">
        <v>0.38159499284881193</v>
      </c>
      <c r="W338" s="588">
        <f t="shared" si="157"/>
        <v>381594.9928488119</v>
      </c>
      <c r="X338" s="588"/>
      <c r="Y338" s="689">
        <v>1.1746258827144826</v>
      </c>
      <c r="Z338" s="588">
        <f t="shared" si="158"/>
        <v>1174625.8827144827</v>
      </c>
      <c r="AA338" s="689">
        <v>1.9801847357218676E-2</v>
      </c>
      <c r="AB338" s="588">
        <f t="shared" si="159"/>
        <v>19801.847357218674</v>
      </c>
      <c r="AC338" s="588">
        <f t="shared" si="160"/>
        <v>10554.243195509258</v>
      </c>
      <c r="AD338" s="588">
        <f t="shared" si="161"/>
        <v>2102.2565465770999</v>
      </c>
      <c r="AE338" s="588">
        <f t="shared" si="162"/>
        <v>13586.904019825601</v>
      </c>
      <c r="AF338" s="588">
        <f t="shared" si="163"/>
        <v>1414.4176683727626</v>
      </c>
      <c r="AG338" s="690">
        <v>123.78273266221561</v>
      </c>
      <c r="AH338" s="690">
        <v>104.04974747184586</v>
      </c>
      <c r="AI338" s="690">
        <f t="shared" si="165"/>
        <v>19.732985190369746</v>
      </c>
      <c r="AJ338" s="691">
        <f t="shared" si="164"/>
        <v>257.87126198093694</v>
      </c>
      <c r="AK338" s="691">
        <f t="shared" si="143"/>
        <v>216.76237963320492</v>
      </c>
      <c r="AL338" s="691">
        <f t="shared" si="144"/>
        <v>41.10888234773202</v>
      </c>
      <c r="AM338" s="583"/>
      <c r="AN338" s="583"/>
      <c r="AO338" s="583"/>
      <c r="AP338" s="583"/>
      <c r="AQ338" s="583"/>
      <c r="AR338" s="608"/>
      <c r="AS338" s="583"/>
      <c r="AT338" s="596"/>
      <c r="AU338" s="583"/>
      <c r="AV338" s="596"/>
      <c r="AW338" s="596"/>
      <c r="AX338" s="595"/>
      <c r="AY338" s="595"/>
    </row>
    <row r="339" spans="1:51" ht="13.2" x14ac:dyDescent="0.25">
      <c r="A339" s="719" t="s">
        <v>433</v>
      </c>
      <c r="B339" s="595">
        <v>57</v>
      </c>
      <c r="C339" s="595">
        <v>5</v>
      </c>
      <c r="D339" s="688">
        <v>14</v>
      </c>
      <c r="E339" s="595">
        <f t="shared" si="166"/>
        <v>98</v>
      </c>
      <c r="F339" s="627">
        <v>45148</v>
      </c>
      <c r="G339" s="595">
        <v>11178</v>
      </c>
      <c r="H339" s="595">
        <v>11185</v>
      </c>
      <c r="I339" s="627">
        <f t="shared" si="150"/>
        <v>45155</v>
      </c>
      <c r="J339" s="686">
        <f t="shared" si="151"/>
        <v>45155</v>
      </c>
      <c r="K339" s="595">
        <v>1060</v>
      </c>
      <c r="L339" s="595"/>
      <c r="M339" s="595"/>
      <c r="N339" s="595"/>
      <c r="O339" s="595"/>
      <c r="P339" s="595"/>
      <c r="Q339" s="689">
        <v>0.1709142857142863</v>
      </c>
      <c r="R339" s="689">
        <v>1.0147992467464001E-2</v>
      </c>
      <c r="S339" s="588">
        <f t="shared" si="152"/>
        <v>10147.992467464001</v>
      </c>
      <c r="T339" s="689">
        <v>1.7091428571428629E-2</v>
      </c>
      <c r="U339" s="588">
        <f t="shared" si="156"/>
        <v>17091.428571428631</v>
      </c>
      <c r="V339" s="689">
        <v>2.336777471423197E-2</v>
      </c>
      <c r="W339" s="588">
        <f t="shared" si="157"/>
        <v>23367.774714231971</v>
      </c>
      <c r="X339" s="588"/>
      <c r="Y339" s="689">
        <v>0.10508510125996569</v>
      </c>
      <c r="Z339" s="588">
        <f t="shared" si="158"/>
        <v>105085.10125996568</v>
      </c>
      <c r="AA339" s="689">
        <v>1.5502422654622261E-3</v>
      </c>
      <c r="AB339" s="588">
        <f t="shared" si="159"/>
        <v>1550.242265462226</v>
      </c>
      <c r="AC339" s="588">
        <f t="shared" si="160"/>
        <v>845.66603895533342</v>
      </c>
      <c r="AD339" s="588">
        <f t="shared" si="161"/>
        <v>170.76537830440486</v>
      </c>
      <c r="AE339" s="588">
        <f t="shared" si="162"/>
        <v>832.022741778924</v>
      </c>
      <c r="AF339" s="588">
        <f t="shared" si="163"/>
        <v>110.73159039015901</v>
      </c>
      <c r="AG339" s="607">
        <v>53.919707197513056</v>
      </c>
      <c r="AH339" s="607">
        <v>36.793593945512036</v>
      </c>
      <c r="AI339" s="607">
        <f t="shared" si="165"/>
        <v>17.126113252001019</v>
      </c>
      <c r="AJ339" s="691">
        <f t="shared" si="164"/>
        <v>9.2156482415864058</v>
      </c>
      <c r="AK339" s="691">
        <f t="shared" si="143"/>
        <v>6.2885508280586784</v>
      </c>
      <c r="AL339" s="691">
        <f t="shared" si="144"/>
        <v>2.9270974135277275</v>
      </c>
      <c r="AM339" s="583"/>
      <c r="AN339" s="583"/>
      <c r="AO339" s="583"/>
      <c r="AP339" s="583"/>
      <c r="AQ339" s="583"/>
      <c r="AR339" s="608"/>
      <c r="AS339" s="583"/>
      <c r="AT339" s="596"/>
      <c r="AU339" s="583"/>
      <c r="AV339" s="596"/>
      <c r="AW339" s="596"/>
      <c r="AX339" s="595"/>
      <c r="AY339" s="595"/>
    </row>
    <row r="340" spans="1:51" ht="13.2" x14ac:dyDescent="0.25">
      <c r="A340" s="719" t="s">
        <v>434</v>
      </c>
      <c r="B340" s="595">
        <v>57</v>
      </c>
      <c r="C340" s="595">
        <v>6</v>
      </c>
      <c r="D340" s="688">
        <v>14</v>
      </c>
      <c r="E340" s="595">
        <f t="shared" si="166"/>
        <v>84</v>
      </c>
      <c r="F340" s="627">
        <v>45162</v>
      </c>
      <c r="G340" s="595">
        <v>11192</v>
      </c>
      <c r="H340" s="595">
        <v>11199</v>
      </c>
      <c r="I340" s="627">
        <f t="shared" si="150"/>
        <v>45169</v>
      </c>
      <c r="J340" s="686">
        <f t="shared" si="151"/>
        <v>45169</v>
      </c>
      <c r="K340" s="595">
        <v>1060</v>
      </c>
      <c r="L340" s="595"/>
      <c r="M340" s="595"/>
      <c r="N340" s="595"/>
      <c r="O340" s="595"/>
      <c r="P340" s="595"/>
      <c r="Q340" s="689">
        <v>3.3869142857142855</v>
      </c>
      <c r="R340" s="689">
        <v>0.15908618325328056</v>
      </c>
      <c r="S340" s="588">
        <f t="shared" si="152"/>
        <v>159086.18325328056</v>
      </c>
      <c r="T340" s="689">
        <v>0.19553201158225722</v>
      </c>
      <c r="U340" s="588">
        <f t="shared" si="156"/>
        <v>195532.01158225723</v>
      </c>
      <c r="V340" s="689">
        <v>0.28286985268173354</v>
      </c>
      <c r="W340" s="588">
        <f t="shared" si="157"/>
        <v>282869.85268173355</v>
      </c>
      <c r="X340" s="588"/>
      <c r="Y340" s="689">
        <v>2.5107969633170932</v>
      </c>
      <c r="Z340" s="588">
        <f t="shared" si="158"/>
        <v>2510796.9633170934</v>
      </c>
      <c r="AA340" s="689">
        <v>2.4238046422194529E-2</v>
      </c>
      <c r="AB340" s="588">
        <f t="shared" si="159"/>
        <v>24238.046422194529</v>
      </c>
      <c r="AC340" s="588">
        <f t="shared" si="160"/>
        <v>13257.181937773379</v>
      </c>
      <c r="AD340" s="588">
        <f t="shared" si="161"/>
        <v>1953.6165621803509</v>
      </c>
      <c r="AE340" s="588">
        <f t="shared" si="162"/>
        <v>10071.739961251662</v>
      </c>
      <c r="AF340" s="588">
        <f t="shared" si="163"/>
        <v>1731.289030156752</v>
      </c>
      <c r="AG340" s="607">
        <v>75.436439257270052</v>
      </c>
      <c r="AH340" s="607">
        <v>70.314415278135428</v>
      </c>
      <c r="AI340" s="607">
        <f t="shared" si="165"/>
        <v>5.1220239791346245</v>
      </c>
      <c r="AJ340" s="691">
        <f t="shared" si="164"/>
        <v>255.4967537838659</v>
      </c>
      <c r="AK340" s="691">
        <f t="shared" si="143"/>
        <v>238.14889759716371</v>
      </c>
      <c r="AL340" s="691">
        <f t="shared" si="144"/>
        <v>17.347856186702188</v>
      </c>
      <c r="AM340" s="583"/>
      <c r="AN340" s="583"/>
      <c r="AO340" s="583"/>
      <c r="AP340" s="583"/>
      <c r="AQ340" s="583"/>
      <c r="AR340" s="608"/>
      <c r="AS340" s="583"/>
      <c r="AT340" s="596"/>
      <c r="AU340" s="583"/>
      <c r="AV340" s="596"/>
      <c r="AW340" s="596"/>
      <c r="AX340" s="595"/>
      <c r="AY340" s="595"/>
    </row>
    <row r="341" spans="1:51" ht="13.2" x14ac:dyDescent="0.25">
      <c r="A341" s="719" t="s">
        <v>435</v>
      </c>
      <c r="B341" s="595">
        <v>57</v>
      </c>
      <c r="C341" s="595">
        <v>7</v>
      </c>
      <c r="D341" s="688">
        <v>14</v>
      </c>
      <c r="E341" s="595">
        <f t="shared" si="166"/>
        <v>70</v>
      </c>
      <c r="F341" s="627">
        <v>45176</v>
      </c>
      <c r="G341" s="595">
        <v>11206</v>
      </c>
      <c r="H341" s="595">
        <v>11213</v>
      </c>
      <c r="I341" s="627">
        <f t="shared" si="150"/>
        <v>45183</v>
      </c>
      <c r="J341" s="686">
        <f t="shared" si="151"/>
        <v>45183</v>
      </c>
      <c r="K341" s="595">
        <v>1060</v>
      </c>
      <c r="L341" s="595"/>
      <c r="M341" s="595"/>
      <c r="N341" s="595"/>
      <c r="O341" s="595"/>
      <c r="P341" s="595"/>
      <c r="Q341" s="689">
        <v>0.80062857142857113</v>
      </c>
      <c r="R341" s="689">
        <v>6.1514484389713145E-2</v>
      </c>
      <c r="S341" s="588">
        <f t="shared" si="152"/>
        <v>61514.484389713143</v>
      </c>
      <c r="T341" s="689">
        <v>5.3248504456918505E-2</v>
      </c>
      <c r="U341" s="588">
        <f t="shared" si="156"/>
        <v>53248.504456918505</v>
      </c>
      <c r="V341" s="689">
        <v>8.001780969649927E-2</v>
      </c>
      <c r="W341" s="588">
        <f t="shared" si="157"/>
        <v>80017.809696499273</v>
      </c>
      <c r="X341" s="588"/>
      <c r="Y341" s="689">
        <v>0.5135760463008705</v>
      </c>
      <c r="Z341" s="588">
        <f t="shared" si="158"/>
        <v>513576.04630087048</v>
      </c>
      <c r="AA341" s="689">
        <v>1.0861185347989251E-2</v>
      </c>
      <c r="AB341" s="588">
        <f t="shared" si="159"/>
        <v>10861.185347989251</v>
      </c>
      <c r="AC341" s="588">
        <f t="shared" si="160"/>
        <v>5126.2070324760953</v>
      </c>
      <c r="AD341" s="588">
        <f t="shared" si="161"/>
        <v>532.02112215066973</v>
      </c>
      <c r="AE341" s="588">
        <f t="shared" si="162"/>
        <v>2849.0790513431939</v>
      </c>
      <c r="AF341" s="588">
        <f t="shared" si="163"/>
        <v>775.79895342780367</v>
      </c>
      <c r="AG341" s="607">
        <v>97.0160573388995</v>
      </c>
      <c r="AH341" s="607">
        <v>44.758966027888711</v>
      </c>
      <c r="AI341" s="607">
        <f t="shared" si="165"/>
        <v>52.25709131101079</v>
      </c>
      <c r="AJ341" s="691">
        <f t="shared" si="164"/>
        <v>77.673827392875452</v>
      </c>
      <c r="AK341" s="691">
        <f t="shared" si="143"/>
        <v>35.835307029528487</v>
      </c>
      <c r="AL341" s="691">
        <f t="shared" si="144"/>
        <v>41.838520363346966</v>
      </c>
      <c r="AM341" s="583"/>
      <c r="AN341" s="583"/>
      <c r="AO341" s="583"/>
      <c r="AP341" s="583"/>
      <c r="AQ341" s="583"/>
      <c r="AR341" s="608"/>
      <c r="AS341" s="583"/>
      <c r="AT341" s="596"/>
      <c r="AU341" s="583"/>
      <c r="AV341" s="596"/>
      <c r="AW341" s="596"/>
      <c r="AX341" s="595"/>
      <c r="AY341" s="595"/>
    </row>
    <row r="342" spans="1:51" ht="13.2" x14ac:dyDescent="0.25">
      <c r="A342" s="719" t="s">
        <v>436</v>
      </c>
      <c r="B342" s="595">
        <v>57</v>
      </c>
      <c r="C342" s="595">
        <v>8</v>
      </c>
      <c r="D342" s="688">
        <v>14</v>
      </c>
      <c r="E342" s="595">
        <f t="shared" si="166"/>
        <v>56</v>
      </c>
      <c r="F342" s="627">
        <v>45190</v>
      </c>
      <c r="G342" s="595">
        <v>11220</v>
      </c>
      <c r="H342" s="595">
        <v>11227</v>
      </c>
      <c r="I342" s="627">
        <f t="shared" si="150"/>
        <v>45197</v>
      </c>
      <c r="J342" s="686">
        <f t="shared" si="151"/>
        <v>45197</v>
      </c>
      <c r="K342" s="595">
        <v>1060</v>
      </c>
      <c r="L342" s="595"/>
      <c r="M342" s="595"/>
      <c r="N342" s="595"/>
      <c r="O342" s="595"/>
      <c r="P342" s="595"/>
      <c r="Q342" s="689">
        <v>0.31862857142857187</v>
      </c>
      <c r="R342" s="689">
        <v>2.9067470200680255E-2</v>
      </c>
      <c r="S342" s="588">
        <f t="shared" si="152"/>
        <v>29067.470200680254</v>
      </c>
      <c r="T342" s="689">
        <v>1.6182035319103606E-2</v>
      </c>
      <c r="U342" s="588">
        <f t="shared" si="156"/>
        <v>16182.035319103605</v>
      </c>
      <c r="V342" s="689">
        <v>2.093228186402012E-2</v>
      </c>
      <c r="W342" s="588">
        <f t="shared" si="157"/>
        <v>20932.281864020119</v>
      </c>
      <c r="X342" s="588"/>
      <c r="Y342" s="689">
        <v>0.20884557874374748</v>
      </c>
      <c r="Z342" s="588">
        <f t="shared" si="158"/>
        <v>208845.57874374749</v>
      </c>
      <c r="AA342" s="689">
        <v>5.5786049250237182E-3</v>
      </c>
      <c r="AB342" s="588">
        <f t="shared" si="159"/>
        <v>5578.6049250237184</v>
      </c>
      <c r="AC342" s="588">
        <f t="shared" si="160"/>
        <v>2422.2891833900212</v>
      </c>
      <c r="AD342" s="588">
        <f t="shared" si="161"/>
        <v>161.67936878145863</v>
      </c>
      <c r="AE342" s="588">
        <f t="shared" si="162"/>
        <v>745.30565110181828</v>
      </c>
      <c r="AF342" s="588">
        <f t="shared" si="163"/>
        <v>398.47178035883701</v>
      </c>
      <c r="AG342" s="690">
        <v>392.56531070631178</v>
      </c>
      <c r="AH342" s="690">
        <v>334.84779371246816</v>
      </c>
      <c r="AI342" s="690">
        <f t="shared" si="165"/>
        <v>57.717516993843617</v>
      </c>
      <c r="AJ342" s="691">
        <f t="shared" si="164"/>
        <v>125.08252414276558</v>
      </c>
      <c r="AK342" s="691">
        <f t="shared" si="143"/>
        <v>106.69207415661286</v>
      </c>
      <c r="AL342" s="691">
        <f t="shared" si="144"/>
        <v>18.390449986152717</v>
      </c>
      <c r="AM342" s="583"/>
      <c r="AN342" s="583"/>
      <c r="AO342" s="583"/>
      <c r="AP342" s="583"/>
      <c r="AQ342" s="583"/>
      <c r="AR342" s="608"/>
      <c r="AS342" s="583"/>
      <c r="AT342" s="596"/>
      <c r="AU342" s="583"/>
      <c r="AV342" s="596"/>
      <c r="AW342" s="596"/>
      <c r="AX342" s="595"/>
      <c r="AY342" s="595"/>
    </row>
    <row r="343" spans="1:51" ht="13.2" x14ac:dyDescent="0.25">
      <c r="A343" s="719" t="s">
        <v>437</v>
      </c>
      <c r="B343" s="595">
        <v>57</v>
      </c>
      <c r="C343" s="595">
        <v>9</v>
      </c>
      <c r="D343" s="688">
        <v>14</v>
      </c>
      <c r="E343" s="595">
        <f t="shared" si="166"/>
        <v>42</v>
      </c>
      <c r="F343" s="627">
        <v>45204</v>
      </c>
      <c r="G343" s="595">
        <v>11234</v>
      </c>
      <c r="H343" s="595">
        <v>11241</v>
      </c>
      <c r="I343" s="627">
        <f t="shared" si="150"/>
        <v>45211</v>
      </c>
      <c r="J343" s="686">
        <f t="shared" si="151"/>
        <v>45211</v>
      </c>
      <c r="K343" s="595">
        <v>1060</v>
      </c>
      <c r="L343" s="595"/>
      <c r="M343" s="595"/>
      <c r="N343" s="595"/>
      <c r="O343" s="595"/>
      <c r="P343" s="595"/>
      <c r="Q343" s="689">
        <v>0.65862857142857123</v>
      </c>
      <c r="R343" s="689">
        <v>7.0298541439564058E-2</v>
      </c>
      <c r="S343" s="588">
        <f t="shared" si="152"/>
        <v>70298.541439564055</v>
      </c>
      <c r="T343" s="689">
        <v>3.034410879729282E-2</v>
      </c>
      <c r="U343" s="588">
        <f t="shared" si="156"/>
        <v>30344.108797292822</v>
      </c>
      <c r="V343" s="689">
        <v>4.0745736320838777E-2</v>
      </c>
      <c r="W343" s="588">
        <f t="shared" si="157"/>
        <v>40745.736320838776</v>
      </c>
      <c r="X343" s="588"/>
      <c r="Y343" s="689">
        <v>0.41179237271152952</v>
      </c>
      <c r="Z343" s="588">
        <f t="shared" si="158"/>
        <v>411792.37271152955</v>
      </c>
      <c r="AA343" s="689">
        <v>1.4601518836473376E-2</v>
      </c>
      <c r="AB343" s="588">
        <f t="shared" si="159"/>
        <v>14601.518836473375</v>
      </c>
      <c r="AC343" s="588">
        <f t="shared" si="160"/>
        <v>5858.2117866303388</v>
      </c>
      <c r="AD343" s="588">
        <f t="shared" si="161"/>
        <v>303.17671787494123</v>
      </c>
      <c r="AE343" s="588">
        <f t="shared" si="162"/>
        <v>1450.774824049377</v>
      </c>
      <c r="AF343" s="588">
        <f t="shared" si="163"/>
        <v>1042.9656311766696</v>
      </c>
      <c r="AG343" s="690">
        <v>239.16330403296686</v>
      </c>
      <c r="AH343" s="690">
        <v>188.39538904261985</v>
      </c>
      <c r="AI343" s="690">
        <f t="shared" si="165"/>
        <v>50.767914990347009</v>
      </c>
      <c r="AJ343" s="691">
        <f t="shared" si="164"/>
        <v>157.51978527337002</v>
      </c>
      <c r="AK343" s="691">
        <f t="shared" si="143"/>
        <v>124.08258594887062</v>
      </c>
      <c r="AL343" s="691">
        <f t="shared" si="144"/>
        <v>33.437199324499403</v>
      </c>
      <c r="AM343" s="583"/>
      <c r="AN343" s="583"/>
      <c r="AO343" s="583"/>
      <c r="AP343" s="583"/>
      <c r="AQ343" s="583"/>
      <c r="AR343" s="608"/>
      <c r="AS343" s="583"/>
      <c r="AT343" s="596"/>
      <c r="AU343" s="583"/>
      <c r="AV343" s="596"/>
      <c r="AW343" s="596"/>
      <c r="AX343" s="595"/>
      <c r="AY343" s="595"/>
    </row>
    <row r="344" spans="1:51" ht="13.2" x14ac:dyDescent="0.25">
      <c r="A344" s="719" t="s">
        <v>438</v>
      </c>
      <c r="B344" s="595">
        <v>57</v>
      </c>
      <c r="C344" s="595">
        <v>10</v>
      </c>
      <c r="D344" s="688">
        <v>14</v>
      </c>
      <c r="E344" s="595">
        <f t="shared" si="166"/>
        <v>28</v>
      </c>
      <c r="F344" s="627">
        <v>45218</v>
      </c>
      <c r="G344" s="595">
        <v>11248</v>
      </c>
      <c r="H344" s="595">
        <v>11255</v>
      </c>
      <c r="I344" s="627">
        <f t="shared" si="150"/>
        <v>45225</v>
      </c>
      <c r="J344" s="686">
        <f t="shared" si="151"/>
        <v>45225</v>
      </c>
      <c r="K344" s="595">
        <v>1060</v>
      </c>
      <c r="L344" s="595"/>
      <c r="M344" s="595"/>
      <c r="N344" s="595"/>
      <c r="O344" s="595"/>
      <c r="P344" s="595"/>
      <c r="Q344" s="689">
        <v>0.39394285714285665</v>
      </c>
      <c r="R344" s="689">
        <v>2.918377037279711E-2</v>
      </c>
      <c r="S344" s="588">
        <f t="shared" si="152"/>
        <v>29183.770372797109</v>
      </c>
      <c r="T344" s="689">
        <v>2.6564626679510366E-2</v>
      </c>
      <c r="U344" s="588">
        <f t="shared" si="156"/>
        <v>26564.626679510366</v>
      </c>
      <c r="V344" s="689">
        <v>3.117218154954474E-2</v>
      </c>
      <c r="W344" s="588">
        <f t="shared" si="157"/>
        <v>31172.181549544741</v>
      </c>
      <c r="X344" s="588"/>
      <c r="Y344" s="689">
        <v>0.26324662298180873</v>
      </c>
      <c r="Z344" s="588">
        <f t="shared" si="158"/>
        <v>263246.62298180873</v>
      </c>
      <c r="AA344" s="689">
        <v>5.4325282816738126E-3</v>
      </c>
      <c r="AB344" s="588">
        <f t="shared" si="159"/>
        <v>5432.5282816738127</v>
      </c>
      <c r="AC344" s="588">
        <f t="shared" si="160"/>
        <v>2431.980864399759</v>
      </c>
      <c r="AD344" s="588">
        <f t="shared" si="161"/>
        <v>265.4148250676447</v>
      </c>
      <c r="AE344" s="588">
        <f t="shared" si="162"/>
        <v>1109.9030300170814</v>
      </c>
      <c r="AF344" s="588">
        <f t="shared" si="163"/>
        <v>388.03773440527232</v>
      </c>
      <c r="AG344" s="607">
        <v>90.61501290883038</v>
      </c>
      <c r="AH344" s="607">
        <v>53.970323251449983</v>
      </c>
      <c r="AI344" s="607">
        <f t="shared" si="165"/>
        <v>36.644689657380397</v>
      </c>
      <c r="AJ344" s="691">
        <f t="shared" si="164"/>
        <v>35.697137085341481</v>
      </c>
      <c r="AK344" s="691">
        <f t="shared" si="143"/>
        <v>21.261223342599756</v>
      </c>
      <c r="AL344" s="691">
        <f t="shared" si="144"/>
        <v>14.435913742741725</v>
      </c>
      <c r="AM344" s="583"/>
      <c r="AN344" s="583"/>
      <c r="AO344" s="583"/>
      <c r="AP344" s="583"/>
      <c r="AQ344" s="583"/>
      <c r="AR344" s="608"/>
      <c r="AS344" s="583"/>
      <c r="AT344" s="596"/>
      <c r="AU344" s="583"/>
      <c r="AV344" s="596"/>
      <c r="AW344" s="596"/>
      <c r="AX344" s="595"/>
      <c r="AY344" s="595"/>
    </row>
    <row r="345" spans="1:51" ht="13.2" x14ac:dyDescent="0.25">
      <c r="A345" s="719" t="s">
        <v>439</v>
      </c>
      <c r="B345" s="595">
        <v>57</v>
      </c>
      <c r="C345" s="595">
        <v>11</v>
      </c>
      <c r="D345" s="688">
        <v>14</v>
      </c>
      <c r="E345" s="595">
        <f t="shared" si="166"/>
        <v>14</v>
      </c>
      <c r="F345" s="627">
        <v>45232</v>
      </c>
      <c r="G345" s="595">
        <v>11262</v>
      </c>
      <c r="H345" s="595">
        <v>11269</v>
      </c>
      <c r="I345" s="627">
        <f t="shared" si="150"/>
        <v>45239</v>
      </c>
      <c r="J345" s="686">
        <f t="shared" si="151"/>
        <v>45239</v>
      </c>
      <c r="K345" s="595">
        <v>1060</v>
      </c>
      <c r="L345" s="595"/>
      <c r="M345" s="595"/>
      <c r="N345" s="595"/>
      <c r="O345" s="595"/>
      <c r="P345" s="595"/>
      <c r="Q345" s="689">
        <v>0.78240000000000065</v>
      </c>
      <c r="R345" s="689">
        <v>4.435625799544636E-2</v>
      </c>
      <c r="S345" s="588">
        <f t="shared" si="152"/>
        <v>44356.257995446358</v>
      </c>
      <c r="T345" s="689">
        <v>5.9188385860775641E-2</v>
      </c>
      <c r="U345" s="588">
        <f t="shared" si="156"/>
        <v>59188.385860775641</v>
      </c>
      <c r="V345" s="689">
        <v>7.288289317753735E-2</v>
      </c>
      <c r="W345" s="588">
        <f t="shared" si="157"/>
        <v>72882.893177537349</v>
      </c>
      <c r="X345" s="588"/>
      <c r="Y345" s="689">
        <v>0.5394380759730717</v>
      </c>
      <c r="Z345" s="588">
        <f t="shared" si="158"/>
        <v>539438.07597307174</v>
      </c>
      <c r="AA345" s="689">
        <v>7.359678275500354E-3</v>
      </c>
      <c r="AB345" s="588">
        <f t="shared" si="159"/>
        <v>7359.6782755003542</v>
      </c>
      <c r="AC345" s="588">
        <f t="shared" si="160"/>
        <v>3696.354832953863</v>
      </c>
      <c r="AD345" s="588">
        <f t="shared" si="161"/>
        <v>591.36818554995693</v>
      </c>
      <c r="AE345" s="588">
        <f t="shared" si="162"/>
        <v>2595.0363417969184</v>
      </c>
      <c r="AF345" s="588">
        <f t="shared" si="163"/>
        <v>525.69130539288244</v>
      </c>
      <c r="AG345" s="607">
        <v>66.033145410839253</v>
      </c>
      <c r="AH345" s="607">
        <v>47.606585766355515</v>
      </c>
      <c r="AI345" s="607">
        <f t="shared" si="165"/>
        <v>18.426559644483739</v>
      </c>
      <c r="AJ345" s="691">
        <f>AG345*$Q345</f>
        <v>51.664332969440672</v>
      </c>
      <c r="AK345" s="691">
        <f>AH345*$Q345</f>
        <v>37.247392703596589</v>
      </c>
      <c r="AL345" s="691">
        <f>AJ345-AK345</f>
        <v>14.416940265844083</v>
      </c>
      <c r="AM345" s="583"/>
      <c r="AN345" s="583"/>
      <c r="AO345" s="583"/>
      <c r="AP345" s="583"/>
      <c r="AQ345" s="583"/>
      <c r="AR345" s="608"/>
      <c r="AS345" s="583"/>
      <c r="AT345" s="596"/>
      <c r="AU345" s="583"/>
      <c r="AV345" s="596"/>
      <c r="AW345" s="596"/>
      <c r="AX345" s="595"/>
      <c r="AY345" s="595"/>
    </row>
    <row r="346" spans="1:51" ht="13.2" x14ac:dyDescent="0.25">
      <c r="A346" s="720" t="s">
        <v>440</v>
      </c>
      <c r="B346" s="604">
        <v>57</v>
      </c>
      <c r="C346" s="604">
        <v>12</v>
      </c>
      <c r="D346" s="604"/>
      <c r="E346" s="595"/>
      <c r="F346" s="637"/>
      <c r="G346" s="604"/>
      <c r="H346" s="604"/>
      <c r="I346" s="637"/>
      <c r="J346" s="661"/>
      <c r="K346" s="604"/>
      <c r="L346" s="604"/>
      <c r="M346" s="604"/>
      <c r="N346" s="604"/>
      <c r="O346" s="604"/>
      <c r="P346" s="604"/>
      <c r="Q346" s="604"/>
      <c r="R346" s="604"/>
      <c r="S346" s="599"/>
      <c r="T346" s="598"/>
      <c r="U346" s="599"/>
      <c r="V346" s="604"/>
      <c r="W346" s="599"/>
      <c r="X346" s="599"/>
      <c r="Y346" s="604"/>
      <c r="Z346" s="599"/>
      <c r="AA346" s="604"/>
      <c r="AB346" s="599"/>
      <c r="AC346" s="599"/>
      <c r="AD346" s="599"/>
      <c r="AE346" s="599"/>
      <c r="AF346" s="599"/>
      <c r="AG346" s="712"/>
      <c r="AH346" s="712"/>
      <c r="AI346" s="712"/>
      <c r="AJ346" s="713"/>
      <c r="AK346" s="713"/>
      <c r="AL346" s="713"/>
      <c r="AM346" s="598"/>
      <c r="AN346" s="598"/>
      <c r="AO346" s="598"/>
      <c r="AP346" s="598"/>
      <c r="AQ346" s="598"/>
      <c r="AR346" s="625"/>
      <c r="AS346" s="598"/>
      <c r="AT346" s="605"/>
      <c r="AU346" s="598"/>
      <c r="AV346" s="605"/>
      <c r="AW346" s="605"/>
      <c r="AX346" s="604"/>
      <c r="AY346" s="604"/>
    </row>
    <row r="347" spans="1:51" ht="13.8" thickBot="1" x14ac:dyDescent="0.3">
      <c r="A347" s="721" t="s">
        <v>441</v>
      </c>
      <c r="B347" s="602">
        <v>57</v>
      </c>
      <c r="C347" s="602">
        <v>13</v>
      </c>
      <c r="D347" s="602"/>
      <c r="E347" s="602"/>
      <c r="F347" s="636"/>
      <c r="G347" s="602"/>
      <c r="H347" s="602"/>
      <c r="I347" s="636"/>
      <c r="J347" s="714"/>
      <c r="K347" s="602"/>
      <c r="L347" s="602"/>
      <c r="M347" s="602"/>
      <c r="N347" s="602"/>
      <c r="O347" s="602"/>
      <c r="P347" s="602"/>
      <c r="Q347" s="602"/>
      <c r="R347" s="602"/>
      <c r="S347" s="692"/>
      <c r="T347" s="623"/>
      <c r="U347" s="692"/>
      <c r="V347" s="602"/>
      <c r="W347" s="692"/>
      <c r="X347" s="692"/>
      <c r="Y347" s="602"/>
      <c r="Z347" s="692"/>
      <c r="AA347" s="602"/>
      <c r="AB347" s="692"/>
      <c r="AC347" s="692"/>
      <c r="AD347" s="692"/>
      <c r="AE347" s="692"/>
      <c r="AF347" s="692"/>
      <c r="AG347" s="789"/>
      <c r="AH347" s="789"/>
      <c r="AI347" s="789"/>
      <c r="AJ347" s="698"/>
      <c r="AK347" s="698"/>
      <c r="AL347" s="698"/>
      <c r="AM347" s="623"/>
      <c r="AN347" s="623"/>
      <c r="AO347" s="623"/>
      <c r="AP347" s="623"/>
      <c r="AQ347" s="623"/>
      <c r="AR347" s="624"/>
      <c r="AS347" s="623"/>
      <c r="AT347" s="603"/>
      <c r="AU347" s="623"/>
      <c r="AV347" s="603"/>
      <c r="AW347" s="603"/>
      <c r="AX347" s="602"/>
      <c r="AY347" s="602"/>
    </row>
    <row r="348" spans="1:51" ht="13.2" x14ac:dyDescent="0.25">
      <c r="A348" s="617" t="s">
        <v>442</v>
      </c>
      <c r="B348" s="617">
        <v>58</v>
      </c>
      <c r="C348" s="617">
        <v>1</v>
      </c>
      <c r="D348" s="687">
        <v>14</v>
      </c>
      <c r="E348" s="617">
        <f>SUM(D348:D360)</f>
        <v>181</v>
      </c>
      <c r="F348" s="635">
        <v>45267</v>
      </c>
      <c r="G348" s="687">
        <v>11297</v>
      </c>
      <c r="H348" s="687">
        <v>11304</v>
      </c>
      <c r="I348" s="635">
        <f t="shared" si="150"/>
        <v>45274</v>
      </c>
      <c r="J348" s="662">
        <f t="shared" si="151"/>
        <v>45274</v>
      </c>
      <c r="K348" s="617">
        <v>1060</v>
      </c>
      <c r="L348" s="617"/>
      <c r="M348" s="617"/>
      <c r="N348" s="617"/>
      <c r="O348" s="617"/>
      <c r="P348" s="617"/>
      <c r="Q348" s="586">
        <v>2.3454857142857151</v>
      </c>
      <c r="R348" s="586">
        <v>9.4140964541346434E-2</v>
      </c>
      <c r="S348" s="589">
        <f t="shared" si="152"/>
        <v>94140.964541346431</v>
      </c>
      <c r="T348" s="669">
        <v>0.13702071263376109</v>
      </c>
      <c r="U348" s="589">
        <f t="shared" si="156"/>
        <v>137020.71263376108</v>
      </c>
      <c r="V348" s="669">
        <v>0.17442183775181494</v>
      </c>
      <c r="W348" s="589">
        <f t="shared" si="157"/>
        <v>174421.83775181495</v>
      </c>
      <c r="X348" s="589"/>
      <c r="Y348" s="586">
        <v>1.7986907525467728</v>
      </c>
      <c r="Z348" s="589">
        <f t="shared" si="158"/>
        <v>1798690.7525467728</v>
      </c>
      <c r="AA348" s="586">
        <v>1.4578638699507462E-2</v>
      </c>
      <c r="AB348" s="589">
        <f t="shared" si="159"/>
        <v>14578.638699507463</v>
      </c>
      <c r="AC348" s="589">
        <f t="shared" ref="AC348:AC360" si="167">R348/12*1000000</f>
        <v>7845.0803784455366</v>
      </c>
      <c r="AD348" s="589">
        <f t="shared" ref="AD348:AD360" si="168">T348/100.0872*1000000</f>
        <v>1369.0133466992891</v>
      </c>
      <c r="AE348" s="589">
        <f t="shared" ref="AE348:AE360" si="169">V348/28.0855*1000000</f>
        <v>6210.3874864900017</v>
      </c>
      <c r="AF348" s="591">
        <f t="shared" si="163"/>
        <v>1041.3313356791045</v>
      </c>
      <c r="AG348" s="479">
        <v>59.52</v>
      </c>
      <c r="AH348" s="479">
        <v>45.94</v>
      </c>
      <c r="AI348" s="479">
        <v>13.58</v>
      </c>
      <c r="AJ348" s="806">
        <f>AG348*$Q348</f>
        <v>139.60330971428576</v>
      </c>
      <c r="AK348" s="807">
        <f>AH348*$Q348</f>
        <v>107.75161371428574</v>
      </c>
      <c r="AL348" s="807">
        <f>AJ348-AK348</f>
        <v>31.851696000000018</v>
      </c>
      <c r="AM348" s="585"/>
      <c r="AN348" s="585"/>
      <c r="AO348" s="585"/>
      <c r="AP348" s="585"/>
      <c r="AQ348" s="585"/>
      <c r="AR348" s="615"/>
      <c r="AS348" s="585"/>
      <c r="AT348" s="616"/>
      <c r="AU348" s="585"/>
      <c r="AV348" s="616"/>
      <c r="AW348" s="616"/>
      <c r="AX348" s="617"/>
      <c r="AY348" s="617"/>
    </row>
    <row r="349" spans="1:51" ht="13.2" x14ac:dyDescent="0.25">
      <c r="A349" s="595" t="s">
        <v>443</v>
      </c>
      <c r="B349" s="595">
        <v>58</v>
      </c>
      <c r="C349" s="595">
        <v>2</v>
      </c>
      <c r="D349" s="688">
        <v>14</v>
      </c>
      <c r="E349" s="595">
        <f>E348-D349</f>
        <v>167</v>
      </c>
      <c r="F349" s="627">
        <v>45281</v>
      </c>
      <c r="G349" s="688">
        <v>11311</v>
      </c>
      <c r="H349" s="688">
        <v>11318</v>
      </c>
      <c r="I349" s="627">
        <f t="shared" si="150"/>
        <v>45288</v>
      </c>
      <c r="J349" s="686">
        <f t="shared" si="151"/>
        <v>45288</v>
      </c>
      <c r="K349" s="595">
        <v>1060</v>
      </c>
      <c r="L349" s="595"/>
      <c r="M349" s="595"/>
      <c r="N349" s="595"/>
      <c r="O349" s="595"/>
      <c r="P349" s="595"/>
      <c r="Q349" s="584">
        <v>2.2177142857142846</v>
      </c>
      <c r="R349" s="584">
        <v>7.9081914407481163E-2</v>
      </c>
      <c r="S349" s="588">
        <f t="shared" si="152"/>
        <v>79081.914407481163</v>
      </c>
      <c r="T349" s="689">
        <v>0.21252697733933906</v>
      </c>
      <c r="U349" s="588">
        <f t="shared" si="156"/>
        <v>212526.97733933906</v>
      </c>
      <c r="V349" s="689">
        <v>0.15526858642066943</v>
      </c>
      <c r="W349" s="588">
        <f t="shared" si="157"/>
        <v>155268.58642066942</v>
      </c>
      <c r="X349" s="588"/>
      <c r="Y349" s="584">
        <v>1.6522139359355732</v>
      </c>
      <c r="Z349" s="588">
        <f t="shared" si="158"/>
        <v>1652213.9359355732</v>
      </c>
      <c r="AA349" s="584">
        <v>1.2712169167043492E-2</v>
      </c>
      <c r="AB349" s="588">
        <f t="shared" si="159"/>
        <v>12712.169167043492</v>
      </c>
      <c r="AC349" s="588">
        <f t="shared" si="167"/>
        <v>6590.159533956763</v>
      </c>
      <c r="AD349" s="588">
        <f t="shared" si="168"/>
        <v>2123.4181527641804</v>
      </c>
      <c r="AE349" s="588">
        <f t="shared" si="169"/>
        <v>5528.4252165946637</v>
      </c>
      <c r="AF349" s="592">
        <f t="shared" si="163"/>
        <v>908.01208336024956</v>
      </c>
      <c r="AG349" s="264">
        <v>112.13</v>
      </c>
      <c r="AH349" s="264">
        <v>97.74</v>
      </c>
      <c r="AI349" s="264">
        <v>14.39</v>
      </c>
      <c r="AJ349" s="806">
        <f t="shared" ref="AJ349:AJ360" si="170">AG349*$Q349</f>
        <v>248.67230285714274</v>
      </c>
      <c r="AK349" s="807">
        <f t="shared" ref="AK349:AK360" si="171">AH349*$Q349</f>
        <v>216.75939428571417</v>
      </c>
      <c r="AL349" s="807">
        <f t="shared" ref="AL349:AL360" si="172">AJ349-AK349</f>
        <v>31.912908571428574</v>
      </c>
      <c r="AM349" s="583"/>
      <c r="AN349" s="583"/>
      <c r="AO349" s="583"/>
      <c r="AP349" s="583"/>
      <c r="AQ349" s="583"/>
      <c r="AR349" s="608"/>
      <c r="AS349" s="583"/>
      <c r="AT349" s="596"/>
      <c r="AU349" s="583"/>
      <c r="AV349" s="596"/>
      <c r="AW349" s="596"/>
      <c r="AX349" s="595"/>
      <c r="AY349" s="595"/>
    </row>
    <row r="350" spans="1:51" ht="13.2" x14ac:dyDescent="0.25">
      <c r="A350" s="595" t="s">
        <v>444</v>
      </c>
      <c r="B350" s="595">
        <v>58</v>
      </c>
      <c r="C350" s="595">
        <v>3</v>
      </c>
      <c r="D350" s="688">
        <v>14</v>
      </c>
      <c r="E350" s="595">
        <f t="shared" ref="E350:E360" si="173">E349-D350</f>
        <v>153</v>
      </c>
      <c r="F350" s="627">
        <v>45295</v>
      </c>
      <c r="G350" s="688">
        <v>11325</v>
      </c>
      <c r="H350" s="688">
        <v>11332</v>
      </c>
      <c r="I350" s="627">
        <f t="shared" si="150"/>
        <v>45302</v>
      </c>
      <c r="J350" s="686">
        <f t="shared" si="151"/>
        <v>45302</v>
      </c>
      <c r="K350" s="595">
        <v>1060</v>
      </c>
      <c r="L350" s="595"/>
      <c r="M350" s="595"/>
      <c r="N350" s="595"/>
      <c r="O350" s="595"/>
      <c r="P350" s="595"/>
      <c r="Q350" s="584">
        <v>2.1872571428571428</v>
      </c>
      <c r="R350" s="584">
        <v>0.10326906533149233</v>
      </c>
      <c r="S350" s="588">
        <f t="shared" si="152"/>
        <v>103269.06533149233</v>
      </c>
      <c r="T350" s="689">
        <v>0.14536563121954305</v>
      </c>
      <c r="U350" s="588">
        <f t="shared" si="156"/>
        <v>145365.63121954305</v>
      </c>
      <c r="V350" s="689">
        <v>0.19916070558364615</v>
      </c>
      <c r="W350" s="588">
        <f t="shared" si="157"/>
        <v>199160.70558364617</v>
      </c>
      <c r="X350" s="588"/>
      <c r="Y350" s="584">
        <v>1.5845581427252229</v>
      </c>
      <c r="Z350" s="588">
        <f t="shared" si="158"/>
        <v>1584558.142725223</v>
      </c>
      <c r="AA350" s="584">
        <v>1.7575871680541224E-2</v>
      </c>
      <c r="AB350" s="588">
        <f t="shared" si="159"/>
        <v>17575.871680541222</v>
      </c>
      <c r="AC350" s="588">
        <f t="shared" si="167"/>
        <v>8605.7554442910277</v>
      </c>
      <c r="AD350" s="588">
        <f t="shared" si="168"/>
        <v>1452.3898282651833</v>
      </c>
      <c r="AE350" s="588">
        <f t="shared" si="169"/>
        <v>7091.2287687114758</v>
      </c>
      <c r="AF350" s="592">
        <f t="shared" si="163"/>
        <v>1255.4194057529446</v>
      </c>
      <c r="AG350" s="264">
        <v>88.652643039055988</v>
      </c>
      <c r="AH350" s="264">
        <v>75.974251035149962</v>
      </c>
      <c r="AI350" s="264">
        <f t="shared" ref="AI350:AI360" si="174">AG350-AH350</f>
        <v>12.678392003906026</v>
      </c>
      <c r="AJ350" s="806">
        <f t="shared" si="170"/>
        <v>193.90612672033976</v>
      </c>
      <c r="AK350" s="807">
        <f t="shared" si="171"/>
        <v>166.17522324985342</v>
      </c>
      <c r="AL350" s="807">
        <f t="shared" si="172"/>
        <v>27.730903470486339</v>
      </c>
      <c r="AM350" s="583"/>
      <c r="AN350" s="583"/>
      <c r="AO350" s="583"/>
      <c r="AP350" s="583"/>
      <c r="AQ350" s="583"/>
      <c r="AR350" s="608"/>
      <c r="AS350" s="583"/>
      <c r="AT350" s="596"/>
      <c r="AU350" s="583"/>
      <c r="AV350" s="596"/>
      <c r="AW350" s="596"/>
      <c r="AX350" s="595"/>
      <c r="AY350" s="595"/>
    </row>
    <row r="351" spans="1:51" ht="13.2" x14ac:dyDescent="0.25">
      <c r="A351" s="595" t="s">
        <v>445</v>
      </c>
      <c r="B351" s="595">
        <v>58</v>
      </c>
      <c r="C351" s="595">
        <v>4</v>
      </c>
      <c r="D351" s="688">
        <v>14</v>
      </c>
      <c r="E351" s="595">
        <f t="shared" si="173"/>
        <v>139</v>
      </c>
      <c r="F351" s="627">
        <v>45309</v>
      </c>
      <c r="G351" s="688">
        <v>11339</v>
      </c>
      <c r="H351" s="688">
        <v>11346</v>
      </c>
      <c r="I351" s="627">
        <f t="shared" si="150"/>
        <v>45316</v>
      </c>
      <c r="J351" s="686">
        <f t="shared" si="151"/>
        <v>45316</v>
      </c>
      <c r="K351" s="595">
        <v>1060</v>
      </c>
      <c r="L351" s="595"/>
      <c r="M351" s="595"/>
      <c r="N351" s="595"/>
      <c r="O351" s="595"/>
      <c r="P351" s="595"/>
      <c r="Q351" s="584">
        <v>1.045885714285715</v>
      </c>
      <c r="R351" s="584">
        <v>5.3366250860112673E-2</v>
      </c>
      <c r="S351" s="588">
        <f t="shared" si="152"/>
        <v>53366.250860112676</v>
      </c>
      <c r="T351" s="689">
        <v>7.980888404018481E-2</v>
      </c>
      <c r="U351" s="588">
        <f t="shared" si="156"/>
        <v>79808.884040184814</v>
      </c>
      <c r="V351" s="689">
        <v>0.11236639702756283</v>
      </c>
      <c r="W351" s="588">
        <f t="shared" si="157"/>
        <v>112366.39702756284</v>
      </c>
      <c r="X351" s="588"/>
      <c r="Y351" s="584">
        <v>0.7202948060676857</v>
      </c>
      <c r="Z351" s="588">
        <f t="shared" si="158"/>
        <v>720294.80606768571</v>
      </c>
      <c r="AA351" s="584">
        <v>9.1563348902540791E-3</v>
      </c>
      <c r="AB351" s="588">
        <f t="shared" si="159"/>
        <v>9156.3348902540783</v>
      </c>
      <c r="AC351" s="588">
        <f t="shared" si="167"/>
        <v>4447.187571676056</v>
      </c>
      <c r="AD351" s="588">
        <f t="shared" si="168"/>
        <v>797.39351325828682</v>
      </c>
      <c r="AE351" s="588">
        <f t="shared" si="169"/>
        <v>4000.8686698674701</v>
      </c>
      <c r="AF351" s="592">
        <f t="shared" si="163"/>
        <v>654.02392073243425</v>
      </c>
      <c r="AG351" s="264">
        <v>59.810121535134535</v>
      </c>
      <c r="AH351" s="264">
        <v>38.077567404727922</v>
      </c>
      <c r="AI351" s="264">
        <f t="shared" si="174"/>
        <v>21.732554130406612</v>
      </c>
      <c r="AJ351" s="806">
        <f t="shared" si="170"/>
        <v>62.554551683289603</v>
      </c>
      <c r="AK351" s="807">
        <f t="shared" si="171"/>
        <v>39.824783783356324</v>
      </c>
      <c r="AL351" s="807">
        <f t="shared" si="172"/>
        <v>22.729767899933279</v>
      </c>
      <c r="AM351" s="583"/>
      <c r="AN351" s="583"/>
      <c r="AO351" s="583"/>
      <c r="AP351" s="583"/>
      <c r="AQ351" s="583"/>
      <c r="AR351" s="608"/>
      <c r="AS351" s="583"/>
      <c r="AT351" s="596"/>
      <c r="AU351" s="583"/>
      <c r="AV351" s="596"/>
      <c r="AW351" s="596"/>
      <c r="AX351" s="595"/>
      <c r="AY351" s="595"/>
    </row>
    <row r="352" spans="1:51" ht="13.2" x14ac:dyDescent="0.25">
      <c r="A352" s="595" t="s">
        <v>446</v>
      </c>
      <c r="B352" s="595">
        <v>58</v>
      </c>
      <c r="C352" s="595">
        <v>5</v>
      </c>
      <c r="D352" s="688">
        <v>14</v>
      </c>
      <c r="E352" s="595">
        <f t="shared" si="173"/>
        <v>125</v>
      </c>
      <c r="F352" s="627">
        <v>45323</v>
      </c>
      <c r="G352" s="688">
        <v>11353</v>
      </c>
      <c r="H352" s="688">
        <v>11360</v>
      </c>
      <c r="I352" s="627">
        <f t="shared" si="150"/>
        <v>45330</v>
      </c>
      <c r="J352" s="686">
        <f t="shared" si="151"/>
        <v>45330</v>
      </c>
      <c r="K352" s="595">
        <v>1060</v>
      </c>
      <c r="L352" s="595"/>
      <c r="M352" s="595"/>
      <c r="N352" s="595"/>
      <c r="O352" s="595"/>
      <c r="P352" s="595"/>
      <c r="Q352" s="584">
        <v>1.3623999999999998</v>
      </c>
      <c r="R352" s="584">
        <v>7.3367440437176704E-2</v>
      </c>
      <c r="S352" s="588">
        <f t="shared" si="152"/>
        <v>73367.440437176701</v>
      </c>
      <c r="T352" s="689">
        <v>0.17351252326576855</v>
      </c>
      <c r="U352" s="588">
        <f t="shared" si="156"/>
        <v>173512.52326576854</v>
      </c>
      <c r="V352" s="689">
        <v>0.14276708227994056</v>
      </c>
      <c r="W352" s="588">
        <f t="shared" si="157"/>
        <v>142767.08227994057</v>
      </c>
      <c r="X352" s="588"/>
      <c r="Y352" s="584">
        <v>0.862701793361349</v>
      </c>
      <c r="Z352" s="588">
        <f t="shared" si="158"/>
        <v>862701.79336134903</v>
      </c>
      <c r="AA352" s="584">
        <v>1.256148168891461E-2</v>
      </c>
      <c r="AB352" s="588">
        <f t="shared" si="159"/>
        <v>12561.481688914611</v>
      </c>
      <c r="AC352" s="588">
        <f t="shared" si="167"/>
        <v>6113.9533697647248</v>
      </c>
      <c r="AD352" s="588">
        <f t="shared" si="168"/>
        <v>1733.6135216667922</v>
      </c>
      <c r="AE352" s="588">
        <f t="shared" si="169"/>
        <v>5083.3021409603025</v>
      </c>
      <c r="AF352" s="592">
        <f t="shared" si="163"/>
        <v>897.24869206532935</v>
      </c>
      <c r="AG352" s="264">
        <v>59.204097684688541</v>
      </c>
      <c r="AH352" s="264">
        <v>38.682201745370101</v>
      </c>
      <c r="AI352" s="264">
        <f t="shared" si="174"/>
        <v>20.521895939318441</v>
      </c>
      <c r="AJ352" s="806">
        <f t="shared" si="170"/>
        <v>80.659662685619665</v>
      </c>
      <c r="AK352" s="807">
        <f t="shared" si="171"/>
        <v>52.700631657892217</v>
      </c>
      <c r="AL352" s="807">
        <f t="shared" si="172"/>
        <v>27.959031027727448</v>
      </c>
      <c r="AM352" s="583"/>
      <c r="AN352" s="583"/>
      <c r="AO352" s="583"/>
      <c r="AP352" s="583"/>
      <c r="AQ352" s="583"/>
      <c r="AR352" s="608"/>
      <c r="AS352" s="583"/>
      <c r="AT352" s="596"/>
      <c r="AU352" s="583"/>
      <c r="AV352" s="596"/>
      <c r="AW352" s="596"/>
      <c r="AX352" s="595"/>
      <c r="AY352" s="595"/>
    </row>
    <row r="353" spans="1:51" ht="13.2" x14ac:dyDescent="0.25">
      <c r="A353" s="595" t="s">
        <v>447</v>
      </c>
      <c r="B353" s="595">
        <v>58</v>
      </c>
      <c r="C353" s="595">
        <v>6</v>
      </c>
      <c r="D353" s="688">
        <v>14</v>
      </c>
      <c r="E353" s="595">
        <f t="shared" si="173"/>
        <v>111</v>
      </c>
      <c r="F353" s="627">
        <v>45337</v>
      </c>
      <c r="G353" s="688">
        <v>11367</v>
      </c>
      <c r="H353" s="688">
        <v>11374</v>
      </c>
      <c r="I353" s="627">
        <f t="shared" si="150"/>
        <v>45344</v>
      </c>
      <c r="J353" s="686">
        <f t="shared" si="151"/>
        <v>45344</v>
      </c>
      <c r="K353" s="595">
        <v>1060</v>
      </c>
      <c r="L353" s="595"/>
      <c r="M353" s="595"/>
      <c r="N353" s="595"/>
      <c r="O353" s="595"/>
      <c r="P353" s="595"/>
      <c r="Q353" s="584">
        <v>0.46285714285714313</v>
      </c>
      <c r="R353" s="584">
        <v>3.872895808659757E-2</v>
      </c>
      <c r="S353" s="588">
        <f t="shared" si="152"/>
        <v>38728.958086597573</v>
      </c>
      <c r="T353" s="689">
        <v>5.0361172345268601E-2</v>
      </c>
      <c r="U353" s="588">
        <f t="shared" si="156"/>
        <v>50361.172345268598</v>
      </c>
      <c r="V353" s="689">
        <v>3.5045547079903171E-2</v>
      </c>
      <c r="W353" s="588">
        <f t="shared" si="157"/>
        <v>35045.547079903168</v>
      </c>
      <c r="X353" s="588"/>
      <c r="Y353" s="584">
        <v>0.28062802821547744</v>
      </c>
      <c r="Z353" s="588">
        <f t="shared" si="158"/>
        <v>280628.02821547742</v>
      </c>
      <c r="AA353" s="584">
        <v>7.299149984426905E-3</v>
      </c>
      <c r="AB353" s="588">
        <f t="shared" si="159"/>
        <v>7299.1499844269047</v>
      </c>
      <c r="AC353" s="588">
        <f t="shared" si="167"/>
        <v>3227.4131738831306</v>
      </c>
      <c r="AD353" s="588">
        <f t="shared" si="168"/>
        <v>503.17295663450074</v>
      </c>
      <c r="AE353" s="588">
        <f t="shared" si="169"/>
        <v>1247.8163849638843</v>
      </c>
      <c r="AF353" s="592">
        <f t="shared" si="163"/>
        <v>521.36785603049327</v>
      </c>
      <c r="AG353" s="264">
        <v>204.38</v>
      </c>
      <c r="AH353" s="264">
        <v>182.53</v>
      </c>
      <c r="AI353" s="264">
        <f t="shared" si="174"/>
        <v>21.849999999999994</v>
      </c>
      <c r="AJ353" s="806">
        <f t="shared" si="170"/>
        <v>94.598742857142909</v>
      </c>
      <c r="AK353" s="807">
        <f t="shared" si="171"/>
        <v>84.485314285714338</v>
      </c>
      <c r="AL353" s="807">
        <f t="shared" si="172"/>
        <v>10.113428571428571</v>
      </c>
      <c r="AM353" s="583"/>
      <c r="AN353" s="583"/>
      <c r="AO353" s="583"/>
      <c r="AP353" s="583"/>
      <c r="AQ353" s="583"/>
      <c r="AR353" s="608"/>
      <c r="AS353" s="583"/>
      <c r="AT353" s="596"/>
      <c r="AU353" s="583"/>
      <c r="AV353" s="596"/>
      <c r="AW353" s="596"/>
      <c r="AX353" s="595"/>
      <c r="AY353" s="595"/>
    </row>
    <row r="354" spans="1:51" ht="13.2" x14ac:dyDescent="0.25">
      <c r="A354" s="595" t="s">
        <v>448</v>
      </c>
      <c r="B354" s="595">
        <v>58</v>
      </c>
      <c r="C354" s="595">
        <v>7</v>
      </c>
      <c r="D354" s="688">
        <v>14</v>
      </c>
      <c r="E354" s="595">
        <f t="shared" si="173"/>
        <v>97</v>
      </c>
      <c r="F354" s="627">
        <v>45351</v>
      </c>
      <c r="G354" s="688">
        <v>11381</v>
      </c>
      <c r="H354" s="688">
        <v>11388</v>
      </c>
      <c r="I354" s="627">
        <f t="shared" si="150"/>
        <v>45358</v>
      </c>
      <c r="J354" s="686">
        <f t="shared" si="151"/>
        <v>45358</v>
      </c>
      <c r="K354" s="595">
        <v>1060</v>
      </c>
      <c r="L354" s="595"/>
      <c r="M354" s="595"/>
      <c r="N354" s="595"/>
      <c r="O354" s="595"/>
      <c r="P354" s="595"/>
      <c r="Q354" s="584">
        <v>0.44097142857142807</v>
      </c>
      <c r="R354" s="584">
        <v>4.3492477270421402E-2</v>
      </c>
      <c r="S354" s="588">
        <f t="shared" si="152"/>
        <v>43492.477270421405</v>
      </c>
      <c r="T354" s="689">
        <v>2.1343597875034429E-2</v>
      </c>
      <c r="U354" s="588">
        <f t="shared" si="156"/>
        <v>21343.597875034429</v>
      </c>
      <c r="V354" s="689">
        <v>0.10602167156924963</v>
      </c>
      <c r="W354" s="588">
        <f t="shared" si="157"/>
        <v>106021.67156924964</v>
      </c>
      <c r="X354" s="588"/>
      <c r="Y354" s="584">
        <v>0.2048749659510905</v>
      </c>
      <c r="Z354" s="588">
        <f t="shared" si="158"/>
        <v>204874.9659510905</v>
      </c>
      <c r="AA354" s="584">
        <v>7.7127002844083201E-3</v>
      </c>
      <c r="AB354" s="588">
        <f t="shared" si="159"/>
        <v>7712.7002844083199</v>
      </c>
      <c r="AC354" s="588">
        <f t="shared" si="167"/>
        <v>3624.3731058684502</v>
      </c>
      <c r="AD354" s="588">
        <f t="shared" si="168"/>
        <v>213.2500247287808</v>
      </c>
      <c r="AE354" s="588">
        <f t="shared" si="169"/>
        <v>3774.9611567979791</v>
      </c>
      <c r="AF354" s="592">
        <f t="shared" si="163"/>
        <v>550.90716317202293</v>
      </c>
      <c r="AG354" s="264">
        <v>366.11</v>
      </c>
      <c r="AH354" s="264">
        <v>356.57</v>
      </c>
      <c r="AI354" s="264">
        <f t="shared" si="174"/>
        <v>9.5400000000000205</v>
      </c>
      <c r="AJ354" s="806">
        <f t="shared" si="170"/>
        <v>161.44404971428554</v>
      </c>
      <c r="AK354" s="807">
        <f t="shared" si="171"/>
        <v>157.23718228571411</v>
      </c>
      <c r="AL354" s="807">
        <f t="shared" si="172"/>
        <v>4.206867428571428</v>
      </c>
      <c r="AM354" s="583"/>
      <c r="AN354" s="583"/>
      <c r="AO354" s="583"/>
      <c r="AP354" s="583"/>
      <c r="AQ354" s="583"/>
      <c r="AR354" s="608"/>
      <c r="AS354" s="583"/>
      <c r="AT354" s="596"/>
      <c r="AU354" s="583"/>
      <c r="AV354" s="596"/>
      <c r="AW354" s="596"/>
      <c r="AX354" s="595"/>
      <c r="AY354" s="595"/>
    </row>
    <row r="355" spans="1:51" ht="13.2" x14ac:dyDescent="0.25">
      <c r="A355" s="595" t="s">
        <v>449</v>
      </c>
      <c r="B355" s="595">
        <v>58</v>
      </c>
      <c r="C355" s="595">
        <v>8</v>
      </c>
      <c r="D355" s="688">
        <v>14</v>
      </c>
      <c r="E355" s="595">
        <f t="shared" si="173"/>
        <v>83</v>
      </c>
      <c r="F355" s="627">
        <v>45365</v>
      </c>
      <c r="G355" s="688">
        <v>11395</v>
      </c>
      <c r="H355" s="688">
        <v>11402</v>
      </c>
      <c r="I355" s="627">
        <f t="shared" si="150"/>
        <v>45372</v>
      </c>
      <c r="J355" s="686">
        <f t="shared" si="151"/>
        <v>45372</v>
      </c>
      <c r="K355" s="595">
        <v>1060</v>
      </c>
      <c r="L355" s="595"/>
      <c r="M355" s="595"/>
      <c r="N355" s="595"/>
      <c r="O355" s="595"/>
      <c r="P355" s="595"/>
      <c r="Q355" s="584">
        <v>0.85634285714285796</v>
      </c>
      <c r="R355" s="584">
        <v>6.8603765775087644E-2</v>
      </c>
      <c r="S355" s="588">
        <f t="shared" si="152"/>
        <v>68603.765775087639</v>
      </c>
      <c r="T355" s="689">
        <v>2.9112892475794197E-2</v>
      </c>
      <c r="U355" s="588">
        <f t="shared" si="156"/>
        <v>29112.892475794197</v>
      </c>
      <c r="V355" s="689">
        <v>0.28495967178269171</v>
      </c>
      <c r="W355" s="588">
        <f t="shared" si="157"/>
        <v>284959.67178269173</v>
      </c>
      <c r="X355" s="588"/>
      <c r="Y355" s="584">
        <v>0.3707608784466529</v>
      </c>
      <c r="Z355" s="588">
        <f t="shared" si="158"/>
        <v>370760.8784466529</v>
      </c>
      <c r="AA355" s="584">
        <v>1.0370492606952039E-2</v>
      </c>
      <c r="AB355" s="588">
        <f t="shared" si="159"/>
        <v>10370.492606952039</v>
      </c>
      <c r="AC355" s="588">
        <f t="shared" si="167"/>
        <v>5716.9804812573038</v>
      </c>
      <c r="AD355" s="588">
        <f t="shared" si="168"/>
        <v>290.87528151246306</v>
      </c>
      <c r="AE355" s="588">
        <f t="shared" si="169"/>
        <v>10146.14914396011</v>
      </c>
      <c r="AF355" s="592">
        <f t="shared" si="163"/>
        <v>740.7494719251456</v>
      </c>
      <c r="AG355" s="264">
        <v>134.82356067489263</v>
      </c>
      <c r="AH355" s="264">
        <v>93.474697241037774</v>
      </c>
      <c r="AI355" s="264">
        <f t="shared" si="174"/>
        <v>41.348863433854859</v>
      </c>
      <c r="AJ355" s="806">
        <f t="shared" si="170"/>
        <v>115.45519315851102</v>
      </c>
      <c r="AK355" s="807">
        <f t="shared" si="171"/>
        <v>80.046389305953909</v>
      </c>
      <c r="AL355" s="807">
        <f t="shared" si="172"/>
        <v>35.408803852557114</v>
      </c>
      <c r="AM355" s="583"/>
      <c r="AN355" s="583"/>
      <c r="AO355" s="583"/>
      <c r="AP355" s="583"/>
      <c r="AQ355" s="583"/>
      <c r="AR355" s="608"/>
      <c r="AS355" s="583"/>
      <c r="AT355" s="596"/>
      <c r="AU355" s="583"/>
      <c r="AV355" s="596"/>
      <c r="AW355" s="596"/>
      <c r="AX355" s="595"/>
      <c r="AY355" s="595"/>
    </row>
    <row r="356" spans="1:51" ht="13.2" x14ac:dyDescent="0.25">
      <c r="A356" s="595" t="s">
        <v>450</v>
      </c>
      <c r="B356" s="595">
        <v>58</v>
      </c>
      <c r="C356" s="595">
        <v>9</v>
      </c>
      <c r="D356" s="688">
        <v>14</v>
      </c>
      <c r="E356" s="595">
        <f t="shared" si="173"/>
        <v>69</v>
      </c>
      <c r="F356" s="627">
        <v>45379</v>
      </c>
      <c r="G356" s="688">
        <v>11409</v>
      </c>
      <c r="H356" s="688">
        <v>11416</v>
      </c>
      <c r="I356" s="627">
        <f t="shared" si="150"/>
        <v>45386</v>
      </c>
      <c r="J356" s="686">
        <f t="shared" si="151"/>
        <v>45386</v>
      </c>
      <c r="K356" s="595">
        <v>1060</v>
      </c>
      <c r="L356" s="595"/>
      <c r="M356" s="595"/>
      <c r="N356" s="595"/>
      <c r="O356" s="595"/>
      <c r="P356" s="595"/>
      <c r="Q356" s="584">
        <v>0.27445714285714268</v>
      </c>
      <c r="R356" s="584">
        <v>2.3682171734402152E-2</v>
      </c>
      <c r="S356" s="588">
        <f t="shared" si="152"/>
        <v>23682.171734402153</v>
      </c>
      <c r="T356" s="689">
        <v>2.5125674882218455E-2</v>
      </c>
      <c r="U356" s="588">
        <f t="shared" si="156"/>
        <v>25125.674882218456</v>
      </c>
      <c r="V356" s="689">
        <v>4.2817178410385813E-2</v>
      </c>
      <c r="W356" s="588">
        <f t="shared" si="157"/>
        <v>42817.178410385815</v>
      </c>
      <c r="X356" s="588"/>
      <c r="Y356" s="584">
        <v>0.14730886022853304</v>
      </c>
      <c r="Z356" s="588">
        <f t="shared" si="158"/>
        <v>147308.86022853304</v>
      </c>
      <c r="AA356" s="584">
        <v>4.464908212348493E-3</v>
      </c>
      <c r="AB356" s="588">
        <f t="shared" si="159"/>
        <v>4464.9082123484932</v>
      </c>
      <c r="AC356" s="588">
        <f t="shared" si="167"/>
        <v>1973.5143112001792</v>
      </c>
      <c r="AD356" s="588">
        <f t="shared" si="168"/>
        <v>251.03784382237149</v>
      </c>
      <c r="AE356" s="588">
        <f t="shared" si="169"/>
        <v>1524.5296829462113</v>
      </c>
      <c r="AF356" s="592">
        <f t="shared" si="163"/>
        <v>318.92201516774952</v>
      </c>
      <c r="AG356" s="264">
        <v>91.882825694017342</v>
      </c>
      <c r="AH356" s="264">
        <v>33.442037459804517</v>
      </c>
      <c r="AI356" s="264">
        <f t="shared" si="174"/>
        <v>58.440788234212825</v>
      </c>
      <c r="AJ356" s="806">
        <f t="shared" si="170"/>
        <v>25.217897817620859</v>
      </c>
      <c r="AK356" s="807">
        <f t="shared" si="171"/>
        <v>9.1784060525394846</v>
      </c>
      <c r="AL356" s="807">
        <f t="shared" si="172"/>
        <v>16.039491765081372</v>
      </c>
      <c r="AM356" s="583"/>
      <c r="AN356" s="583"/>
      <c r="AO356" s="583"/>
      <c r="AP356" s="583"/>
      <c r="AQ356" s="583"/>
      <c r="AR356" s="608"/>
      <c r="AS356" s="583"/>
      <c r="AT356" s="596"/>
      <c r="AU356" s="583"/>
      <c r="AV356" s="596"/>
      <c r="AW356" s="596"/>
      <c r="AX356" s="595"/>
      <c r="AY356" s="595"/>
    </row>
    <row r="357" spans="1:51" ht="13.2" x14ac:dyDescent="0.25">
      <c r="A357" s="595" t="s">
        <v>451</v>
      </c>
      <c r="B357" s="595">
        <v>58</v>
      </c>
      <c r="C357" s="595">
        <v>10</v>
      </c>
      <c r="D357" s="688">
        <v>14</v>
      </c>
      <c r="E357" s="595">
        <f t="shared" si="173"/>
        <v>55</v>
      </c>
      <c r="F357" s="627">
        <v>45393</v>
      </c>
      <c r="G357" s="688">
        <v>11423</v>
      </c>
      <c r="H357" s="688">
        <v>11430</v>
      </c>
      <c r="I357" s="627">
        <f t="shared" si="150"/>
        <v>45400</v>
      </c>
      <c r="J357" s="686">
        <f t="shared" si="151"/>
        <v>45400</v>
      </c>
      <c r="K357" s="595">
        <v>1060</v>
      </c>
      <c r="L357" s="595"/>
      <c r="M357" s="595"/>
      <c r="N357" s="595"/>
      <c r="O357" s="595"/>
      <c r="P357" s="595"/>
      <c r="Q357" s="584">
        <v>0.22440000000000079</v>
      </c>
      <c r="R357" s="584">
        <v>1.9774027209131139E-2</v>
      </c>
      <c r="S357" s="588">
        <f t="shared" si="152"/>
        <v>19774.027209131138</v>
      </c>
      <c r="T357" s="689">
        <v>2.3167620013033168E-2</v>
      </c>
      <c r="U357" s="588">
        <f t="shared" si="156"/>
        <v>23167.620013033167</v>
      </c>
      <c r="V357" s="689">
        <v>2.9497889839718339E-2</v>
      </c>
      <c r="W357" s="588">
        <f t="shared" si="157"/>
        <v>29497.88983971834</v>
      </c>
      <c r="X357" s="588"/>
      <c r="Y357" s="584">
        <v>0.12229942212442145</v>
      </c>
      <c r="Z357" s="588">
        <f t="shared" si="158"/>
        <v>122299.42212442146</v>
      </c>
      <c r="AA357" s="584">
        <v>4.0100037706620973E-3</v>
      </c>
      <c r="AB357" s="588">
        <f t="shared" si="159"/>
        <v>4010.0037706620974</v>
      </c>
      <c r="AC357" s="588">
        <f t="shared" si="167"/>
        <v>1647.8356007609282</v>
      </c>
      <c r="AD357" s="588">
        <f t="shared" si="168"/>
        <v>231.47435449321361</v>
      </c>
      <c r="AE357" s="588">
        <f t="shared" si="169"/>
        <v>1050.2889334253741</v>
      </c>
      <c r="AF357" s="592">
        <f t="shared" si="163"/>
        <v>286.42884076157839</v>
      </c>
      <c r="AG357" s="264">
        <v>175.32</v>
      </c>
      <c r="AH357" s="264">
        <v>45.17</v>
      </c>
      <c r="AI357" s="264">
        <f t="shared" si="174"/>
        <v>130.14999999999998</v>
      </c>
      <c r="AJ357" s="806">
        <f t="shared" si="170"/>
        <v>39.341808000000135</v>
      </c>
      <c r="AK357" s="807">
        <f t="shared" si="171"/>
        <v>10.136148000000036</v>
      </c>
      <c r="AL357" s="807">
        <f t="shared" si="172"/>
        <v>29.205660000000101</v>
      </c>
      <c r="AM357" s="583"/>
      <c r="AN357" s="583"/>
      <c r="AO357" s="583"/>
      <c r="AP357" s="583"/>
      <c r="AQ357" s="583"/>
      <c r="AR357" s="608"/>
      <c r="AS357" s="583"/>
      <c r="AT357" s="596"/>
      <c r="AU357" s="583"/>
      <c r="AV357" s="596"/>
      <c r="AW357" s="596"/>
      <c r="AX357" s="595"/>
      <c r="AY357" s="595"/>
    </row>
    <row r="358" spans="1:51" ht="13.2" x14ac:dyDescent="0.25">
      <c r="A358" s="595" t="s">
        <v>452</v>
      </c>
      <c r="B358" s="595">
        <v>58</v>
      </c>
      <c r="C358" s="595">
        <v>11</v>
      </c>
      <c r="D358" s="688">
        <v>14</v>
      </c>
      <c r="E358" s="595">
        <f t="shared" si="173"/>
        <v>41</v>
      </c>
      <c r="F358" s="627">
        <v>45407</v>
      </c>
      <c r="G358" s="688">
        <v>11437</v>
      </c>
      <c r="H358" s="688">
        <v>11444</v>
      </c>
      <c r="I358" s="627">
        <f t="shared" si="150"/>
        <v>45414</v>
      </c>
      <c r="J358" s="686">
        <f t="shared" si="151"/>
        <v>45414</v>
      </c>
      <c r="K358" s="595">
        <v>1060</v>
      </c>
      <c r="L358" s="595"/>
      <c r="M358" s="595"/>
      <c r="N358" s="595"/>
      <c r="O358" s="595"/>
      <c r="P358" s="595"/>
      <c r="Q358" s="584">
        <v>0.23714285714285768</v>
      </c>
      <c r="R358" s="584">
        <v>2.2378124672977905E-2</v>
      </c>
      <c r="S358" s="588">
        <f t="shared" si="152"/>
        <v>22378.124672977905</v>
      </c>
      <c r="T358" s="689">
        <v>3.0012150830935586E-2</v>
      </c>
      <c r="U358" s="588">
        <f t="shared" si="156"/>
        <v>30012.150830935585</v>
      </c>
      <c r="V358" s="689">
        <v>3.0787392445528718E-2</v>
      </c>
      <c r="W358" s="588">
        <f t="shared" si="157"/>
        <v>30787.39244552872</v>
      </c>
      <c r="X358" s="588"/>
      <c r="Y358" s="584">
        <v>0.12039800218394861</v>
      </c>
      <c r="Z358" s="588">
        <f t="shared" si="158"/>
        <v>120398.00218394861</v>
      </c>
      <c r="AA358" s="584">
        <v>4.2759199454889272E-3</v>
      </c>
      <c r="AB358" s="588">
        <f t="shared" si="159"/>
        <v>4275.9199454889267</v>
      </c>
      <c r="AC358" s="588">
        <f t="shared" si="167"/>
        <v>1864.8437227481588</v>
      </c>
      <c r="AD358" s="588">
        <f t="shared" si="168"/>
        <v>299.8600303628794</v>
      </c>
      <c r="AE358" s="588">
        <f t="shared" si="169"/>
        <v>1096.2023978753705</v>
      </c>
      <c r="AF358" s="592">
        <f t="shared" si="163"/>
        <v>305.42285324920908</v>
      </c>
      <c r="AG358" s="264">
        <v>89.7</v>
      </c>
      <c r="AH358" s="264">
        <v>39.020000000000003</v>
      </c>
      <c r="AI358" s="264">
        <f t="shared" si="174"/>
        <v>50.68</v>
      </c>
      <c r="AJ358" s="806">
        <f t="shared" si="170"/>
        <v>21.271714285714335</v>
      </c>
      <c r="AK358" s="807">
        <f t="shared" si="171"/>
        <v>9.2533142857143069</v>
      </c>
      <c r="AL358" s="807">
        <f t="shared" si="172"/>
        <v>12.018400000000028</v>
      </c>
      <c r="AM358" s="583"/>
      <c r="AN358" s="583"/>
      <c r="AO358" s="583"/>
      <c r="AP358" s="583"/>
      <c r="AQ358" s="583"/>
      <c r="AR358" s="608"/>
      <c r="AS358" s="583"/>
      <c r="AT358" s="596"/>
      <c r="AU358" s="583"/>
      <c r="AV358" s="596"/>
      <c r="AW358" s="596"/>
      <c r="AX358" s="595"/>
      <c r="AY358" s="595"/>
    </row>
    <row r="359" spans="1:51" ht="13.2" x14ac:dyDescent="0.25">
      <c r="A359" s="595" t="s">
        <v>453</v>
      </c>
      <c r="B359" s="595">
        <v>58</v>
      </c>
      <c r="C359" s="595">
        <v>12</v>
      </c>
      <c r="D359" s="688">
        <v>14</v>
      </c>
      <c r="E359" s="595">
        <f t="shared" si="173"/>
        <v>27</v>
      </c>
      <c r="F359" s="627">
        <v>45421</v>
      </c>
      <c r="G359" s="688">
        <v>11451</v>
      </c>
      <c r="H359" s="688">
        <v>11458</v>
      </c>
      <c r="I359" s="627">
        <f t="shared" si="150"/>
        <v>45428</v>
      </c>
      <c r="J359" s="686">
        <f t="shared" si="151"/>
        <v>45428</v>
      </c>
      <c r="K359" s="595">
        <v>1060</v>
      </c>
      <c r="L359" s="595"/>
      <c r="M359" s="595"/>
      <c r="N359" s="595"/>
      <c r="O359" s="595"/>
      <c r="P359" s="595"/>
      <c r="Q359" s="584">
        <v>0.63800000000000012</v>
      </c>
      <c r="R359" s="584">
        <v>4.255244917804759E-2</v>
      </c>
      <c r="S359" s="588">
        <f t="shared" si="152"/>
        <v>42552.449178047587</v>
      </c>
      <c r="T359" s="689">
        <v>8.3227197417233501E-2</v>
      </c>
      <c r="U359" s="588">
        <f t="shared" si="156"/>
        <v>83227.197417233503</v>
      </c>
      <c r="V359" s="689">
        <v>8.925425207923729E-2</v>
      </c>
      <c r="W359" s="588">
        <f t="shared" si="157"/>
        <v>89254.252079237296</v>
      </c>
      <c r="X359" s="588"/>
      <c r="Y359" s="584">
        <v>0.35913742755841027</v>
      </c>
      <c r="Z359" s="588">
        <f t="shared" si="158"/>
        <v>359137.42755841027</v>
      </c>
      <c r="AA359" s="584">
        <v>7.2793942428617956E-3</v>
      </c>
      <c r="AB359" s="588">
        <f t="shared" si="159"/>
        <v>7279.3942428617956</v>
      </c>
      <c r="AC359" s="588">
        <f t="shared" si="167"/>
        <v>3546.0374315039658</v>
      </c>
      <c r="AD359" s="588">
        <f t="shared" si="168"/>
        <v>831.5468653057884</v>
      </c>
      <c r="AE359" s="588">
        <f t="shared" si="169"/>
        <v>3177.9477694624379</v>
      </c>
      <c r="AF359" s="592">
        <f t="shared" si="163"/>
        <v>519.95673163298545</v>
      </c>
      <c r="AG359" s="264">
        <v>62.411471764133054</v>
      </c>
      <c r="AH359" s="264">
        <v>33.35503803519714</v>
      </c>
      <c r="AI359" s="264">
        <f t="shared" si="174"/>
        <v>29.056433728935914</v>
      </c>
      <c r="AJ359" s="806">
        <f t="shared" si="170"/>
        <v>39.818518985516896</v>
      </c>
      <c r="AK359" s="807">
        <f t="shared" si="171"/>
        <v>21.280514266455778</v>
      </c>
      <c r="AL359" s="807">
        <f t="shared" si="172"/>
        <v>18.538004719061117</v>
      </c>
      <c r="AM359" s="583"/>
      <c r="AN359" s="583"/>
      <c r="AO359" s="583"/>
      <c r="AP359" s="583"/>
      <c r="AQ359" s="583"/>
      <c r="AR359" s="608"/>
      <c r="AS359" s="583"/>
      <c r="AT359" s="596"/>
      <c r="AU359" s="583"/>
      <c r="AV359" s="596"/>
      <c r="AW359" s="596"/>
      <c r="AX359" s="595"/>
      <c r="AY359" s="595"/>
    </row>
    <row r="360" spans="1:51" ht="13.8" thickBot="1" x14ac:dyDescent="0.3">
      <c r="A360" s="602" t="s">
        <v>454</v>
      </c>
      <c r="B360" s="602">
        <v>58</v>
      </c>
      <c r="C360" s="602">
        <v>13</v>
      </c>
      <c r="D360" s="715">
        <v>13</v>
      </c>
      <c r="E360" s="602">
        <f t="shared" si="173"/>
        <v>14</v>
      </c>
      <c r="F360" s="636">
        <v>45435</v>
      </c>
      <c r="G360" s="715">
        <v>11465</v>
      </c>
      <c r="H360" s="715">
        <v>11471.5</v>
      </c>
      <c r="I360" s="636">
        <f t="shared" si="150"/>
        <v>45441.5</v>
      </c>
      <c r="J360" s="714">
        <f t="shared" si="151"/>
        <v>45441.5</v>
      </c>
      <c r="K360" s="602">
        <v>1060</v>
      </c>
      <c r="L360" s="602"/>
      <c r="M360" s="602"/>
      <c r="N360" s="602"/>
      <c r="O360" s="602"/>
      <c r="P360" s="602"/>
      <c r="Q360" s="716">
        <v>0.5936615384615388</v>
      </c>
      <c r="R360" s="716">
        <v>4.4535486760030392E-2</v>
      </c>
      <c r="S360" s="692">
        <f t="shared" si="152"/>
        <v>44535.486760030391</v>
      </c>
      <c r="T360" s="717">
        <v>6.3389773578736361E-2</v>
      </c>
      <c r="U360" s="692">
        <f t="shared" si="156"/>
        <v>63389.773578736364</v>
      </c>
      <c r="V360" s="717">
        <v>9.8756967929470724E-2</v>
      </c>
      <c r="W360" s="692">
        <f t="shared" si="157"/>
        <v>98756.967929470717</v>
      </c>
      <c r="X360" s="692"/>
      <c r="Y360" s="716">
        <v>0.32017608005325571</v>
      </c>
      <c r="Z360" s="692">
        <f t="shared" si="158"/>
        <v>320176.08005325572</v>
      </c>
      <c r="AA360" s="716">
        <v>8.3297331870680266E-3</v>
      </c>
      <c r="AB360" s="692">
        <f t="shared" si="159"/>
        <v>8329.7331870680264</v>
      </c>
      <c r="AC360" s="692">
        <f t="shared" si="167"/>
        <v>3711.290563335866</v>
      </c>
      <c r="AD360" s="692">
        <f t="shared" si="168"/>
        <v>633.34545854751013</v>
      </c>
      <c r="AE360" s="692">
        <f t="shared" si="169"/>
        <v>3516.2973039280314</v>
      </c>
      <c r="AF360" s="788">
        <f t="shared" si="163"/>
        <v>594.98094193343047</v>
      </c>
      <c r="AG360" s="379">
        <v>107.24836580163179</v>
      </c>
      <c r="AH360" s="379">
        <v>73.536191337747695</v>
      </c>
      <c r="AI360" s="379">
        <f t="shared" si="174"/>
        <v>33.712174463884097</v>
      </c>
      <c r="AJ360" s="806">
        <f t="shared" si="170"/>
        <v>63.669229839282615</v>
      </c>
      <c r="AK360" s="807">
        <f t="shared" si="171"/>
        <v>43.655608482169377</v>
      </c>
      <c r="AL360" s="807">
        <f t="shared" si="172"/>
        <v>20.013621357113237</v>
      </c>
      <c r="AM360" s="623"/>
      <c r="AN360" s="623"/>
      <c r="AO360" s="623"/>
      <c r="AP360" s="623"/>
      <c r="AQ360" s="623"/>
      <c r="AR360" s="624"/>
      <c r="AS360" s="623"/>
      <c r="AT360" s="603"/>
      <c r="AU360" s="623"/>
      <c r="AV360" s="603"/>
      <c r="AW360" s="603"/>
      <c r="AX360" s="602"/>
      <c r="AY360" s="602"/>
    </row>
    <row r="361" spans="1:51" ht="13.2" x14ac:dyDescent="0.25"/>
  </sheetData>
  <mergeCells count="16">
    <mergeCell ref="B2:F2"/>
    <mergeCell ref="B3:F3"/>
    <mergeCell ref="B1:D1"/>
    <mergeCell ref="B4:G4"/>
    <mergeCell ref="W2:Z2"/>
    <mergeCell ref="BA7:BD7"/>
    <mergeCell ref="H1:J1"/>
    <mergeCell ref="N1:Q1"/>
    <mergeCell ref="AN3:AQ3"/>
    <mergeCell ref="H2:M2"/>
    <mergeCell ref="H3:I3"/>
    <mergeCell ref="N3:O3"/>
    <mergeCell ref="J3:K3"/>
    <mergeCell ref="L3:M3"/>
    <mergeCell ref="K1:M1"/>
    <mergeCell ref="N2:O2"/>
  </mergeCells>
  <phoneticPr fontId="2" type="noConversion"/>
  <conditionalFormatting sqref="AG8:AG19 AG21:AG43 AG47:AG59 AG61:AG65 AG67:AG71 AG73:AG112 AG114:AG143 AG149 AG151:AG152">
    <cfRule type="cellIs" dxfId="6" priority="6" stopIfTrue="1" operator="lessThan">
      <formula>$BB$13</formula>
    </cfRule>
    <cfRule type="cellIs" dxfId="5" priority="7" stopIfTrue="1" operator="greaterThan">
      <formula>119.4203883</formula>
    </cfRule>
  </conditionalFormatting>
  <conditionalFormatting sqref="AG8:AG112 AG114:AG152">
    <cfRule type="cellIs" dxfId="4" priority="1" stopIfTrue="1" operator="greaterThan">
      <formula>$BB$12</formula>
    </cfRule>
  </conditionalFormatting>
  <conditionalFormatting sqref="AH8:AH19 AH21:AH43 AH47:AH59 AH61:AH65 AH67:AH71 AH73:AH112 AH114:AH143 AH149 AH151:AH152">
    <cfRule type="cellIs" dxfId="3" priority="4" stopIfTrue="1" operator="lessThan">
      <formula>$BC$13</formula>
    </cfRule>
    <cfRule type="cellIs" dxfId="2" priority="5" stopIfTrue="1" operator="greaterThan">
      <formula>$BC$12</formula>
    </cfRule>
  </conditionalFormatting>
  <conditionalFormatting sqref="AI8:AI19 AI21:AI43 AI47:AI59 AI61:AI65 AI67:AI71 AI73:AI112 AI114:AI143 AI149 AI151:AI152">
    <cfRule type="cellIs" dxfId="1" priority="2" stopIfTrue="1" operator="lessThan">
      <formula>$BD$13</formula>
    </cfRule>
    <cfRule type="cellIs" dxfId="0" priority="3" stopIfTrue="1" operator="greaterThan">
      <formula>$BD$12</formula>
    </cfRule>
  </conditionalFormatting>
  <pageMargins left="0.75" right="0.75" top="1" bottom="1" header="0.5" footer="0.5"/>
  <pageSetup orientation="portrait" horizontalDpi="4294967292" verticalDpi="4294967292" r:id="rId1"/>
  <headerFooter alignWithMargins="0"/>
  <ignoredErrors>
    <ignoredError sqref="AU8:AU18 AU22:AU34 AU36 AU38 AU42:AU43 AU47:AU59"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358F8-1771-4F6C-8904-2FDA4BF7C72D}">
  <dimension ref="A1:X354"/>
  <sheetViews>
    <sheetView workbookViewId="0">
      <selection activeCell="E1" sqref="E1"/>
    </sheetView>
  </sheetViews>
  <sheetFormatPr defaultRowHeight="13.2" x14ac:dyDescent="0.25"/>
  <cols>
    <col min="1" max="1" width="14.77734375" customWidth="1"/>
    <col min="2" max="2" width="14.109375" customWidth="1"/>
    <col min="3" max="3" width="10.6640625" customWidth="1"/>
    <col min="4" max="4" width="11.33203125" customWidth="1"/>
    <col min="5" max="5" width="10.88671875" customWidth="1"/>
    <col min="6" max="6" width="11.77734375" customWidth="1"/>
    <col min="7" max="7" width="29.109375" customWidth="1"/>
    <col min="8" max="8" width="27.109375" customWidth="1"/>
    <col min="9" max="9" width="24.109375" customWidth="1"/>
    <col min="10" max="10" width="27.77734375" customWidth="1"/>
    <col min="11" max="11" width="30.33203125" customWidth="1"/>
    <col min="13" max="13" width="9.5546875" customWidth="1"/>
    <col min="14" max="14" width="14.33203125" customWidth="1"/>
    <col min="15" max="15" width="22.33203125" customWidth="1"/>
    <col min="16" max="16" width="27.6640625" customWidth="1"/>
    <col min="17" max="17" width="28.44140625" customWidth="1"/>
    <col min="18" max="18" width="27.5546875" customWidth="1"/>
    <col min="19" max="19" width="29.21875" customWidth="1"/>
    <col min="20" max="20" width="30.44140625" customWidth="1"/>
    <col min="21" max="21" width="32.77734375" customWidth="1"/>
    <col min="22" max="22" width="39.6640625" customWidth="1"/>
    <col min="23" max="23" width="29.5546875" customWidth="1"/>
    <col min="24" max="24" width="27.5546875" customWidth="1"/>
  </cols>
  <sheetData>
    <row r="1" spans="1:24" ht="13.8" thickBot="1" x14ac:dyDescent="0.3">
      <c r="A1" s="23" t="s">
        <v>911</v>
      </c>
      <c r="B1" s="422" t="s">
        <v>912</v>
      </c>
      <c r="C1" s="30" t="s">
        <v>1268</v>
      </c>
      <c r="D1" s="726" t="s">
        <v>1269</v>
      </c>
      <c r="E1" s="852" t="s">
        <v>1270</v>
      </c>
      <c r="F1" s="24" t="s">
        <v>1271</v>
      </c>
      <c r="G1" s="853" t="s">
        <v>1272</v>
      </c>
      <c r="H1" s="852" t="s">
        <v>1273</v>
      </c>
      <c r="I1" s="24" t="s">
        <v>1274</v>
      </c>
      <c r="J1" s="24" t="s">
        <v>1275</v>
      </c>
      <c r="K1" s="23" t="s">
        <v>1276</v>
      </c>
      <c r="L1" s="854"/>
      <c r="M1" s="855"/>
      <c r="N1" s="856" t="s">
        <v>911</v>
      </c>
      <c r="O1" s="857" t="s">
        <v>912</v>
      </c>
      <c r="P1" s="858" t="s">
        <v>1268</v>
      </c>
      <c r="Q1" s="859" t="s">
        <v>1269</v>
      </c>
      <c r="R1" s="860" t="s">
        <v>1270</v>
      </c>
      <c r="S1" s="860" t="s">
        <v>1271</v>
      </c>
      <c r="T1" s="861" t="s">
        <v>1272</v>
      </c>
      <c r="U1" s="860" t="s">
        <v>1273</v>
      </c>
      <c r="V1" s="860" t="s">
        <v>1274</v>
      </c>
      <c r="W1" s="860" t="s">
        <v>1275</v>
      </c>
      <c r="X1" s="856" t="s">
        <v>1276</v>
      </c>
    </row>
    <row r="2" spans="1:24" x14ac:dyDescent="0.25">
      <c r="A2" s="290" t="s">
        <v>913</v>
      </c>
      <c r="B2" s="825">
        <v>40081</v>
      </c>
      <c r="C2" s="824">
        <v>0.65835294117647014</v>
      </c>
      <c r="D2" s="824">
        <v>0.60385172309379154</v>
      </c>
      <c r="E2" s="824">
        <v>0.363311156797332</v>
      </c>
      <c r="F2" s="824">
        <v>3.206114559152323</v>
      </c>
      <c r="G2" s="824">
        <v>0.54453734426258926</v>
      </c>
      <c r="H2" s="824">
        <v>3.1587510481246457</v>
      </c>
      <c r="I2" s="824">
        <v>37.183446459067632</v>
      </c>
      <c r="J2" s="824">
        <v>25.836889330577364</v>
      </c>
      <c r="K2" s="824">
        <v>11.346557128490268</v>
      </c>
      <c r="L2" s="854"/>
      <c r="M2" s="854"/>
      <c r="N2" s="290" t="s">
        <v>1077</v>
      </c>
      <c r="O2" s="825">
        <v>42620</v>
      </c>
      <c r="P2" s="824">
        <v>9.5428571428511405E-4</v>
      </c>
      <c r="Q2" s="824">
        <v>9.5428571428511438E-4</v>
      </c>
      <c r="R2" s="824"/>
      <c r="S2" s="824"/>
      <c r="T2" s="824"/>
      <c r="U2" s="824"/>
      <c r="V2" s="824"/>
      <c r="W2" s="824"/>
      <c r="X2" s="824"/>
    </row>
    <row r="3" spans="1:24" x14ac:dyDescent="0.25">
      <c r="A3" s="299" t="s">
        <v>914</v>
      </c>
      <c r="B3" s="826">
        <v>40098</v>
      </c>
      <c r="C3" s="824">
        <v>0.79058823529411748</v>
      </c>
      <c r="D3" s="824">
        <v>0.71711025667136874</v>
      </c>
      <c r="E3" s="824">
        <v>0.40635296213742939</v>
      </c>
      <c r="F3" s="824">
        <v>3.4392180709072595</v>
      </c>
      <c r="G3" s="824">
        <v>0.73413961648191473</v>
      </c>
      <c r="H3" s="824">
        <v>4.0777250697126926</v>
      </c>
      <c r="I3" s="824">
        <v>43.598612183438526</v>
      </c>
      <c r="J3" s="824">
        <v>29.620379038663447</v>
      </c>
      <c r="K3" s="824">
        <v>13.978233144775079</v>
      </c>
      <c r="L3" s="854"/>
      <c r="M3" s="854"/>
      <c r="N3" s="299" t="s">
        <v>1053</v>
      </c>
      <c r="O3" s="826">
        <v>42259</v>
      </c>
      <c r="P3" s="824">
        <v>2.4000000000000909E-3</v>
      </c>
      <c r="Q3" s="824"/>
      <c r="R3" s="824"/>
      <c r="S3" s="824"/>
      <c r="T3" s="824"/>
      <c r="U3" s="824"/>
      <c r="V3" s="824"/>
      <c r="W3" s="824"/>
      <c r="X3" s="824"/>
    </row>
    <row r="4" spans="1:24" x14ac:dyDescent="0.25">
      <c r="A4" s="299" t="s">
        <v>915</v>
      </c>
      <c r="B4" s="826">
        <v>40115</v>
      </c>
      <c r="C4" s="824">
        <v>0.46399999999999947</v>
      </c>
      <c r="D4" s="824">
        <v>0.42179906609958251</v>
      </c>
      <c r="E4" s="824">
        <v>0.53096374222722886</v>
      </c>
      <c r="F4" s="824">
        <v>3.1746244211013832</v>
      </c>
      <c r="G4" s="824">
        <v>0.42164166747013554</v>
      </c>
      <c r="H4" s="824">
        <v>2.2228280088811498</v>
      </c>
      <c r="I4" s="824">
        <v>17.440918813204174</v>
      </c>
      <c r="J4" s="824">
        <v>18.542449216440097</v>
      </c>
      <c r="K4" s="824">
        <v>-1.1015304032359232</v>
      </c>
      <c r="L4" s="854"/>
      <c r="M4" s="854"/>
      <c r="N4" s="299" t="s">
        <v>940</v>
      </c>
      <c r="O4" s="826">
        <v>40474</v>
      </c>
      <c r="P4" s="824">
        <v>5.760000000000029E-2</v>
      </c>
      <c r="Q4" s="824">
        <v>2.2351148561382459E-2</v>
      </c>
      <c r="R4" s="824">
        <v>0.72284474685176381</v>
      </c>
      <c r="S4" s="824">
        <v>0.91081910278888656</v>
      </c>
      <c r="T4" s="824">
        <v>7.9173744044705369E-2</v>
      </c>
      <c r="U4" s="824">
        <v>0.30932296276970428</v>
      </c>
      <c r="V4" s="824">
        <v>9.3095047287750532</v>
      </c>
      <c r="W4" s="824">
        <v>6.5498169781790221</v>
      </c>
      <c r="X4" s="824">
        <v>2.7596877505960311</v>
      </c>
    </row>
    <row r="5" spans="1:24" x14ac:dyDescent="0.25">
      <c r="A5" s="299" t="s">
        <v>916</v>
      </c>
      <c r="B5" s="826">
        <v>40132</v>
      </c>
      <c r="C5" s="824">
        <v>0.2592941176470589</v>
      </c>
      <c r="D5" s="824">
        <v>0.23112399219008314</v>
      </c>
      <c r="E5" s="824">
        <v>0.35174489927404834</v>
      </c>
      <c r="F5" s="824">
        <v>2.1039590383094495</v>
      </c>
      <c r="G5" s="824">
        <v>0.28145582509027872</v>
      </c>
      <c r="H5" s="824">
        <v>2.0579061548938617</v>
      </c>
      <c r="I5" s="824">
        <v>13.85960167657702</v>
      </c>
      <c r="J5" s="824">
        <v>9.0226749012425724</v>
      </c>
      <c r="K5" s="824">
        <v>4.8369267753344474</v>
      </c>
      <c r="L5" s="854"/>
      <c r="M5" s="854"/>
      <c r="N5" s="299" t="s">
        <v>1046</v>
      </c>
      <c r="O5" s="826">
        <v>42189</v>
      </c>
      <c r="P5" s="824">
        <v>6.720000000000112E-2</v>
      </c>
      <c r="Q5" s="824">
        <v>3.1570716834408388E-2</v>
      </c>
      <c r="R5" s="824">
        <v>5.5177579075637112E-2</v>
      </c>
      <c r="S5" s="824">
        <v>0.42346692256109936</v>
      </c>
      <c r="T5" s="824">
        <v>5.5665278211389113E-2</v>
      </c>
      <c r="U5" s="824">
        <v>0.61789512935004909</v>
      </c>
      <c r="V5" s="824">
        <v>2.3166900488993742</v>
      </c>
      <c r="W5" s="824">
        <v>1.2973324554003198</v>
      </c>
      <c r="X5" s="824">
        <v>1.0193575934990544</v>
      </c>
    </row>
    <row r="6" spans="1:24" x14ac:dyDescent="0.25">
      <c r="A6" s="299" t="s">
        <v>917</v>
      </c>
      <c r="B6" s="826">
        <v>40149</v>
      </c>
      <c r="C6" s="824">
        <v>0.23952941176470605</v>
      </c>
      <c r="D6" s="824">
        <v>0.21624097957742328</v>
      </c>
      <c r="E6" s="824">
        <v>0.18628721220445366</v>
      </c>
      <c r="F6" s="824">
        <v>1.3906751318858614</v>
      </c>
      <c r="G6" s="824">
        <v>0.23268142367138622</v>
      </c>
      <c r="H6" s="824">
        <v>1.8397676012364967</v>
      </c>
      <c r="I6" s="824">
        <v>12.701273031957969</v>
      </c>
      <c r="J6" s="824">
        <v>9.059830713021789</v>
      </c>
      <c r="K6" s="824">
        <v>3.6414423189361802</v>
      </c>
      <c r="L6" s="854"/>
      <c r="M6" s="854"/>
      <c r="N6" s="867" t="s">
        <v>1211</v>
      </c>
      <c r="O6" s="826">
        <v>44685</v>
      </c>
      <c r="P6" s="824">
        <v>7.3600000000000013E-2</v>
      </c>
      <c r="Q6" s="824">
        <v>3.140279177704057E-2</v>
      </c>
      <c r="R6" s="824">
        <v>8.8984950312895328E-2</v>
      </c>
      <c r="S6" s="824">
        <v>0.58389020751429099</v>
      </c>
      <c r="T6" s="824">
        <v>5.5491078951001194E-2</v>
      </c>
      <c r="U6" s="824">
        <v>0.68101174201442238</v>
      </c>
      <c r="V6" s="824">
        <v>13.336502664678859</v>
      </c>
      <c r="W6" s="824">
        <v>9.3208542038337665</v>
      </c>
      <c r="X6" s="824">
        <v>4.0156484608450924</v>
      </c>
    </row>
    <row r="7" spans="1:24" x14ac:dyDescent="0.25">
      <c r="A7" s="299" t="s">
        <v>918</v>
      </c>
      <c r="B7" s="826">
        <v>40166</v>
      </c>
      <c r="C7" s="824">
        <v>0.21129411764705874</v>
      </c>
      <c r="D7" s="824">
        <v>0.1876635226929296</v>
      </c>
      <c r="E7" s="824">
        <v>0.1110332022836678</v>
      </c>
      <c r="F7" s="824">
        <v>0.89715446807279908</v>
      </c>
      <c r="G7" s="824">
        <v>0.23610007028000726</v>
      </c>
      <c r="H7" s="824">
        <v>0.80069345184611762</v>
      </c>
      <c r="I7" s="824">
        <v>11.437320830478871</v>
      </c>
      <c r="J7" s="824">
        <v>8.2144297226860132</v>
      </c>
      <c r="K7" s="824">
        <v>3.2228911077928579</v>
      </c>
      <c r="L7" s="854"/>
      <c r="M7" s="854"/>
      <c r="N7" s="299" t="s">
        <v>1006</v>
      </c>
      <c r="O7" s="826">
        <v>41602</v>
      </c>
      <c r="P7" s="824">
        <v>7.749999999999968E-2</v>
      </c>
      <c r="Q7" s="824">
        <v>4.1795363143894149E-2</v>
      </c>
      <c r="R7" s="824">
        <v>8.0134845507473199E-2</v>
      </c>
      <c r="S7" s="824">
        <v>0.68735714136762105</v>
      </c>
      <c r="T7" s="824">
        <v>9.6156582629092033E-2</v>
      </c>
      <c r="U7" s="824">
        <v>0.1944020757388133</v>
      </c>
      <c r="V7" s="824">
        <v>6.8966541149887721</v>
      </c>
      <c r="W7" s="824">
        <v>4.9228567931478908</v>
      </c>
      <c r="X7" s="824">
        <v>1.9737973218408813</v>
      </c>
    </row>
    <row r="8" spans="1:24" x14ac:dyDescent="0.25">
      <c r="A8" s="299" t="s">
        <v>919</v>
      </c>
      <c r="B8" s="826">
        <v>40183</v>
      </c>
      <c r="C8" s="824">
        <v>0.20847058823529394</v>
      </c>
      <c r="D8" s="824">
        <v>0.1775023586126443</v>
      </c>
      <c r="E8" s="824">
        <v>0.1861535096116354</v>
      </c>
      <c r="F8" s="824">
        <v>1.2334341861129858</v>
      </c>
      <c r="G8" s="824">
        <v>0.30941248853649256</v>
      </c>
      <c r="H8" s="824">
        <v>0.71580506591336701</v>
      </c>
      <c r="I8" s="824">
        <v>42.881392820378593</v>
      </c>
      <c r="J8" s="824">
        <v>38.841649751607832</v>
      </c>
      <c r="K8" s="824">
        <v>4.0397430687707612</v>
      </c>
      <c r="L8" s="854"/>
      <c r="M8" s="854"/>
      <c r="N8" s="299" t="s">
        <v>942</v>
      </c>
      <c r="O8" s="826">
        <v>40504</v>
      </c>
      <c r="P8" s="824">
        <v>7.786666666666614E-2</v>
      </c>
      <c r="Q8" s="824">
        <v>3.4312410177709737E-2</v>
      </c>
      <c r="R8" s="824">
        <v>0.90244377463188374</v>
      </c>
      <c r="S8" s="824">
        <v>0.82639171746107343</v>
      </c>
      <c r="T8" s="824">
        <v>0.18746158315073461</v>
      </c>
      <c r="U8" s="824">
        <v>0.4271746743542324</v>
      </c>
      <c r="V8" s="824">
        <v>9.0956235701571977</v>
      </c>
      <c r="W8" s="824">
        <v>6.7680941443213403</v>
      </c>
      <c r="X8" s="824">
        <v>2.3275294258358574</v>
      </c>
    </row>
    <row r="9" spans="1:24" x14ac:dyDescent="0.25">
      <c r="A9" s="299" t="s">
        <v>920</v>
      </c>
      <c r="B9" s="826">
        <v>40200</v>
      </c>
      <c r="C9" s="824">
        <v>0.24799999999999964</v>
      </c>
      <c r="D9" s="824">
        <v>0.21865062320594422</v>
      </c>
      <c r="E9" s="824">
        <v>0.15388624288027838</v>
      </c>
      <c r="F9" s="824">
        <v>1.132652791346777</v>
      </c>
      <c r="G9" s="824">
        <v>0.29323806434844224</v>
      </c>
      <c r="H9" s="824">
        <v>0.97264466436970676</v>
      </c>
      <c r="I9" s="824">
        <v>13.956317648733947</v>
      </c>
      <c r="J9" s="824">
        <v>10.95157005798236</v>
      </c>
      <c r="K9" s="824">
        <v>3.0047475907515864</v>
      </c>
      <c r="L9" s="854"/>
      <c r="M9" s="854"/>
      <c r="N9" s="299" t="s">
        <v>944</v>
      </c>
      <c r="O9" s="826">
        <v>40534</v>
      </c>
      <c r="P9" s="824">
        <v>7.786666666666614E-2</v>
      </c>
      <c r="Q9" s="824">
        <v>3.773118604013951E-2</v>
      </c>
      <c r="R9" s="824">
        <v>0.52606107914109701</v>
      </c>
      <c r="S9" s="824">
        <v>0.77210709356704232</v>
      </c>
      <c r="T9" s="824">
        <v>0.16957480896173902</v>
      </c>
      <c r="U9" s="824">
        <v>0.24213026517475014</v>
      </c>
      <c r="V9" s="824">
        <v>12.546655999999915</v>
      </c>
      <c r="W9" s="824">
        <v>11.30468266666659</v>
      </c>
      <c r="X9" s="824">
        <v>1.2419733333333252</v>
      </c>
    </row>
    <row r="10" spans="1:24" x14ac:dyDescent="0.25">
      <c r="A10" s="299" t="s">
        <v>921</v>
      </c>
      <c r="B10" s="826">
        <v>40217</v>
      </c>
      <c r="C10" s="824">
        <v>0.44564705882352901</v>
      </c>
      <c r="D10" s="824">
        <v>0.38310911073689913</v>
      </c>
      <c r="E10" s="824">
        <v>0.2098026800427252</v>
      </c>
      <c r="F10" s="824">
        <v>1.5717600309403981</v>
      </c>
      <c r="G10" s="824">
        <v>0.62483462507323495</v>
      </c>
      <c r="H10" s="824">
        <v>2.1129334709115835</v>
      </c>
      <c r="I10" s="824">
        <v>19.697743279448517</v>
      </c>
      <c r="J10" s="824">
        <v>17.089825618552482</v>
      </c>
      <c r="K10" s="824">
        <v>2.6079176608960353</v>
      </c>
      <c r="L10" s="854"/>
      <c r="M10" s="854"/>
      <c r="N10" s="299" t="s">
        <v>1000</v>
      </c>
      <c r="O10" s="826">
        <v>41529.538420000026</v>
      </c>
      <c r="P10" s="824">
        <v>7.9872038338578477E-2</v>
      </c>
      <c r="Q10" s="824">
        <v>4.82489309541708E-2</v>
      </c>
      <c r="R10" s="824">
        <v>7.8199393328941907E-2</v>
      </c>
      <c r="S10" s="824">
        <v>0.5114446536415681</v>
      </c>
      <c r="T10" s="824">
        <v>8.7645228118358273E-2</v>
      </c>
      <c r="U10" s="824">
        <v>0.26731239605607493</v>
      </c>
      <c r="V10" s="824">
        <v>4.5143158509756409</v>
      </c>
      <c r="W10" s="824">
        <v>2.5655433908812952</v>
      </c>
      <c r="X10" s="824">
        <v>1.9487724600943457</v>
      </c>
    </row>
    <row r="11" spans="1:24" x14ac:dyDescent="0.25">
      <c r="A11" s="299" t="s">
        <v>922</v>
      </c>
      <c r="B11" s="826">
        <v>40234</v>
      </c>
      <c r="C11" s="824">
        <v>0.76941176470588313</v>
      </c>
      <c r="D11" s="824">
        <v>0.67020479890005635</v>
      </c>
      <c r="E11" s="824">
        <v>0.292841567529529</v>
      </c>
      <c r="F11" s="824">
        <v>2.530765953149464</v>
      </c>
      <c r="G11" s="824">
        <v>0.99120532701311181</v>
      </c>
      <c r="H11" s="824">
        <v>3.8023516812096103</v>
      </c>
      <c r="I11" s="824">
        <v>51.476190309184382</v>
      </c>
      <c r="J11" s="824">
        <v>26.70704811418997</v>
      </c>
      <c r="K11" s="824">
        <v>24.769142194994412</v>
      </c>
      <c r="L11" s="854"/>
      <c r="M11" s="854"/>
      <c r="N11" s="299" t="s">
        <v>1001</v>
      </c>
      <c r="O11" s="826">
        <v>41539.153800000029</v>
      </c>
      <c r="P11" s="824">
        <v>8.4032040335380087E-2</v>
      </c>
      <c r="Q11" s="824">
        <v>6.1703664144953402E-2</v>
      </c>
      <c r="R11" s="824">
        <v>8.3256788227949075E-2</v>
      </c>
      <c r="S11" s="824">
        <v>0.54718117448967607</v>
      </c>
      <c r="T11" s="824">
        <v>5.9077893634115176E-2</v>
      </c>
      <c r="U11" s="824">
        <v>0</v>
      </c>
      <c r="V11" s="824">
        <v>5.1318840150498497</v>
      </c>
      <c r="W11" s="824">
        <v>2.5630095023734678</v>
      </c>
      <c r="X11" s="824">
        <v>2.5688745126763819</v>
      </c>
    </row>
    <row r="12" spans="1:24" x14ac:dyDescent="0.25">
      <c r="A12" s="299" t="s">
        <v>923</v>
      </c>
      <c r="B12" s="826">
        <v>40251</v>
      </c>
      <c r="C12" s="824">
        <v>0.55152941176470538</v>
      </c>
      <c r="D12" s="824">
        <v>0.49218736554385145</v>
      </c>
      <c r="E12" s="824">
        <v>0.24241571919380006</v>
      </c>
      <c r="F12" s="824">
        <v>1.9516578540924745</v>
      </c>
      <c r="G12" s="824">
        <v>0.59290345039979053</v>
      </c>
      <c r="H12" s="824">
        <v>2.4915221338814679</v>
      </c>
      <c r="I12" s="824">
        <v>36.950885146873205</v>
      </c>
      <c r="J12" s="824">
        <v>24.039769771847062</v>
      </c>
      <c r="K12" s="824">
        <v>12.911115375026142</v>
      </c>
      <c r="L12" s="854"/>
      <c r="M12" s="854"/>
      <c r="N12" s="299" t="s">
        <v>993</v>
      </c>
      <c r="O12" s="826">
        <v>41462.230760000006</v>
      </c>
      <c r="P12" s="824">
        <v>9.4848045527062497E-2</v>
      </c>
      <c r="Q12" s="824">
        <v>5.4480853018344017E-2</v>
      </c>
      <c r="R12" s="824">
        <v>0.12472712987919173</v>
      </c>
      <c r="S12" s="824">
        <v>0.80769680174198166</v>
      </c>
      <c r="T12" s="824">
        <v>7.2403802582869561E-2</v>
      </c>
      <c r="U12" s="824">
        <v>0.31651900755147139</v>
      </c>
      <c r="V12" s="824">
        <v>4.9546787167897826</v>
      </c>
      <c r="W12" s="824">
        <v>2.8034959624229705</v>
      </c>
      <c r="X12" s="824">
        <v>2.1511827543668121</v>
      </c>
    </row>
    <row r="13" spans="1:24" x14ac:dyDescent="0.25">
      <c r="A13" s="299" t="s">
        <v>924</v>
      </c>
      <c r="B13" s="826">
        <v>40268</v>
      </c>
      <c r="C13" s="824">
        <v>0.18352941176470616</v>
      </c>
      <c r="D13" s="824">
        <v>0.16644209111068539</v>
      </c>
      <c r="E13" s="824">
        <v>0.19556999472428813</v>
      </c>
      <c r="F13" s="824">
        <v>1.2416694188511388</v>
      </c>
      <c r="G13" s="824">
        <v>0.17072433492015746</v>
      </c>
      <c r="H13" s="824">
        <v>2.4070059356584217</v>
      </c>
      <c r="I13" s="824">
        <v>14.9729143392896</v>
      </c>
      <c r="J13" s="824">
        <v>7.4349209099374196</v>
      </c>
      <c r="K13" s="824">
        <v>7.5379934293521806</v>
      </c>
      <c r="L13" s="854"/>
      <c r="M13" s="854"/>
      <c r="N13" s="299" t="s">
        <v>1054</v>
      </c>
      <c r="O13" s="826">
        <v>42269</v>
      </c>
      <c r="P13" s="824">
        <v>9.5199999999999813E-2</v>
      </c>
      <c r="Q13" s="824">
        <v>5.1453700871584872E-2</v>
      </c>
      <c r="R13" s="824">
        <v>5.9497837964891526E-2</v>
      </c>
      <c r="S13" s="824">
        <v>0.44363203859728939</v>
      </c>
      <c r="T13" s="824">
        <v>6.9177650349186964E-2</v>
      </c>
      <c r="U13" s="824">
        <v>0.83721281958544846</v>
      </c>
      <c r="V13" s="824">
        <v>3.285658360581488</v>
      </c>
      <c r="W13" s="824">
        <v>2.0573322913992214</v>
      </c>
      <c r="X13" s="824">
        <v>1.2283260691822666</v>
      </c>
    </row>
    <row r="14" spans="1:24" ht="13.8" thickBot="1" x14ac:dyDescent="0.3">
      <c r="A14" s="318" t="s">
        <v>925</v>
      </c>
      <c r="B14" s="827">
        <v>40285</v>
      </c>
      <c r="C14" s="824"/>
      <c r="D14" s="824"/>
      <c r="E14" s="824"/>
      <c r="F14" s="824"/>
      <c r="G14" s="824"/>
      <c r="H14" s="824"/>
      <c r="I14" s="824"/>
      <c r="J14" s="824"/>
      <c r="K14" s="824"/>
      <c r="L14" s="854"/>
      <c r="M14" s="854"/>
      <c r="N14" s="318" t="s">
        <v>943</v>
      </c>
      <c r="O14" s="827">
        <v>40519</v>
      </c>
      <c r="P14" s="824">
        <v>0.10879999999999938</v>
      </c>
      <c r="Q14" s="824">
        <v>4.2640636669937879E-2</v>
      </c>
      <c r="R14" s="824">
        <v>1.3409381665330005</v>
      </c>
      <c r="S14" s="824">
        <v>1.0337868399390364</v>
      </c>
      <c r="T14" s="824">
        <v>0.35115137731788298</v>
      </c>
      <c r="U14" s="824">
        <v>1.4079432819938547</v>
      </c>
      <c r="V14" s="824">
        <v>10.032527842044436</v>
      </c>
      <c r="W14" s="824">
        <v>5.4826766583280442</v>
      </c>
      <c r="X14" s="824">
        <v>4.5498511837163917</v>
      </c>
    </row>
    <row r="15" spans="1:24" x14ac:dyDescent="0.25">
      <c r="A15" s="290" t="s">
        <v>926</v>
      </c>
      <c r="B15" s="825">
        <v>40271</v>
      </c>
      <c r="C15" s="824">
        <v>1.3225142857142853</v>
      </c>
      <c r="D15" s="824">
        <v>1.0333244952380949</v>
      </c>
      <c r="E15" s="824">
        <v>0.8029551020408161</v>
      </c>
      <c r="F15" s="824">
        <v>6.8109485714285682</v>
      </c>
      <c r="G15" s="824">
        <v>0.847873987216481</v>
      </c>
      <c r="H15" s="824">
        <v>17.547801729716983</v>
      </c>
      <c r="I15" s="824">
        <v>70.398925957309785</v>
      </c>
      <c r="J15" s="824">
        <v>45.198151013171355</v>
      </c>
      <c r="K15" s="824">
        <v>25.200774944138431</v>
      </c>
      <c r="L15" s="854"/>
      <c r="M15" s="854"/>
      <c r="N15" s="290" t="s">
        <v>946</v>
      </c>
      <c r="O15" s="825">
        <v>40564</v>
      </c>
      <c r="P15" s="824">
        <v>0.11946666666666678</v>
      </c>
      <c r="Q15" s="824">
        <v>6.2297588246404849E-2</v>
      </c>
      <c r="R15" s="824">
        <v>1.024071793719495</v>
      </c>
      <c r="S15" s="824">
        <v>0.95531148286658052</v>
      </c>
      <c r="T15" s="824">
        <v>0.28484895105732316</v>
      </c>
      <c r="U15" s="824">
        <v>0.69256558642277288</v>
      </c>
      <c r="V15" s="824">
        <v>9.2955156960014165</v>
      </c>
      <c r="W15" s="824">
        <v>5.4644365913984556</v>
      </c>
      <c r="X15" s="824">
        <v>3.8310791046029609</v>
      </c>
    </row>
    <row r="16" spans="1:24" x14ac:dyDescent="0.25">
      <c r="A16" s="299" t="s">
        <v>927</v>
      </c>
      <c r="B16" s="826">
        <f>B15+14</f>
        <v>40285</v>
      </c>
      <c r="C16" s="824">
        <v>0.26565714285714292</v>
      </c>
      <c r="D16" s="824">
        <v>0.14882369023276751</v>
      </c>
      <c r="E16" s="824">
        <v>0.24354539024207422</v>
      </c>
      <c r="F16" s="824">
        <v>1.9760910122122508</v>
      </c>
      <c r="G16" s="824">
        <v>0.57500581750721258</v>
      </c>
      <c r="H16" s="824">
        <v>2.2927588862778889</v>
      </c>
      <c r="I16" s="824">
        <v>33.077926265919942</v>
      </c>
      <c r="J16" s="824">
        <v>26.410489367747633</v>
      </c>
      <c r="K16" s="824">
        <v>6.6674368981723084</v>
      </c>
      <c r="L16" s="854"/>
      <c r="M16" s="854"/>
      <c r="N16" s="299" t="s">
        <v>1055</v>
      </c>
      <c r="O16" s="826">
        <v>42279</v>
      </c>
      <c r="P16" s="824">
        <v>0.12000000000000029</v>
      </c>
      <c r="Q16" s="824">
        <v>6.4088424716933462E-2</v>
      </c>
      <c r="R16" s="824">
        <v>7.0171166870348106E-2</v>
      </c>
      <c r="S16" s="824">
        <v>0.55800906402628347</v>
      </c>
      <c r="T16" s="824">
        <v>8.2546363704050038E-2</v>
      </c>
      <c r="U16" s="824">
        <v>1.1005490003367693</v>
      </c>
      <c r="V16" s="824">
        <v>4.14242826580311</v>
      </c>
      <c r="W16" s="824">
        <v>2.6078993501940286</v>
      </c>
      <c r="X16" s="824">
        <v>1.5345289156090813</v>
      </c>
    </row>
    <row r="17" spans="1:24" x14ac:dyDescent="0.25">
      <c r="A17" s="299" t="s">
        <v>928</v>
      </c>
      <c r="B17" s="826">
        <f t="shared" ref="B17:B27" si="0">B16+14</f>
        <v>40299</v>
      </c>
      <c r="C17" s="824">
        <v>0.94640000000000002</v>
      </c>
      <c r="D17" s="824">
        <v>0.7047967595409429</v>
      </c>
      <c r="E17" s="824">
        <v>0.47651797494269449</v>
      </c>
      <c r="F17" s="824">
        <v>4.0030366517327591</v>
      </c>
      <c r="G17" s="824">
        <v>1.2140627463559222</v>
      </c>
      <c r="H17" s="824">
        <v>10.455860792914031</v>
      </c>
      <c r="I17" s="824">
        <v>103.60277725208815</v>
      </c>
      <c r="J17" s="824">
        <v>86.041617462903076</v>
      </c>
      <c r="K17" s="824">
        <v>17.561159789185069</v>
      </c>
      <c r="L17" s="854"/>
      <c r="M17" s="854"/>
      <c r="N17" s="299" t="s">
        <v>999</v>
      </c>
      <c r="O17" s="826">
        <v>41519.923040000023</v>
      </c>
      <c r="P17" s="824">
        <v>0.12563206030338878</v>
      </c>
      <c r="Q17" s="824">
        <v>5.9148951147398952E-2</v>
      </c>
      <c r="R17" s="824">
        <v>0.26089263076679775</v>
      </c>
      <c r="S17" s="824">
        <v>1.6321499227738101</v>
      </c>
      <c r="T17" s="824">
        <v>0.10192786813985839</v>
      </c>
      <c r="U17" s="824">
        <v>0.26052363492506375</v>
      </c>
      <c r="V17" s="824">
        <v>5.9137645574763038</v>
      </c>
      <c r="W17" s="824">
        <v>3.5354872280775149</v>
      </c>
      <c r="X17" s="824">
        <v>2.3782773293987889</v>
      </c>
    </row>
    <row r="18" spans="1:24" x14ac:dyDescent="0.25">
      <c r="A18" s="299" t="s">
        <v>929</v>
      </c>
      <c r="B18" s="826">
        <f>B17+14</f>
        <v>40313</v>
      </c>
      <c r="C18" s="824">
        <v>0.3258285714285713</v>
      </c>
      <c r="D18" s="824">
        <v>0.22428150898986354</v>
      </c>
      <c r="E18" s="824">
        <v>0.25468288167295811</v>
      </c>
      <c r="F18" s="824">
        <v>1.976926550473239</v>
      </c>
      <c r="G18" s="824">
        <v>0.42202465374703879</v>
      </c>
      <c r="H18" s="824">
        <v>6.0805211100903032</v>
      </c>
      <c r="I18" s="824">
        <v>49.761759840467697</v>
      </c>
      <c r="J18" s="824">
        <v>42.616833284254561</v>
      </c>
      <c r="K18" s="824">
        <v>7.1449265562131359</v>
      </c>
      <c r="L18" s="854"/>
      <c r="M18" s="854"/>
      <c r="N18" s="299" t="s">
        <v>1146</v>
      </c>
      <c r="O18" s="826">
        <v>43589</v>
      </c>
      <c r="P18" s="824">
        <v>0.13142857142857065</v>
      </c>
      <c r="Q18" s="824">
        <v>6.4204565565685143E-2</v>
      </c>
      <c r="R18" s="824">
        <v>7.9207922009010168E-2</v>
      </c>
      <c r="S18" s="824">
        <v>0.63078515569823912</v>
      </c>
      <c r="T18" s="824">
        <v>8.5158447130880041E-2</v>
      </c>
      <c r="U18" s="824">
        <v>1.4162888558957654</v>
      </c>
      <c r="V18" s="824">
        <v>6.2350370356313336</v>
      </c>
      <c r="W18" s="824">
        <v>3.7788455195206661</v>
      </c>
      <c r="X18" s="824">
        <v>2.4561915161106675</v>
      </c>
    </row>
    <row r="19" spans="1:24" x14ac:dyDescent="0.25">
      <c r="A19" s="299" t="s">
        <v>930</v>
      </c>
      <c r="B19" s="826">
        <f t="shared" si="0"/>
        <v>40327</v>
      </c>
      <c r="C19" s="824">
        <v>0.5130285714285715</v>
      </c>
      <c r="D19" s="824">
        <v>0.38302822152250232</v>
      </c>
      <c r="E19" s="824">
        <v>0.31690661658952651</v>
      </c>
      <c r="F19" s="824">
        <v>2.6823440573595456</v>
      </c>
      <c r="G19" s="824">
        <v>0.49486875629733679</v>
      </c>
      <c r="H19" s="824">
        <v>11.599284720607185</v>
      </c>
      <c r="I19" s="824">
        <v>23.935170679488092</v>
      </c>
      <c r="J19" s="824">
        <v>13.133900234571813</v>
      </c>
      <c r="K19" s="824">
        <v>10.801270444916279</v>
      </c>
      <c r="L19" s="854"/>
      <c r="M19" s="854"/>
      <c r="N19" s="299" t="s">
        <v>1035</v>
      </c>
      <c r="O19" s="826">
        <v>42056</v>
      </c>
      <c r="P19" s="824">
        <v>0.13144615384615357</v>
      </c>
      <c r="Q19" s="824">
        <v>6.2107009374069266E-2</v>
      </c>
      <c r="R19" s="824">
        <v>0.11433228807804663</v>
      </c>
      <c r="S19" s="824">
        <v>1.3503219180794297</v>
      </c>
      <c r="T19" s="824">
        <v>0.21078780785491222</v>
      </c>
      <c r="U19" s="824">
        <v>0.27531378994019107</v>
      </c>
      <c r="V19" s="824">
        <v>12.494383916515506</v>
      </c>
      <c r="W19" s="824">
        <v>9.6570216958745849</v>
      </c>
      <c r="X19" s="824">
        <v>2.8373622206409213</v>
      </c>
    </row>
    <row r="20" spans="1:24" x14ac:dyDescent="0.25">
      <c r="A20" s="299" t="s">
        <v>931</v>
      </c>
      <c r="B20" s="826">
        <f t="shared" si="0"/>
        <v>40341</v>
      </c>
      <c r="C20" s="824">
        <v>0.49057142857142821</v>
      </c>
      <c r="D20" s="824">
        <v>0.38915705786326921</v>
      </c>
      <c r="E20" s="824">
        <v>0.26223950580233374</v>
      </c>
      <c r="F20" s="824">
        <v>2.1759277429094039</v>
      </c>
      <c r="G20" s="824">
        <v>0.36105054813079879</v>
      </c>
      <c r="H20" s="824">
        <v>7.9247275387983649</v>
      </c>
      <c r="I20" s="824">
        <v>19.496905980157898</v>
      </c>
      <c r="J20" s="824">
        <v>11.546369519292707</v>
      </c>
      <c r="K20" s="824">
        <v>7.9505364608651909</v>
      </c>
      <c r="L20" s="854"/>
      <c r="M20" s="854"/>
      <c r="N20" s="299" t="s">
        <v>997</v>
      </c>
      <c r="O20" s="826">
        <v>41500.692280000017</v>
      </c>
      <c r="P20" s="824">
        <v>0.13228806349827105</v>
      </c>
      <c r="Q20" s="824">
        <v>9.0226821181878997E-2</v>
      </c>
      <c r="R20" s="824">
        <v>8.6252607153312885E-2</v>
      </c>
      <c r="S20" s="824">
        <v>0.65889406358796321</v>
      </c>
      <c r="T20" s="824">
        <v>8.7070561803958016E-2</v>
      </c>
      <c r="U20" s="824">
        <v>0.48351539674807431</v>
      </c>
      <c r="V20" s="824">
        <v>12.353335881708322</v>
      </c>
      <c r="W20" s="824">
        <v>5.6467489633471981</v>
      </c>
      <c r="X20" s="824">
        <v>6.7065869183611238</v>
      </c>
    </row>
    <row r="21" spans="1:24" x14ac:dyDescent="0.25">
      <c r="A21" s="299" t="s">
        <v>932</v>
      </c>
      <c r="B21" s="826">
        <f t="shared" si="0"/>
        <v>40355</v>
      </c>
      <c r="C21" s="824">
        <v>0.34617142857142874</v>
      </c>
      <c r="D21" s="824">
        <v>0.26395821243759132</v>
      </c>
      <c r="E21" s="824">
        <v>0.18651099245025887</v>
      </c>
      <c r="F21" s="824">
        <v>1.5135761130445022</v>
      </c>
      <c r="G21" s="824">
        <v>0.36773865931410149</v>
      </c>
      <c r="H21" s="824">
        <v>5.4442331949272429</v>
      </c>
      <c r="I21" s="824">
        <v>14.15556731465613</v>
      </c>
      <c r="J21" s="824">
        <v>9.1503456628261688</v>
      </c>
      <c r="K21" s="824">
        <v>5.0052216518299613</v>
      </c>
      <c r="L21" s="854"/>
      <c r="M21" s="854"/>
      <c r="N21" s="299" t="s">
        <v>1025</v>
      </c>
      <c r="O21" s="826">
        <v>41875</v>
      </c>
      <c r="P21" s="824">
        <v>0.14052173913043475</v>
      </c>
      <c r="Q21" s="824">
        <v>9.2911534559051392E-2</v>
      </c>
      <c r="R21" s="824">
        <v>0.10285483685378341</v>
      </c>
      <c r="S21" s="824">
        <v>0.75260262376602394</v>
      </c>
      <c r="T21" s="824">
        <v>9.7866443073555312E-2</v>
      </c>
      <c r="U21" s="824">
        <v>0.54252007609660169</v>
      </c>
      <c r="V21" s="824">
        <v>6.8233098222027406</v>
      </c>
      <c r="W21" s="824">
        <v>5.0136520110722653</v>
      </c>
      <c r="X21" s="824">
        <v>1.8096578111304753</v>
      </c>
    </row>
    <row r="22" spans="1:24" x14ac:dyDescent="0.25">
      <c r="A22" s="299" t="s">
        <v>933</v>
      </c>
      <c r="B22" s="826">
        <f t="shared" si="0"/>
        <v>40369</v>
      </c>
      <c r="C22" s="824">
        <v>0.58520000000000039</v>
      </c>
      <c r="D22" s="824">
        <v>0.44686239957845392</v>
      </c>
      <c r="E22" s="824">
        <v>0.31051185810988552</v>
      </c>
      <c r="F22" s="824">
        <v>2.8506353370032405</v>
      </c>
      <c r="G22" s="824">
        <v>0.52772522671679556</v>
      </c>
      <c r="H22" s="824">
        <v>8.8097298006165285</v>
      </c>
      <c r="I22" s="824">
        <v>29.884897546721426</v>
      </c>
      <c r="J22" s="824">
        <v>13.619558180829078</v>
      </c>
      <c r="K22" s="824">
        <v>16.265339365892348</v>
      </c>
      <c r="L22" s="854"/>
      <c r="M22" s="854"/>
      <c r="N22" s="299" t="s">
        <v>1042</v>
      </c>
      <c r="O22" s="826">
        <v>42147</v>
      </c>
      <c r="P22" s="824">
        <v>0.14538181818181783</v>
      </c>
      <c r="Q22" s="824">
        <v>6.6378290285888736E-2</v>
      </c>
      <c r="R22" s="824">
        <v>0.15382342210456648</v>
      </c>
      <c r="S22" s="824">
        <v>1.1354935049748238</v>
      </c>
      <c r="T22" s="824">
        <v>0.1143712516543632</v>
      </c>
      <c r="U22" s="824">
        <v>1.1924880955690236</v>
      </c>
      <c r="V22" s="824">
        <v>7.6773364951832628</v>
      </c>
      <c r="W22" s="824">
        <v>3.8160308968251053</v>
      </c>
      <c r="X22" s="824">
        <v>3.8613055983581575</v>
      </c>
    </row>
    <row r="23" spans="1:24" x14ac:dyDescent="0.25">
      <c r="A23" s="299" t="s">
        <v>934</v>
      </c>
      <c r="B23" s="826">
        <f t="shared" si="0"/>
        <v>40383</v>
      </c>
      <c r="C23" s="824">
        <v>1.0454857142857148</v>
      </c>
      <c r="D23" s="824">
        <v>0.78803919507686626</v>
      </c>
      <c r="E23" s="824">
        <v>0.55781312725047716</v>
      </c>
      <c r="F23" s="824">
        <v>4.781502005477968</v>
      </c>
      <c r="G23" s="824">
        <v>1.1390213638158482</v>
      </c>
      <c r="H23" s="824">
        <v>13.395819541843155</v>
      </c>
      <c r="I23" s="824">
        <v>57.922599981922389</v>
      </c>
      <c r="J23" s="824">
        <v>35.985429707194413</v>
      </c>
      <c r="K23" s="824">
        <v>21.937170274727976</v>
      </c>
      <c r="L23" s="854"/>
      <c r="M23" s="854"/>
      <c r="N23" s="299" t="s">
        <v>1024</v>
      </c>
      <c r="O23" s="826">
        <v>41863.5</v>
      </c>
      <c r="P23" s="824">
        <v>0.14539130434782707</v>
      </c>
      <c r="Q23" s="824">
        <v>7.7798208413012493E-2</v>
      </c>
      <c r="R23" s="824">
        <v>0.16420077306263489</v>
      </c>
      <c r="S23" s="824">
        <v>1.1533476452364075</v>
      </c>
      <c r="T23" s="824">
        <v>0.11264260109621567</v>
      </c>
      <c r="U23" s="824">
        <v>0.7733023814169302</v>
      </c>
      <c r="V23" s="824">
        <v>8.5025127147617567</v>
      </c>
      <c r="W23" s="824">
        <v>5.1445803852566083</v>
      </c>
      <c r="X23" s="824">
        <v>3.3579323295051484</v>
      </c>
    </row>
    <row r="24" spans="1:24" x14ac:dyDescent="0.25">
      <c r="A24" s="299" t="s">
        <v>935</v>
      </c>
      <c r="B24" s="826">
        <f t="shared" si="0"/>
        <v>40397</v>
      </c>
      <c r="C24" s="824">
        <v>0.65857142857142847</v>
      </c>
      <c r="D24" s="824">
        <v>0.5094420746576489</v>
      </c>
      <c r="E24" s="824">
        <v>0.40702363171641681</v>
      </c>
      <c r="F24" s="824">
        <v>3.5540098286803525</v>
      </c>
      <c r="G24" s="824">
        <v>0.42472023448921531</v>
      </c>
      <c r="H24" s="824">
        <v>7.147030760550269</v>
      </c>
      <c r="I24" s="824">
        <v>37.479157051519884</v>
      </c>
      <c r="J24" s="824">
        <v>23.518491640410925</v>
      </c>
      <c r="K24" s="824">
        <v>13.960665411108959</v>
      </c>
      <c r="L24" s="854"/>
      <c r="M24" s="854"/>
      <c r="N24" s="299" t="s">
        <v>1041</v>
      </c>
      <c r="O24" s="826">
        <v>42134</v>
      </c>
      <c r="P24" s="824">
        <v>0.14633846153846156</v>
      </c>
      <c r="Q24" s="824">
        <v>7.9217940895487768E-2</v>
      </c>
      <c r="R24" s="824">
        <v>0.15454417908631082</v>
      </c>
      <c r="S24" s="824">
        <v>1.1125258084039455</v>
      </c>
      <c r="T24" s="824">
        <v>0.14625955294874726</v>
      </c>
      <c r="U24" s="824">
        <v>0.68028118648283165</v>
      </c>
      <c r="V24" s="824">
        <v>9.3363021288767509</v>
      </c>
      <c r="W24" s="824">
        <v>5.3897092209723318</v>
      </c>
      <c r="X24" s="824">
        <v>3.9465929079044191</v>
      </c>
    </row>
    <row r="25" spans="1:24" x14ac:dyDescent="0.25">
      <c r="A25" s="299" t="s">
        <v>936</v>
      </c>
      <c r="B25" s="826">
        <f t="shared" si="0"/>
        <v>40411</v>
      </c>
      <c r="C25" s="824">
        <v>0.51417142857142906</v>
      </c>
      <c r="D25" s="824">
        <v>0.35416014499584908</v>
      </c>
      <c r="E25" s="824">
        <v>0.29271065072383279</v>
      </c>
      <c r="F25" s="824">
        <v>2.3134198038950999</v>
      </c>
      <c r="G25" s="824">
        <v>0.90529747518890491</v>
      </c>
      <c r="H25" s="824">
        <v>4.5559008680230981</v>
      </c>
      <c r="I25" s="824">
        <v>30.523504072055498</v>
      </c>
      <c r="J25" s="824">
        <v>20.061760851197256</v>
      </c>
      <c r="K25" s="824">
        <v>10.461743220858242</v>
      </c>
      <c r="L25" s="854"/>
      <c r="M25" s="854"/>
      <c r="N25" s="299" t="s">
        <v>1036</v>
      </c>
      <c r="O25" s="826">
        <v>42069</v>
      </c>
      <c r="P25" s="824">
        <v>0.15070769230769196</v>
      </c>
      <c r="Q25" s="824">
        <v>8.079643795645472E-2</v>
      </c>
      <c r="R25" s="824">
        <v>0.10223404664622657</v>
      </c>
      <c r="S25" s="824">
        <v>0.99014320914884535</v>
      </c>
      <c r="T25" s="824">
        <v>0.25247549391549107</v>
      </c>
      <c r="U25" s="824">
        <v>0.53185426010408721</v>
      </c>
      <c r="V25" s="824">
        <v>9.1805009546003919</v>
      </c>
      <c r="W25" s="824">
        <v>6.4664974750106676</v>
      </c>
      <c r="X25" s="824">
        <v>2.7140034795897243</v>
      </c>
    </row>
    <row r="26" spans="1:24" x14ac:dyDescent="0.25">
      <c r="A26" s="299" t="s">
        <v>937</v>
      </c>
      <c r="B26" s="826">
        <f t="shared" si="0"/>
        <v>40425</v>
      </c>
      <c r="C26" s="824">
        <v>0.74948571428571342</v>
      </c>
      <c r="D26" s="824">
        <v>0.56864252918176827</v>
      </c>
      <c r="E26" s="824">
        <v>0.38162610221460291</v>
      </c>
      <c r="F26" s="824">
        <v>3.3932372003567282</v>
      </c>
      <c r="G26" s="824">
        <v>0.78977200973994022</v>
      </c>
      <c r="H26" s="824">
        <v>5.4147962860925327</v>
      </c>
      <c r="I26" s="824">
        <v>43.222381535832376</v>
      </c>
      <c r="J26" s="824">
        <v>30.314497498884311</v>
      </c>
      <c r="K26" s="824">
        <v>12.907884036948065</v>
      </c>
      <c r="L26" s="854"/>
      <c r="M26" s="854"/>
      <c r="N26" s="299" t="s">
        <v>1094</v>
      </c>
      <c r="O26" s="826">
        <v>42850</v>
      </c>
      <c r="P26" s="824">
        <v>0.15478933333333297</v>
      </c>
      <c r="Q26" s="824">
        <v>8.3895770148854826E-2</v>
      </c>
      <c r="R26" s="824">
        <v>0.10460044011939454</v>
      </c>
      <c r="S26" s="824">
        <v>0.83482450954378784</v>
      </c>
      <c r="T26" s="824">
        <v>0.1185016196519544</v>
      </c>
      <c r="U26" s="824">
        <v>1.2101736693929399</v>
      </c>
      <c r="V26" s="824">
        <v>9.2672173156183515</v>
      </c>
      <c r="W26" s="824">
        <v>6.2098895786473358</v>
      </c>
      <c r="X26" s="824">
        <v>3.0573277369710157</v>
      </c>
    </row>
    <row r="27" spans="1:24" ht="13.8" thickBot="1" x14ac:dyDescent="0.3">
      <c r="A27" s="318" t="s">
        <v>938</v>
      </c>
      <c r="B27" s="827">
        <f t="shared" si="0"/>
        <v>40439</v>
      </c>
      <c r="C27" s="824">
        <v>0.65498947368421057</v>
      </c>
      <c r="D27" s="824">
        <v>0.46458440489369113</v>
      </c>
      <c r="E27" s="824">
        <v>0.3674457326865313</v>
      </c>
      <c r="F27" s="824">
        <v>3.0956407349435153</v>
      </c>
      <c r="G27" s="824">
        <v>0.9745086958393675</v>
      </c>
      <c r="H27" s="824">
        <v>4.3778203396398867</v>
      </c>
      <c r="I27" s="824">
        <v>44.541785450378157</v>
      </c>
      <c r="J27" s="824">
        <v>32.055712378838955</v>
      </c>
      <c r="K27" s="824">
        <v>12.486073071539202</v>
      </c>
      <c r="L27" s="854"/>
      <c r="M27" s="854"/>
      <c r="N27" s="318" t="s">
        <v>1092</v>
      </c>
      <c r="O27" s="827">
        <v>42820</v>
      </c>
      <c r="P27" s="824">
        <v>0.16238933333333325</v>
      </c>
      <c r="Q27" s="824">
        <v>0.10516957605093633</v>
      </c>
      <c r="R27" s="824">
        <v>7.5198895844491465E-2</v>
      </c>
      <c r="S27" s="824">
        <v>0.72166405978470893</v>
      </c>
      <c r="T27" s="824">
        <v>0.15305341265394598</v>
      </c>
      <c r="U27" s="824">
        <v>0.72105349614134095</v>
      </c>
      <c r="V27" s="824">
        <v>10.490219444514974</v>
      </c>
      <c r="W27" s="824">
        <v>7.2546400218152041</v>
      </c>
      <c r="X27" s="824">
        <v>3.2355794226997698</v>
      </c>
    </row>
    <row r="28" spans="1:24" x14ac:dyDescent="0.25">
      <c r="A28" s="290" t="s">
        <v>939</v>
      </c>
      <c r="B28" s="825">
        <v>40459</v>
      </c>
      <c r="C28" s="824">
        <v>0.39786666666666692</v>
      </c>
      <c r="D28" s="824">
        <v>0.27555439131205239</v>
      </c>
      <c r="E28" s="824">
        <v>1.2208457142857123</v>
      </c>
      <c r="F28" s="824">
        <v>2.2910488888888905</v>
      </c>
      <c r="G28" s="824">
        <v>0.53534126929265491</v>
      </c>
      <c r="H28" s="824">
        <v>1.0205320115169081</v>
      </c>
      <c r="I28" s="824">
        <v>46.09408975201184</v>
      </c>
      <c r="J28" s="824">
        <v>44.529100800295929</v>
      </c>
      <c r="K28" s="824">
        <v>1.564988951715911</v>
      </c>
      <c r="L28" s="854"/>
      <c r="M28" s="854"/>
      <c r="N28" s="290" t="s">
        <v>978</v>
      </c>
      <c r="O28" s="825">
        <v>41082</v>
      </c>
      <c r="P28" s="824">
        <v>0.16252631578947335</v>
      </c>
      <c r="Q28" s="824">
        <v>0.10300407143164665</v>
      </c>
      <c r="R28" s="824">
        <v>0.11404861578465778</v>
      </c>
      <c r="S28" s="824">
        <v>0.95325739954191557</v>
      </c>
      <c r="T28" s="824">
        <v>0.17093697804286559</v>
      </c>
      <c r="U28" s="824">
        <v>0.49192354997409021</v>
      </c>
      <c r="V28" s="824">
        <v>8.2920871135555227</v>
      </c>
      <c r="W28" s="824">
        <v>4.842393565421153</v>
      </c>
      <c r="X28" s="824">
        <v>3.4496935481343698</v>
      </c>
    </row>
    <row r="29" spans="1:24" x14ac:dyDescent="0.25">
      <c r="A29" s="299" t="s">
        <v>940</v>
      </c>
      <c r="B29" s="826">
        <v>40474</v>
      </c>
      <c r="C29" s="824">
        <v>5.760000000000029E-2</v>
      </c>
      <c r="D29" s="824">
        <v>2.2351148561382459E-2</v>
      </c>
      <c r="E29" s="824">
        <v>0.72284474685176381</v>
      </c>
      <c r="F29" s="824">
        <v>0.91081910278888656</v>
      </c>
      <c r="G29" s="824">
        <v>7.9173744044705369E-2</v>
      </c>
      <c r="H29" s="824">
        <v>0.30932296276970428</v>
      </c>
      <c r="I29" s="824">
        <v>9.3095047287750532</v>
      </c>
      <c r="J29" s="824">
        <v>6.5498169781790221</v>
      </c>
      <c r="K29" s="824">
        <v>2.7596877505960311</v>
      </c>
      <c r="L29" s="854"/>
      <c r="M29" s="854"/>
      <c r="N29" s="867" t="s">
        <v>1242</v>
      </c>
      <c r="O29" s="826">
        <v>45049</v>
      </c>
      <c r="P29" s="824">
        <v>0.1709142857142863</v>
      </c>
      <c r="Q29" s="824">
        <v>0.10508510125996569</v>
      </c>
      <c r="R29" s="824">
        <v>0.11073159039015901</v>
      </c>
      <c r="S29" s="824">
        <v>0.84566603895533343</v>
      </c>
      <c r="T29" s="824">
        <v>0.17076537830440486</v>
      </c>
      <c r="U29" s="824">
        <v>0.83202274177892399</v>
      </c>
      <c r="V29" s="824">
        <v>9.2156482415864058</v>
      </c>
      <c r="W29" s="824">
        <v>6.2885508280586784</v>
      </c>
      <c r="X29" s="824">
        <v>2.9270974135277275</v>
      </c>
    </row>
    <row r="30" spans="1:24" x14ac:dyDescent="0.25">
      <c r="A30" s="299" t="s">
        <v>941</v>
      </c>
      <c r="B30" s="826">
        <v>40489</v>
      </c>
      <c r="C30" s="824">
        <v>0.25546666666666623</v>
      </c>
      <c r="D30" s="824">
        <v>0.15070340400989757</v>
      </c>
      <c r="E30" s="824">
        <v>0.93814564178231363</v>
      </c>
      <c r="F30" s="824">
        <v>1.9730742025332761</v>
      </c>
      <c r="G30" s="824">
        <v>0.45531333258169276</v>
      </c>
      <c r="H30" s="824">
        <v>1.3055255526925935</v>
      </c>
      <c r="I30" s="824">
        <v>18.676114763257413</v>
      </c>
      <c r="J30" s="824">
        <v>12.852350842938064</v>
      </c>
      <c r="K30" s="824">
        <v>5.8237639203193492</v>
      </c>
      <c r="L30" s="854"/>
      <c r="M30" s="854"/>
      <c r="N30" s="299" t="s">
        <v>1008</v>
      </c>
      <c r="O30" s="826">
        <v>41634</v>
      </c>
      <c r="P30" s="824">
        <v>0.17210000000000036</v>
      </c>
      <c r="Q30" s="824">
        <v>9.9897866541295594E-2</v>
      </c>
      <c r="R30" s="824">
        <v>0.14912062584757477</v>
      </c>
      <c r="S30" s="824">
        <v>1.196156678919893</v>
      </c>
      <c r="T30" s="824">
        <v>0.22476336632247373</v>
      </c>
      <c r="U30" s="824">
        <v>0.49212216600442604</v>
      </c>
      <c r="V30" s="824">
        <v>14.038197736716828</v>
      </c>
      <c r="W30" s="824">
        <v>9.3360593566688195</v>
      </c>
      <c r="X30" s="824">
        <v>4.7021383800480088</v>
      </c>
    </row>
    <row r="31" spans="1:24" x14ac:dyDescent="0.25">
      <c r="A31" s="299" t="s">
        <v>942</v>
      </c>
      <c r="B31" s="826">
        <v>40504</v>
      </c>
      <c r="C31" s="824">
        <v>7.786666666666614E-2</v>
      </c>
      <c r="D31" s="824">
        <v>3.4312410177709737E-2</v>
      </c>
      <c r="E31" s="824">
        <v>0.90244377463188374</v>
      </c>
      <c r="F31" s="824">
        <v>0.82639171746107343</v>
      </c>
      <c r="G31" s="824">
        <v>0.18746158315073461</v>
      </c>
      <c r="H31" s="824">
        <v>0.4271746743542324</v>
      </c>
      <c r="I31" s="824">
        <v>9.0956235701571977</v>
      </c>
      <c r="J31" s="824">
        <v>6.7680941443213403</v>
      </c>
      <c r="K31" s="824">
        <v>2.3275294258358574</v>
      </c>
      <c r="L31" s="854"/>
      <c r="M31" s="854"/>
      <c r="N31" s="299" t="s">
        <v>948</v>
      </c>
      <c r="O31" s="826">
        <v>40594</v>
      </c>
      <c r="P31" s="824">
        <v>0.17493333333333397</v>
      </c>
      <c r="Q31" s="824">
        <v>9.9164120325796315E-2</v>
      </c>
      <c r="R31" s="824">
        <v>0.37623425090394735</v>
      </c>
      <c r="S31" s="824">
        <v>1.0956522243052482</v>
      </c>
      <c r="T31" s="824">
        <v>0.42862270378610062</v>
      </c>
      <c r="U31" s="824">
        <v>1.177871290203226</v>
      </c>
      <c r="V31" s="824">
        <v>14.50983571268964</v>
      </c>
      <c r="W31" s="824">
        <v>9.2826310075254792</v>
      </c>
      <c r="X31" s="824">
        <v>5.2272047051641604</v>
      </c>
    </row>
    <row r="32" spans="1:24" x14ac:dyDescent="0.25">
      <c r="A32" s="299" t="s">
        <v>943</v>
      </c>
      <c r="B32" s="826">
        <v>40519</v>
      </c>
      <c r="C32" s="824">
        <v>0.10879999999999938</v>
      </c>
      <c r="D32" s="824">
        <v>4.2640636669937879E-2</v>
      </c>
      <c r="E32" s="824">
        <v>1.3409381665330005</v>
      </c>
      <c r="F32" s="824">
        <v>1.0337868399390364</v>
      </c>
      <c r="G32" s="824">
        <v>0.35115137731788298</v>
      </c>
      <c r="H32" s="824">
        <v>1.4079432819938547</v>
      </c>
      <c r="I32" s="824">
        <v>10.032527842044436</v>
      </c>
      <c r="J32" s="824">
        <v>5.4826766583280442</v>
      </c>
      <c r="K32" s="824">
        <v>4.5498511837163917</v>
      </c>
      <c r="L32" s="854"/>
      <c r="M32" s="854"/>
      <c r="N32" s="299" t="s">
        <v>1191</v>
      </c>
      <c r="O32" s="826">
        <v>44414</v>
      </c>
      <c r="P32" s="824">
        <v>0.17657142857142816</v>
      </c>
      <c r="Q32" s="824">
        <v>0.11477985504651338</v>
      </c>
      <c r="R32" s="824">
        <v>0.1936200976941248</v>
      </c>
      <c r="S32" s="824">
        <v>1.2846474261376173</v>
      </c>
      <c r="T32" s="824">
        <v>0.12149210052008072</v>
      </c>
      <c r="U32" s="824">
        <v>0.39494922923262299</v>
      </c>
      <c r="V32" s="824">
        <v>15.08085338280627</v>
      </c>
      <c r="W32" s="824">
        <v>7.0979445486313146</v>
      </c>
      <c r="X32" s="824">
        <v>7.982908834174955</v>
      </c>
    </row>
    <row r="33" spans="1:24" x14ac:dyDescent="0.25">
      <c r="A33" s="299" t="s">
        <v>944</v>
      </c>
      <c r="B33" s="826">
        <v>40534</v>
      </c>
      <c r="C33" s="824">
        <v>7.786666666666614E-2</v>
      </c>
      <c r="D33" s="824">
        <v>3.773118604013951E-2</v>
      </c>
      <c r="E33" s="824">
        <v>0.52606107914109701</v>
      </c>
      <c r="F33" s="824">
        <v>0.77210709356704232</v>
      </c>
      <c r="G33" s="824">
        <v>0.16957480896173902</v>
      </c>
      <c r="H33" s="824">
        <v>0.24213026517475014</v>
      </c>
      <c r="I33" s="824">
        <v>12.546655999999915</v>
      </c>
      <c r="J33" s="824">
        <v>11.30468266666659</v>
      </c>
      <c r="K33" s="824">
        <v>1.2419733333333252</v>
      </c>
      <c r="L33" s="854"/>
      <c r="M33" s="854"/>
      <c r="N33" s="299" t="s">
        <v>1218</v>
      </c>
      <c r="O33" s="826">
        <v>44792</v>
      </c>
      <c r="P33" s="824">
        <v>0.17657142857142918</v>
      </c>
      <c r="Q33" s="824">
        <v>0.11158413312517608</v>
      </c>
      <c r="R33" s="824">
        <v>0.12854335527312258</v>
      </c>
      <c r="S33" s="824">
        <v>1.0349475911845578</v>
      </c>
      <c r="T33" s="824">
        <v>9.4238344598311263E-2</v>
      </c>
      <c r="U33" s="824">
        <v>0.87257893458319302</v>
      </c>
      <c r="V33" s="824">
        <v>9.9674571428571781</v>
      </c>
      <c r="W33" s="824">
        <v>6.4766400000000228</v>
      </c>
      <c r="X33" s="824">
        <v>3.4908171428571553</v>
      </c>
    </row>
    <row r="34" spans="1:24" x14ac:dyDescent="0.25">
      <c r="A34" s="299" t="s">
        <v>945</v>
      </c>
      <c r="B34" s="826">
        <v>40549</v>
      </c>
      <c r="C34" s="824">
        <v>0.28053333333333325</v>
      </c>
      <c r="D34" s="824">
        <v>0.18293092788932785</v>
      </c>
      <c r="E34" s="824">
        <v>0.62336699807892237</v>
      </c>
      <c r="F34" s="824">
        <v>1.5774590056988387</v>
      </c>
      <c r="G34" s="824">
        <v>0.50234830500843519</v>
      </c>
      <c r="H34" s="824">
        <v>1.2027228734583548</v>
      </c>
      <c r="I34" s="824">
        <v>18.969549897321432</v>
      </c>
      <c r="J34" s="824">
        <v>13.844309614206594</v>
      </c>
      <c r="K34" s="824">
        <v>5.125240283114838</v>
      </c>
      <c r="L34" s="854"/>
      <c r="M34" s="854"/>
      <c r="N34" s="299" t="s">
        <v>1009</v>
      </c>
      <c r="O34" s="826">
        <v>41650</v>
      </c>
      <c r="P34" s="824">
        <v>0.17820000000000036</v>
      </c>
      <c r="Q34" s="824">
        <v>0.11811030524387407</v>
      </c>
      <c r="R34" s="824">
        <v>0.10762905524629346</v>
      </c>
      <c r="S34" s="824">
        <v>0.87782113599385081</v>
      </c>
      <c r="T34" s="824">
        <v>0.2307631745773592</v>
      </c>
      <c r="U34" s="824">
        <v>0.37950617470765058</v>
      </c>
      <c r="V34" s="824">
        <v>13.417665044867855</v>
      </c>
      <c r="W34" s="824">
        <v>8.2486331485146671</v>
      </c>
      <c r="X34" s="824">
        <v>5.1690318963531876</v>
      </c>
    </row>
    <row r="35" spans="1:24" x14ac:dyDescent="0.25">
      <c r="A35" s="299" t="s">
        <v>946</v>
      </c>
      <c r="B35" s="826">
        <v>40564</v>
      </c>
      <c r="C35" s="824">
        <v>0.11946666666666678</v>
      </c>
      <c r="D35" s="824">
        <v>6.2297588246404849E-2</v>
      </c>
      <c r="E35" s="824">
        <v>1.024071793719495</v>
      </c>
      <c r="F35" s="824">
        <v>0.95531148286658052</v>
      </c>
      <c r="G35" s="824">
        <v>0.28484895105732316</v>
      </c>
      <c r="H35" s="824">
        <v>0.69256558642277288</v>
      </c>
      <c r="I35" s="824">
        <v>9.2955156960014165</v>
      </c>
      <c r="J35" s="824">
        <v>5.4644365913984556</v>
      </c>
      <c r="K35" s="824">
        <v>3.8310791046029609</v>
      </c>
      <c r="L35" s="854"/>
      <c r="M35" s="854"/>
      <c r="N35" s="299" t="s">
        <v>1034</v>
      </c>
      <c r="O35" s="826">
        <v>42043</v>
      </c>
      <c r="P35" s="824">
        <v>0.18055384615384623</v>
      </c>
      <c r="Q35" s="824">
        <v>0.11883099420829592</v>
      </c>
      <c r="R35" s="824">
        <v>0.1056445954573187</v>
      </c>
      <c r="S35" s="824">
        <v>0.99152569363127552</v>
      </c>
      <c r="T35" s="824">
        <v>0.31949221415537715</v>
      </c>
      <c r="U35" s="824">
        <v>0</v>
      </c>
      <c r="V35" s="824">
        <v>10.397723915810227</v>
      </c>
      <c r="W35" s="824">
        <v>7.1059397001302731</v>
      </c>
      <c r="X35" s="824">
        <v>3.2917842156799537</v>
      </c>
    </row>
    <row r="36" spans="1:24" x14ac:dyDescent="0.25">
      <c r="A36" s="299" t="s">
        <v>947</v>
      </c>
      <c r="B36" s="826">
        <v>40579</v>
      </c>
      <c r="C36" s="824">
        <v>0.19093333333333268</v>
      </c>
      <c r="D36" s="824">
        <v>0.12282829958240325</v>
      </c>
      <c r="E36" s="824">
        <v>0.70323334857739384</v>
      </c>
      <c r="F36" s="824">
        <v>1.2180623191785842</v>
      </c>
      <c r="G36" s="824">
        <v>0.31535665075625935</v>
      </c>
      <c r="H36" s="824">
        <v>1.2931394840408077</v>
      </c>
      <c r="I36" s="824">
        <v>13.67481912280334</v>
      </c>
      <c r="J36" s="824">
        <v>9.0825859917507632</v>
      </c>
      <c r="K36" s="824">
        <v>4.592233131052577</v>
      </c>
      <c r="L36" s="854"/>
      <c r="M36" s="854"/>
      <c r="N36" s="299" t="s">
        <v>1026</v>
      </c>
      <c r="O36" s="826">
        <v>41886.5</v>
      </c>
      <c r="P36" s="824">
        <v>0.18156521739130382</v>
      </c>
      <c r="Q36" s="824">
        <v>0.12261564887728695</v>
      </c>
      <c r="R36" s="824">
        <v>0.13804337860414712</v>
      </c>
      <c r="S36" s="824">
        <v>0.96212112682462336</v>
      </c>
      <c r="T36" s="824">
        <v>0.13811983504754063</v>
      </c>
      <c r="U36" s="824">
        <v>0.57901433675412495</v>
      </c>
      <c r="V36" s="824">
        <v>8.9551935307469108</v>
      </c>
      <c r="W36" s="824">
        <v>5.9416695263856072</v>
      </c>
      <c r="X36" s="824">
        <v>3.0135240043613036</v>
      </c>
    </row>
    <row r="37" spans="1:24" x14ac:dyDescent="0.25">
      <c r="A37" s="299" t="s">
        <v>948</v>
      </c>
      <c r="B37" s="826">
        <v>40594</v>
      </c>
      <c r="C37" s="824">
        <v>0.17493333333333397</v>
      </c>
      <c r="D37" s="824">
        <v>9.9164120325796315E-2</v>
      </c>
      <c r="E37" s="824">
        <v>0.37623425090394735</v>
      </c>
      <c r="F37" s="824">
        <v>1.0956522243052482</v>
      </c>
      <c r="G37" s="824">
        <v>0.42862270378610062</v>
      </c>
      <c r="H37" s="824">
        <v>1.177871290203226</v>
      </c>
      <c r="I37" s="824">
        <v>14.50983571268964</v>
      </c>
      <c r="J37" s="824">
        <v>9.2826310075254792</v>
      </c>
      <c r="K37" s="824">
        <v>5.2272047051641604</v>
      </c>
      <c r="L37" s="854"/>
      <c r="M37" s="854"/>
      <c r="N37" s="299" t="s">
        <v>924</v>
      </c>
      <c r="O37" s="826">
        <v>40268</v>
      </c>
      <c r="P37" s="824">
        <v>0.18352941176470616</v>
      </c>
      <c r="Q37" s="824">
        <v>0.16644209111068539</v>
      </c>
      <c r="R37" s="824">
        <v>0.19556999472428813</v>
      </c>
      <c r="S37" s="824">
        <v>1.2416694188511388</v>
      </c>
      <c r="T37" s="824">
        <v>0.17072433492015746</v>
      </c>
      <c r="U37" s="824">
        <v>2.4070059356584217</v>
      </c>
      <c r="V37" s="824">
        <v>14.9729143392896</v>
      </c>
      <c r="W37" s="824">
        <v>7.4349209099374196</v>
      </c>
      <c r="X37" s="824">
        <v>7.5379934293521806</v>
      </c>
    </row>
    <row r="38" spans="1:24" x14ac:dyDescent="0.25">
      <c r="A38" s="299" t="s">
        <v>949</v>
      </c>
      <c r="B38" s="826">
        <v>40609</v>
      </c>
      <c r="C38" s="824">
        <v>0.39573333333333288</v>
      </c>
      <c r="D38" s="824">
        <v>0.25151355367837519</v>
      </c>
      <c r="E38" s="824">
        <v>0.10653814046133818</v>
      </c>
      <c r="F38" s="824">
        <v>2.544577218090498</v>
      </c>
      <c r="G38" s="824">
        <v>0.67823321176177154</v>
      </c>
      <c r="H38" s="824">
        <v>2.793261209888529</v>
      </c>
      <c r="I38" s="824"/>
      <c r="J38" s="824"/>
      <c r="K38" s="824"/>
      <c r="L38" s="854"/>
      <c r="M38" s="854"/>
      <c r="N38" s="299" t="s">
        <v>1040</v>
      </c>
      <c r="O38" s="826">
        <v>42121</v>
      </c>
      <c r="P38" s="824">
        <v>0.18984615384615303</v>
      </c>
      <c r="Q38" s="824">
        <v>0.10348887762138193</v>
      </c>
      <c r="R38" s="824">
        <v>0.14602949947119806</v>
      </c>
      <c r="S38" s="824">
        <v>1.1570346385757944</v>
      </c>
      <c r="T38" s="824">
        <v>0.21128984240636808</v>
      </c>
      <c r="U38" s="824">
        <v>1.0859279112923974</v>
      </c>
      <c r="V38" s="824">
        <v>9.7597407652337314</v>
      </c>
      <c r="W38" s="824">
        <v>6.0034607791026469</v>
      </c>
      <c r="X38" s="824">
        <v>3.7562799861310845</v>
      </c>
    </row>
    <row r="39" spans="1:24" x14ac:dyDescent="0.25">
      <c r="A39" s="299" t="s">
        <v>950</v>
      </c>
      <c r="B39" s="826">
        <v>40624</v>
      </c>
      <c r="C39" s="824">
        <v>0.44266666666666671</v>
      </c>
      <c r="D39" s="824">
        <v>0.28918145027684417</v>
      </c>
      <c r="E39" s="824"/>
      <c r="F39" s="824">
        <v>2.0697289354608284</v>
      </c>
      <c r="G39" s="824">
        <v>0.91313722759751137</v>
      </c>
      <c r="H39" s="824">
        <v>3.2053340252342646</v>
      </c>
      <c r="I39" s="824"/>
      <c r="J39" s="824"/>
      <c r="K39" s="824"/>
      <c r="L39" s="854"/>
      <c r="M39" s="854"/>
      <c r="N39" s="299" t="s">
        <v>947</v>
      </c>
      <c r="O39" s="826">
        <v>40579</v>
      </c>
      <c r="P39" s="824">
        <v>0.19093333333333268</v>
      </c>
      <c r="Q39" s="824">
        <v>0.12282829958240325</v>
      </c>
      <c r="R39" s="824">
        <v>0.70323334857739384</v>
      </c>
      <c r="S39" s="824">
        <v>1.2180623191785842</v>
      </c>
      <c r="T39" s="824">
        <v>0.31535665075625935</v>
      </c>
      <c r="U39" s="824">
        <v>1.2931394840408077</v>
      </c>
      <c r="V39" s="824">
        <v>13.67481912280334</v>
      </c>
      <c r="W39" s="824">
        <v>9.0825859917507632</v>
      </c>
      <c r="X39" s="824">
        <v>4.592233131052577</v>
      </c>
    </row>
    <row r="40" spans="1:24" ht="13.8" thickBot="1" x14ac:dyDescent="0.3">
      <c r="A40" s="318" t="s">
        <v>951</v>
      </c>
      <c r="B40" s="827">
        <v>40639</v>
      </c>
      <c r="C40" s="824">
        <v>0.63040000000000018</v>
      </c>
      <c r="D40" s="824">
        <v>0.4184759299656613</v>
      </c>
      <c r="E40" s="824">
        <v>0.13146101314108116</v>
      </c>
      <c r="F40" s="824">
        <v>3.1895843340130186</v>
      </c>
      <c r="G40" s="824">
        <v>1.1613527005845738</v>
      </c>
      <c r="H40" s="824">
        <v>5.410844196688454</v>
      </c>
      <c r="I40" s="824"/>
      <c r="J40" s="824"/>
      <c r="K40" s="824"/>
      <c r="L40" s="854"/>
      <c r="M40" s="854"/>
      <c r="N40" s="318" t="s">
        <v>1038</v>
      </c>
      <c r="O40" s="827">
        <v>42095</v>
      </c>
      <c r="P40" s="824">
        <v>0.19107692307692375</v>
      </c>
      <c r="Q40" s="824">
        <v>9.4308057292993033E-2</v>
      </c>
      <c r="R40" s="824">
        <v>0.1552407871540829</v>
      </c>
      <c r="S40" s="824">
        <v>1.2326271518079281</v>
      </c>
      <c r="T40" s="824">
        <v>0.26953330168812178</v>
      </c>
      <c r="U40" s="824">
        <v>1.1683330457700052</v>
      </c>
      <c r="V40" s="824">
        <v>11.945287387124058</v>
      </c>
      <c r="W40" s="824">
        <v>8.1612886530243198</v>
      </c>
      <c r="X40" s="824">
        <v>3.7839987340997379</v>
      </c>
    </row>
    <row r="41" spans="1:24" x14ac:dyDescent="0.25">
      <c r="A41" s="290" t="s">
        <v>952</v>
      </c>
      <c r="B41" s="825">
        <v>40669</v>
      </c>
      <c r="C41" s="824">
        <v>1.659999999999999</v>
      </c>
      <c r="D41" s="824">
        <v>1.2218862872796055</v>
      </c>
      <c r="E41" s="824">
        <v>0.56953397464445754</v>
      </c>
      <c r="F41" s="824">
        <v>6.1099519788312628</v>
      </c>
      <c r="G41" s="824"/>
      <c r="H41" s="824"/>
      <c r="I41" s="824">
        <v>75.227817899901169</v>
      </c>
      <c r="J41" s="824">
        <v>53.891113529719831</v>
      </c>
      <c r="K41" s="824">
        <v>21.336704370181337</v>
      </c>
      <c r="L41" s="854"/>
      <c r="M41" s="854"/>
      <c r="N41" s="290" t="s">
        <v>1021</v>
      </c>
      <c r="O41" s="825">
        <v>41829</v>
      </c>
      <c r="P41" s="824">
        <v>0.19199999999999987</v>
      </c>
      <c r="Q41" s="824">
        <v>0.10517420311740588</v>
      </c>
      <c r="R41" s="824">
        <v>0.15103036440066991</v>
      </c>
      <c r="S41" s="824">
        <v>1.1749468249467783</v>
      </c>
      <c r="T41" s="824">
        <v>0.20010691975540432</v>
      </c>
      <c r="U41" s="824">
        <v>1.1233287936923873</v>
      </c>
      <c r="V41" s="824">
        <v>12.673593497965634</v>
      </c>
      <c r="W41" s="824">
        <v>7.7182655539915466</v>
      </c>
      <c r="X41" s="824">
        <v>4.9553279439740869</v>
      </c>
    </row>
    <row r="42" spans="1:24" x14ac:dyDescent="0.25">
      <c r="A42" s="299" t="s">
        <v>953</v>
      </c>
      <c r="B42" s="826">
        <v>40681</v>
      </c>
      <c r="C42" s="824">
        <v>1.4379999999999999</v>
      </c>
      <c r="D42" s="824">
        <v>1.0082830112503709</v>
      </c>
      <c r="E42" s="824">
        <v>0.72435847180887647</v>
      </c>
      <c r="F42" s="824">
        <v>6.9074170101133685</v>
      </c>
      <c r="G42" s="824"/>
      <c r="H42" s="824"/>
      <c r="I42" s="824">
        <v>68.20033378958702</v>
      </c>
      <c r="J42" s="824">
        <v>46.050791140780198</v>
      </c>
      <c r="K42" s="824">
        <v>22.149542648806822</v>
      </c>
      <c r="L42" s="854"/>
      <c r="M42" s="854"/>
      <c r="N42" s="299" t="s">
        <v>1017</v>
      </c>
      <c r="O42" s="826">
        <v>41783</v>
      </c>
      <c r="P42" s="824">
        <v>0.2066086956521731</v>
      </c>
      <c r="Q42" s="824">
        <v>5.4625846431796757E-2</v>
      </c>
      <c r="R42" s="824">
        <v>0.26065296399044136</v>
      </c>
      <c r="S42" s="824">
        <v>2.0345401920464412</v>
      </c>
      <c r="T42" s="824">
        <v>0.76202352746548818</v>
      </c>
      <c r="U42" s="824">
        <v>0.52261281660783343</v>
      </c>
      <c r="V42" s="824"/>
      <c r="W42" s="824"/>
      <c r="X42" s="824"/>
    </row>
    <row r="43" spans="1:24" x14ac:dyDescent="0.25">
      <c r="A43" s="299" t="s">
        <v>954</v>
      </c>
      <c r="B43" s="826">
        <v>40693</v>
      </c>
      <c r="C43" s="824">
        <v>3.0539999999999998</v>
      </c>
      <c r="D43" s="824">
        <v>2.4615003187129032</v>
      </c>
      <c r="E43" s="824">
        <v>1.208837362936922</v>
      </c>
      <c r="F43" s="824">
        <v>12.111975578170398</v>
      </c>
      <c r="G43" s="824"/>
      <c r="H43" s="824"/>
      <c r="I43" s="824">
        <v>186.65099490536213</v>
      </c>
      <c r="J43" s="824">
        <v>161.01767715621207</v>
      </c>
      <c r="K43" s="824">
        <v>25.633317749150052</v>
      </c>
      <c r="L43" s="854"/>
      <c r="M43" s="854"/>
      <c r="N43" s="299" t="s">
        <v>1002</v>
      </c>
      <c r="O43" s="826">
        <v>41548.769180000032</v>
      </c>
      <c r="P43" s="824">
        <v>0.20800009984004791</v>
      </c>
      <c r="Q43" s="824">
        <v>0.11073416798290567</v>
      </c>
      <c r="R43" s="824">
        <v>0.19946380038185693</v>
      </c>
      <c r="S43" s="824">
        <v>1.4595240006113503</v>
      </c>
      <c r="T43" s="824">
        <v>0.10993086884297093</v>
      </c>
      <c r="U43" s="824">
        <v>1.5124366303872645</v>
      </c>
      <c r="V43" s="824">
        <v>11.013613491691345</v>
      </c>
      <c r="W43" s="824">
        <v>6.1079337973450984</v>
      </c>
      <c r="X43" s="824">
        <v>4.9056796943462464</v>
      </c>
    </row>
    <row r="44" spans="1:24" x14ac:dyDescent="0.25">
      <c r="A44" s="299" t="s">
        <v>955</v>
      </c>
      <c r="B44" s="826">
        <v>40705</v>
      </c>
      <c r="C44" s="824">
        <v>2.7853333333333326</v>
      </c>
      <c r="D44" s="824">
        <v>1.9633804355358371</v>
      </c>
      <c r="E44" s="824">
        <v>1.2822285531777684</v>
      </c>
      <c r="F44" s="824">
        <v>12.598169452315455</v>
      </c>
      <c r="G44" s="824"/>
      <c r="H44" s="824"/>
      <c r="I44" s="824">
        <v>153.10410748585389</v>
      </c>
      <c r="J44" s="824">
        <v>104.01708400569083</v>
      </c>
      <c r="K44" s="824">
        <v>49.087023480163055</v>
      </c>
      <c r="L44" s="854"/>
      <c r="M44" s="854"/>
      <c r="N44" s="299" t="s">
        <v>919</v>
      </c>
      <c r="O44" s="826">
        <v>40183</v>
      </c>
      <c r="P44" s="824">
        <v>0.20847058823529394</v>
      </c>
      <c r="Q44" s="824">
        <v>0.1775023586126443</v>
      </c>
      <c r="R44" s="824">
        <v>0.1861535096116354</v>
      </c>
      <c r="S44" s="824">
        <v>1.2334341861129858</v>
      </c>
      <c r="T44" s="824">
        <v>0.30941248853649256</v>
      </c>
      <c r="U44" s="824">
        <v>0.71580506591336701</v>
      </c>
      <c r="V44" s="824">
        <v>42.881392820378593</v>
      </c>
      <c r="W44" s="824">
        <v>38.841649751607832</v>
      </c>
      <c r="X44" s="824">
        <v>4.0397430687707612</v>
      </c>
    </row>
    <row r="45" spans="1:24" x14ac:dyDescent="0.25">
      <c r="A45" s="299" t="s">
        <v>956</v>
      </c>
      <c r="B45" s="826">
        <v>40717</v>
      </c>
      <c r="C45" s="824">
        <v>0.77533333333333354</v>
      </c>
      <c r="D45" s="824">
        <v>0.52391732175405958</v>
      </c>
      <c r="E45" s="824">
        <v>0.65290810152100986</v>
      </c>
      <c r="F45" s="824">
        <v>5.2856569616586579</v>
      </c>
      <c r="G45" s="824"/>
      <c r="H45" s="824"/>
      <c r="I45" s="824">
        <v>129.86833333333337</v>
      </c>
      <c r="J45" s="824">
        <v>129.82181333333335</v>
      </c>
      <c r="K45" s="824">
        <v>4.6520000000015216E-2</v>
      </c>
      <c r="L45" s="854"/>
      <c r="M45" s="854"/>
      <c r="N45" s="299" t="s">
        <v>918</v>
      </c>
      <c r="O45" s="826">
        <v>40166</v>
      </c>
      <c r="P45" s="824">
        <v>0.21129411764705874</v>
      </c>
      <c r="Q45" s="824">
        <v>0.1876635226929296</v>
      </c>
      <c r="R45" s="824">
        <v>0.1110332022836678</v>
      </c>
      <c r="S45" s="824">
        <v>0.89715446807279908</v>
      </c>
      <c r="T45" s="824">
        <v>0.23610007028000726</v>
      </c>
      <c r="U45" s="824">
        <v>0.80069345184611762</v>
      </c>
      <c r="V45" s="824">
        <v>11.437320830478871</v>
      </c>
      <c r="W45" s="824">
        <v>8.2144297226860132</v>
      </c>
      <c r="X45" s="824">
        <v>3.2228911077928579</v>
      </c>
    </row>
    <row r="46" spans="1:24" x14ac:dyDescent="0.25">
      <c r="A46" s="299" t="s">
        <v>957</v>
      </c>
      <c r="B46" s="826">
        <v>40729</v>
      </c>
      <c r="C46" s="824">
        <v>1.1806666666666672</v>
      </c>
      <c r="D46" s="824">
        <v>0.88948548251319981</v>
      </c>
      <c r="E46" s="824">
        <v>0.605470563811909</v>
      </c>
      <c r="F46" s="824">
        <v>5.6881406768637808</v>
      </c>
      <c r="G46" s="824"/>
      <c r="H46" s="824"/>
      <c r="I46" s="824">
        <v>75.842207966627356</v>
      </c>
      <c r="J46" s="824">
        <v>55.051383880239278</v>
      </c>
      <c r="K46" s="824">
        <v>20.790824086388078</v>
      </c>
      <c r="L46" s="854"/>
      <c r="M46" s="854"/>
      <c r="N46" s="299" t="s">
        <v>972</v>
      </c>
      <c r="O46" s="826">
        <v>40956</v>
      </c>
      <c r="P46" s="824">
        <v>0.21749999999999936</v>
      </c>
      <c r="Q46" s="824">
        <v>0.11536419196186902</v>
      </c>
      <c r="R46" s="824">
        <v>0.15709937707689381</v>
      </c>
      <c r="S46" s="824">
        <v>1.2951795947282492</v>
      </c>
      <c r="T46" s="824">
        <v>0.34474965854832185</v>
      </c>
      <c r="U46" s="824">
        <v>1.0245639981921377</v>
      </c>
      <c r="V46" s="824">
        <v>13.463336827942593</v>
      </c>
      <c r="W46" s="824">
        <v>8.7168505503028566</v>
      </c>
      <c r="X46" s="824">
        <v>4.7464862776397361</v>
      </c>
    </row>
    <row r="47" spans="1:24" x14ac:dyDescent="0.25">
      <c r="A47" s="299" t="s">
        <v>958</v>
      </c>
      <c r="B47" s="826">
        <v>40741</v>
      </c>
      <c r="C47" s="824">
        <v>1.1900000000000002</v>
      </c>
      <c r="D47" s="824">
        <v>0.8744714883742708</v>
      </c>
      <c r="E47" s="824">
        <v>0.71835868981793771</v>
      </c>
      <c r="F47" s="824">
        <v>6.4738012879138509</v>
      </c>
      <c r="G47" s="824"/>
      <c r="H47" s="824"/>
      <c r="I47" s="824">
        <v>73.44302762249545</v>
      </c>
      <c r="J47" s="824">
        <v>51.881833157010931</v>
      </c>
      <c r="K47" s="824">
        <v>21.561194465484519</v>
      </c>
      <c r="L47" s="854"/>
      <c r="M47" s="854"/>
      <c r="N47" s="299" t="s">
        <v>1023</v>
      </c>
      <c r="O47" s="826">
        <v>41852</v>
      </c>
      <c r="P47" s="824">
        <v>0.22330434782608677</v>
      </c>
      <c r="Q47" s="824">
        <v>0.12014294227236921</v>
      </c>
      <c r="R47" s="824">
        <v>0.18518344325423328</v>
      </c>
      <c r="S47" s="824">
        <v>1.4250091777706382</v>
      </c>
      <c r="T47" s="824">
        <v>0.11218393817669431</v>
      </c>
      <c r="U47" s="824">
        <v>1.7511866964632981</v>
      </c>
      <c r="V47" s="824">
        <v>9.7990143005464212</v>
      </c>
      <c r="W47" s="824">
        <v>5.6862497159317016</v>
      </c>
      <c r="X47" s="824">
        <v>4.1127645846147196</v>
      </c>
    </row>
    <row r="48" spans="1:24" x14ac:dyDescent="0.25">
      <c r="A48" s="299" t="s">
        <v>959</v>
      </c>
      <c r="B48" s="826">
        <v>40753</v>
      </c>
      <c r="C48" s="824">
        <v>0.94199999999999895</v>
      </c>
      <c r="D48" s="824">
        <v>0.72389010437770618</v>
      </c>
      <c r="E48" s="824">
        <v>0.44583262882779295</v>
      </c>
      <c r="F48" s="824">
        <v>4.3889983543338031</v>
      </c>
      <c r="G48" s="824"/>
      <c r="H48" s="824"/>
      <c r="I48" s="824">
        <v>53.731195682343014</v>
      </c>
      <c r="J48" s="824">
        <v>36.143092896754901</v>
      </c>
      <c r="K48" s="824">
        <v>17.588102785588113</v>
      </c>
      <c r="L48" s="854"/>
      <c r="M48" s="854"/>
      <c r="N48" s="299" t="s">
        <v>1260</v>
      </c>
      <c r="O48" s="826">
        <v>45393</v>
      </c>
      <c r="P48" s="824">
        <v>0.22440000000000079</v>
      </c>
      <c r="Q48" s="824">
        <v>0.12229942212442145</v>
      </c>
      <c r="R48" s="824">
        <v>0.28642884076157837</v>
      </c>
      <c r="S48" s="824">
        <v>1.6478356007609283</v>
      </c>
      <c r="T48" s="824">
        <v>0.2314743544932136</v>
      </c>
      <c r="U48" s="824">
        <v>1.0502889334253742</v>
      </c>
      <c r="V48" s="824">
        <v>39.341808000000135</v>
      </c>
      <c r="W48" s="824">
        <v>10.136148000000036</v>
      </c>
      <c r="X48" s="824">
        <v>29.205660000000101</v>
      </c>
    </row>
    <row r="49" spans="1:24" x14ac:dyDescent="0.25">
      <c r="A49" s="299" t="s">
        <v>960</v>
      </c>
      <c r="B49" s="826">
        <v>40765</v>
      </c>
      <c r="C49" s="824">
        <v>1.1986666666666668</v>
      </c>
      <c r="D49" s="824">
        <v>0.94486321345185398</v>
      </c>
      <c r="E49" s="824">
        <v>0.55667331244206086</v>
      </c>
      <c r="F49" s="824">
        <v>5.4242421530799225</v>
      </c>
      <c r="G49" s="824"/>
      <c r="H49" s="824"/>
      <c r="I49" s="824">
        <v>66.797327156914136</v>
      </c>
      <c r="J49" s="824">
        <v>43.679590660194371</v>
      </c>
      <c r="K49" s="824">
        <v>23.117736496719765</v>
      </c>
      <c r="L49" s="854"/>
      <c r="M49" s="854"/>
      <c r="N49" s="299" t="s">
        <v>1020</v>
      </c>
      <c r="O49" s="826">
        <v>41817.5</v>
      </c>
      <c r="P49" s="824">
        <v>0.22539130434782598</v>
      </c>
      <c r="Q49" s="824">
        <v>0.10762881829774673</v>
      </c>
      <c r="R49" s="824">
        <v>0.18519329019490127</v>
      </c>
      <c r="S49" s="824">
        <v>1.498935503780978</v>
      </c>
      <c r="T49" s="824">
        <v>0.16961033576290774</v>
      </c>
      <c r="U49" s="824">
        <v>1.9874525053526053</v>
      </c>
      <c r="V49" s="824">
        <v>10.438245804425955</v>
      </c>
      <c r="W49" s="824">
        <v>6.858120418811855</v>
      </c>
      <c r="X49" s="824">
        <v>3.5801253856141004</v>
      </c>
    </row>
    <row r="50" spans="1:24" x14ac:dyDescent="0.25">
      <c r="A50" s="299" t="s">
        <v>961</v>
      </c>
      <c r="B50" s="826">
        <v>40777</v>
      </c>
      <c r="C50" s="824">
        <v>1.2653333333333332</v>
      </c>
      <c r="D50" s="824">
        <v>1.0243513385784846</v>
      </c>
      <c r="E50" s="824">
        <v>0.54206058721487604</v>
      </c>
      <c r="F50" s="824">
        <v>5.476123540365248</v>
      </c>
      <c r="G50" s="824"/>
      <c r="H50" s="824"/>
      <c r="I50" s="824">
        <v>76.966887468667082</v>
      </c>
      <c r="J50" s="824">
        <v>53.080139907932036</v>
      </c>
      <c r="K50" s="824">
        <v>23.886747560735046</v>
      </c>
      <c r="L50" s="854"/>
      <c r="M50" s="854"/>
      <c r="N50" s="299" t="s">
        <v>996</v>
      </c>
      <c r="O50" s="826">
        <v>41491.076900000015</v>
      </c>
      <c r="P50" s="824">
        <v>0.22547210822661262</v>
      </c>
      <c r="Q50" s="824">
        <v>0.18169060704690185</v>
      </c>
      <c r="R50" s="824"/>
      <c r="S50" s="824"/>
      <c r="T50" s="824">
        <v>0.14193789671948728</v>
      </c>
      <c r="U50" s="824">
        <v>1.0530463948716631</v>
      </c>
      <c r="V50" s="824">
        <v>12.627505245156497</v>
      </c>
      <c r="W50" s="824">
        <v>7.8658091488902508</v>
      </c>
      <c r="X50" s="824">
        <v>4.7616960962662462</v>
      </c>
    </row>
    <row r="51" spans="1:24" x14ac:dyDescent="0.25">
      <c r="A51" s="299" t="s">
        <v>962</v>
      </c>
      <c r="B51" s="826">
        <v>40789</v>
      </c>
      <c r="C51" s="824">
        <v>1.0386666666666666</v>
      </c>
      <c r="D51" s="824">
        <v>0.81824053107625117</v>
      </c>
      <c r="E51" s="824">
        <v>0.55116415206078273</v>
      </c>
      <c r="F51" s="824">
        <v>5.0345463145116796</v>
      </c>
      <c r="G51" s="824"/>
      <c r="H51" s="824"/>
      <c r="I51" s="824">
        <v>87.458594950089037</v>
      </c>
      <c r="J51" s="824">
        <v>43.986853700286886</v>
      </c>
      <c r="K51" s="824">
        <v>43.47174124980215</v>
      </c>
      <c r="L51" s="854"/>
      <c r="M51" s="854"/>
      <c r="N51" s="299" t="s">
        <v>973</v>
      </c>
      <c r="O51" s="826">
        <v>40972</v>
      </c>
      <c r="P51" s="824">
        <v>0.22799999999999976</v>
      </c>
      <c r="Q51" s="824">
        <v>0.14172356608384817</v>
      </c>
      <c r="R51" s="824">
        <v>0.13999228871462224</v>
      </c>
      <c r="S51" s="824">
        <v>1.1696413345147201</v>
      </c>
      <c r="T51" s="824">
        <v>0.28572194669089551</v>
      </c>
      <c r="U51" s="824">
        <v>0.80433263633793073</v>
      </c>
      <c r="V51" s="824">
        <v>13.384090712471847</v>
      </c>
      <c r="W51" s="824">
        <v>8.8292588314802369</v>
      </c>
      <c r="X51" s="824">
        <v>4.5548318809916104</v>
      </c>
    </row>
    <row r="52" spans="1:24" x14ac:dyDescent="0.25">
      <c r="A52" s="299" t="s">
        <v>963</v>
      </c>
      <c r="B52" s="826">
        <v>40801</v>
      </c>
      <c r="C52" s="824">
        <v>1.3913333333333331</v>
      </c>
      <c r="D52" s="824">
        <v>1.1058735817988568</v>
      </c>
      <c r="E52" s="824">
        <v>0.66899871837658298</v>
      </c>
      <c r="F52" s="824">
        <v>6.609211464847573</v>
      </c>
      <c r="G52" s="824"/>
      <c r="H52" s="824"/>
      <c r="I52" s="824">
        <v>81.936114294294214</v>
      </c>
      <c r="J52" s="824">
        <v>57.949350881970993</v>
      </c>
      <c r="K52" s="824">
        <v>23.986763412323221</v>
      </c>
      <c r="L52" s="854"/>
      <c r="M52" s="854"/>
      <c r="N52" s="299" t="s">
        <v>979</v>
      </c>
      <c r="O52" s="826">
        <v>41091.5</v>
      </c>
      <c r="P52" s="824">
        <v>0.22905263157894606</v>
      </c>
      <c r="Q52" s="824">
        <v>0.16433237253626046</v>
      </c>
      <c r="R52" s="824">
        <v>0.10944012785213532</v>
      </c>
      <c r="S52" s="824">
        <v>0.91624328290216683</v>
      </c>
      <c r="T52" s="824">
        <v>0.12609804250693327</v>
      </c>
      <c r="U52" s="824">
        <v>0.87632979849462134</v>
      </c>
      <c r="V52" s="824">
        <v>9.8762923316479121</v>
      </c>
      <c r="W52" s="824">
        <v>5.7846084557367901</v>
      </c>
      <c r="X52" s="824">
        <v>4.091683875911122</v>
      </c>
    </row>
    <row r="53" spans="1:24" ht="13.8" thickBot="1" x14ac:dyDescent="0.3">
      <c r="A53" s="470" t="s">
        <v>964</v>
      </c>
      <c r="B53" s="828">
        <v>40813</v>
      </c>
      <c r="C53" s="824">
        <v>1.8365714285714287</v>
      </c>
      <c r="D53" s="824">
        <v>1.4971870271426915</v>
      </c>
      <c r="E53" s="824">
        <v>0.74167790622522578</v>
      </c>
      <c r="F53" s="824">
        <v>7.7398575530267371</v>
      </c>
      <c r="G53" s="824"/>
      <c r="H53" s="824"/>
      <c r="I53" s="824">
        <v>105.73741482648039</v>
      </c>
      <c r="J53" s="824">
        <v>80.97158318480605</v>
      </c>
      <c r="K53" s="824">
        <v>24.765831641674339</v>
      </c>
      <c r="L53" s="854"/>
      <c r="M53" s="854"/>
      <c r="N53" s="470" t="s">
        <v>980</v>
      </c>
      <c r="O53" s="828">
        <v>41101</v>
      </c>
      <c r="P53" s="824">
        <v>0.23663157894736891</v>
      </c>
      <c r="Q53" s="824">
        <v>0.14404981652580628</v>
      </c>
      <c r="R53" s="824">
        <v>0.13527835135189256</v>
      </c>
      <c r="S53" s="824">
        <v>1.1517718381251716</v>
      </c>
      <c r="T53" s="824">
        <v>0.17079766093089668</v>
      </c>
      <c r="U53" s="824">
        <v>1.4574761933625757</v>
      </c>
      <c r="V53" s="824">
        <v>10.754886255106483</v>
      </c>
      <c r="W53" s="824">
        <v>6.5676608434764061</v>
      </c>
      <c r="X53" s="824">
        <v>4.1872254116300764</v>
      </c>
    </row>
    <row r="54" spans="1:24" x14ac:dyDescent="0.25">
      <c r="A54" s="458" t="s">
        <v>965</v>
      </c>
      <c r="B54" s="829">
        <v>40844</v>
      </c>
      <c r="C54" s="824">
        <v>0.75450000000000017</v>
      </c>
      <c r="D54" s="824">
        <v>0.62369594590880539</v>
      </c>
      <c r="E54" s="824">
        <v>0.46437588020824172</v>
      </c>
      <c r="F54" s="824">
        <v>4.3601351363731595</v>
      </c>
      <c r="G54" s="824"/>
      <c r="H54" s="824"/>
      <c r="I54" s="824"/>
      <c r="J54" s="824"/>
      <c r="K54" s="824"/>
      <c r="L54" s="854"/>
      <c r="M54" s="854"/>
      <c r="N54" s="458" t="s">
        <v>1261</v>
      </c>
      <c r="O54" s="829">
        <v>45407</v>
      </c>
      <c r="P54" s="824">
        <v>0.23714285714285768</v>
      </c>
      <c r="Q54" s="824">
        <v>0.12039800218394861</v>
      </c>
      <c r="R54" s="824">
        <v>0.30542285324920909</v>
      </c>
      <c r="S54" s="824">
        <v>1.8648437227481589</v>
      </c>
      <c r="T54" s="824">
        <v>0.29986003036287939</v>
      </c>
      <c r="U54" s="824">
        <v>1.0962023978753705</v>
      </c>
      <c r="V54" s="824">
        <v>21.271714285714335</v>
      </c>
      <c r="W54" s="824">
        <v>9.2533142857143069</v>
      </c>
      <c r="X54" s="824">
        <v>12.018400000000028</v>
      </c>
    </row>
    <row r="55" spans="1:24" x14ac:dyDescent="0.25">
      <c r="A55" s="299" t="s">
        <v>966</v>
      </c>
      <c r="B55" s="826">
        <v>40860</v>
      </c>
      <c r="C55" s="824">
        <v>0.97699999999999942</v>
      </c>
      <c r="D55" s="824">
        <v>0.47888596667640426</v>
      </c>
      <c r="E55" s="824">
        <v>0.37552696566566496</v>
      </c>
      <c r="F55" s="824">
        <v>3.48930291473794</v>
      </c>
      <c r="G55" s="824">
        <v>2.7050463948413834</v>
      </c>
      <c r="H55" s="824">
        <v>4.3686039540577353</v>
      </c>
      <c r="I55" s="824">
        <v>53.307120808438633</v>
      </c>
      <c r="J55" s="824">
        <v>39.274797757003867</v>
      </c>
      <c r="K55" s="824">
        <v>14.032323051434766</v>
      </c>
      <c r="L55" s="854"/>
      <c r="M55" s="854"/>
      <c r="N55" s="299" t="s">
        <v>917</v>
      </c>
      <c r="O55" s="826">
        <v>40149</v>
      </c>
      <c r="P55" s="824">
        <v>0.23952941176470605</v>
      </c>
      <c r="Q55" s="824">
        <v>0.21624097957742328</v>
      </c>
      <c r="R55" s="824">
        <v>0.18628721220445366</v>
      </c>
      <c r="S55" s="824">
        <v>1.3906751318858614</v>
      </c>
      <c r="T55" s="824">
        <v>0.23268142367138622</v>
      </c>
      <c r="U55" s="824">
        <v>1.8397676012364967</v>
      </c>
      <c r="V55" s="824">
        <v>12.701273031957969</v>
      </c>
      <c r="W55" s="824">
        <v>9.059830713021789</v>
      </c>
      <c r="X55" s="824">
        <v>3.6414423189361802</v>
      </c>
    </row>
    <row r="56" spans="1:24" x14ac:dyDescent="0.25">
      <c r="A56" s="299" t="s">
        <v>967</v>
      </c>
      <c r="B56" s="826">
        <v>40876</v>
      </c>
      <c r="C56" s="824">
        <v>0.78849999999999998</v>
      </c>
      <c r="D56" s="824">
        <v>0.4471307509079962</v>
      </c>
      <c r="E56" s="824">
        <v>0.35416050192368687</v>
      </c>
      <c r="F56" s="824">
        <v>3.1873099407546235</v>
      </c>
      <c r="G56" s="824">
        <v>1.362520546104961</v>
      </c>
      <c r="H56" s="824">
        <v>3.894503728516447</v>
      </c>
      <c r="I56" s="824">
        <v>48.212033838842338</v>
      </c>
      <c r="J56" s="824">
        <v>27.37075211684153</v>
      </c>
      <c r="K56" s="824">
        <v>20.841281722000808</v>
      </c>
      <c r="L56" s="854"/>
      <c r="M56" s="854"/>
      <c r="N56" s="299" t="s">
        <v>1052</v>
      </c>
      <c r="O56" s="826">
        <v>42249</v>
      </c>
      <c r="P56" s="824">
        <v>0.24239999999999923</v>
      </c>
      <c r="Q56" s="824">
        <v>0.12857283859612711</v>
      </c>
      <c r="R56" s="824">
        <v>0.15648242154267863</v>
      </c>
      <c r="S56" s="824">
        <v>1.1832966467899619</v>
      </c>
      <c r="T56" s="824">
        <v>0.16739883603653058</v>
      </c>
      <c r="U56" s="824">
        <v>2.1923690594085139</v>
      </c>
      <c r="V56" s="824">
        <v>8.034495351074014</v>
      </c>
      <c r="W56" s="824">
        <v>4.9784296347145744</v>
      </c>
      <c r="X56" s="824">
        <v>3.0560657163594396</v>
      </c>
    </row>
    <row r="57" spans="1:24" x14ac:dyDescent="0.25">
      <c r="A57" s="299" t="s">
        <v>968</v>
      </c>
      <c r="B57" s="826">
        <v>40892</v>
      </c>
      <c r="C57" s="824">
        <v>1.0229999999999997</v>
      </c>
      <c r="D57" s="824">
        <v>0.63940741013694302</v>
      </c>
      <c r="E57" s="824">
        <v>0.42759527532418096</v>
      </c>
      <c r="F57" s="824">
        <v>3.7677540199453419</v>
      </c>
      <c r="G57" s="824">
        <v>1.4600124576312214</v>
      </c>
      <c r="H57" s="824">
        <v>4.4304502471121703</v>
      </c>
      <c r="I57" s="824">
        <v>51.021722373661689</v>
      </c>
      <c r="J57" s="824">
        <v>35.635834276568637</v>
      </c>
      <c r="K57" s="824">
        <v>15.385888097093051</v>
      </c>
      <c r="L57" s="854"/>
      <c r="M57" s="854"/>
      <c r="N57" s="299" t="s">
        <v>920</v>
      </c>
      <c r="O57" s="826">
        <v>40200</v>
      </c>
      <c r="P57" s="824">
        <v>0.24799999999999964</v>
      </c>
      <c r="Q57" s="824">
        <v>0.21865062320594422</v>
      </c>
      <c r="R57" s="824">
        <v>0.15388624288027838</v>
      </c>
      <c r="S57" s="824">
        <v>1.132652791346777</v>
      </c>
      <c r="T57" s="824">
        <v>0.29323806434844224</v>
      </c>
      <c r="U57" s="824">
        <v>0.97264466436970676</v>
      </c>
      <c r="V57" s="824">
        <v>13.956317648733947</v>
      </c>
      <c r="W57" s="824">
        <v>10.95157005798236</v>
      </c>
      <c r="X57" s="824">
        <v>3.0047475907515864</v>
      </c>
    </row>
    <row r="58" spans="1:24" x14ac:dyDescent="0.25">
      <c r="A58" s="299" t="s">
        <v>969</v>
      </c>
      <c r="B58" s="826">
        <v>40908</v>
      </c>
      <c r="C58" s="824">
        <v>0.54849999999999977</v>
      </c>
      <c r="D58" s="824">
        <v>0.3263166538247334</v>
      </c>
      <c r="E58" s="824">
        <v>0.25279372347076146</v>
      </c>
      <c r="F58" s="824">
        <v>2.1104662496633617</v>
      </c>
      <c r="G58" s="824">
        <v>0.98716669857831219</v>
      </c>
      <c r="H58" s="824">
        <v>2.1387053067033968</v>
      </c>
      <c r="I58" s="824">
        <v>32.355096872043461</v>
      </c>
      <c r="J58" s="824">
        <v>20.614285419491456</v>
      </c>
      <c r="K58" s="824">
        <v>11.740811452552006</v>
      </c>
      <c r="L58" s="854"/>
      <c r="M58" s="854"/>
      <c r="N58" s="299" t="s">
        <v>941</v>
      </c>
      <c r="O58" s="826">
        <v>40489</v>
      </c>
      <c r="P58" s="824">
        <v>0.25546666666666623</v>
      </c>
      <c r="Q58" s="824">
        <v>0.15070340400989757</v>
      </c>
      <c r="R58" s="824">
        <v>0.93814564178231363</v>
      </c>
      <c r="S58" s="824">
        <v>1.9730742025332761</v>
      </c>
      <c r="T58" s="824">
        <v>0.45531333258169276</v>
      </c>
      <c r="U58" s="824">
        <v>1.3055255526925935</v>
      </c>
      <c r="V58" s="824">
        <v>18.676114763257413</v>
      </c>
      <c r="W58" s="824">
        <v>12.852350842938064</v>
      </c>
      <c r="X58" s="824">
        <v>5.8237639203193492</v>
      </c>
    </row>
    <row r="59" spans="1:24" x14ac:dyDescent="0.25">
      <c r="A59" s="299" t="s">
        <v>970</v>
      </c>
      <c r="B59" s="826">
        <v>40924</v>
      </c>
      <c r="C59" s="824">
        <v>0.48849999999999927</v>
      </c>
      <c r="D59" s="824">
        <v>0.32765018409128688</v>
      </c>
      <c r="E59" s="824">
        <v>0.21357758200563082</v>
      </c>
      <c r="F59" s="824">
        <v>1.8696862955186171</v>
      </c>
      <c r="G59" s="824">
        <v>0.62170723762649016</v>
      </c>
      <c r="H59" s="824">
        <v>1.5144572968038257</v>
      </c>
      <c r="I59" s="824">
        <v>30.509015219651321</v>
      </c>
      <c r="J59" s="824">
        <v>20.304548000179739</v>
      </c>
      <c r="K59" s="824">
        <v>10.204467219471582</v>
      </c>
      <c r="L59" s="854"/>
      <c r="M59" s="854"/>
      <c r="N59" s="299" t="s">
        <v>1037</v>
      </c>
      <c r="O59" s="826">
        <v>42082</v>
      </c>
      <c r="P59" s="824">
        <v>0.25643076923076957</v>
      </c>
      <c r="Q59" s="824">
        <v>0.15015725489010581</v>
      </c>
      <c r="R59" s="824">
        <v>0.16515329916901822</v>
      </c>
      <c r="S59" s="824">
        <v>1.4090485552475156</v>
      </c>
      <c r="T59" s="824">
        <v>0.41685961913245834</v>
      </c>
      <c r="U59" s="824">
        <v>0.79328285454074621</v>
      </c>
      <c r="V59" s="824">
        <v>12.673211460201209</v>
      </c>
      <c r="W59" s="824">
        <v>8.4623460519569811</v>
      </c>
      <c r="X59" s="824">
        <v>4.2108654082442278</v>
      </c>
    </row>
    <row r="60" spans="1:24" x14ac:dyDescent="0.25">
      <c r="A60" s="299" t="s">
        <v>971</v>
      </c>
      <c r="B60" s="826">
        <v>40940</v>
      </c>
      <c r="C60" s="824">
        <v>0.54099999999999948</v>
      </c>
      <c r="D60" s="824">
        <v>0.37477368375206166</v>
      </c>
      <c r="E60" s="824">
        <v>0.29048255422154728</v>
      </c>
      <c r="F60" s="824">
        <v>2.5660083112419714</v>
      </c>
      <c r="G60" s="824">
        <v>0.89168312142490425</v>
      </c>
      <c r="H60" s="824">
        <v>0</v>
      </c>
      <c r="I60" s="824"/>
      <c r="J60" s="824"/>
      <c r="K60" s="824"/>
      <c r="L60" s="854"/>
      <c r="M60" s="854"/>
      <c r="N60" s="299" t="s">
        <v>916</v>
      </c>
      <c r="O60" s="826">
        <v>40132</v>
      </c>
      <c r="P60" s="824">
        <v>0.2592941176470589</v>
      </c>
      <c r="Q60" s="824">
        <v>0.23112399219008314</v>
      </c>
      <c r="R60" s="824">
        <v>0.35174489927404834</v>
      </c>
      <c r="S60" s="824">
        <v>2.1039590383094495</v>
      </c>
      <c r="T60" s="824">
        <v>0.28145582509027872</v>
      </c>
      <c r="U60" s="824">
        <v>2.0579061548938617</v>
      </c>
      <c r="V60" s="824">
        <v>13.85960167657702</v>
      </c>
      <c r="W60" s="824">
        <v>9.0226749012425724</v>
      </c>
      <c r="X60" s="824">
        <v>4.8369267753344474</v>
      </c>
    </row>
    <row r="61" spans="1:24" x14ac:dyDescent="0.25">
      <c r="A61" s="299" t="s">
        <v>972</v>
      </c>
      <c r="B61" s="826">
        <v>40956</v>
      </c>
      <c r="C61" s="824">
        <v>0.21749999999999936</v>
      </c>
      <c r="D61" s="824">
        <v>0.11536419196186902</v>
      </c>
      <c r="E61" s="824">
        <v>0.15709937707689381</v>
      </c>
      <c r="F61" s="824">
        <v>1.2951795947282492</v>
      </c>
      <c r="G61" s="824">
        <v>0.34474965854832185</v>
      </c>
      <c r="H61" s="824">
        <v>1.0245639981921377</v>
      </c>
      <c r="I61" s="824">
        <v>13.463336827942593</v>
      </c>
      <c r="J61" s="824">
        <v>8.7168505503028566</v>
      </c>
      <c r="K61" s="824">
        <v>4.7464862776397361</v>
      </c>
      <c r="L61" s="854"/>
      <c r="M61" s="854"/>
      <c r="N61" s="299" t="s">
        <v>927</v>
      </c>
      <c r="O61" s="826">
        <f>O60+14</f>
        <v>40146</v>
      </c>
      <c r="P61" s="824">
        <v>0.26565714285714292</v>
      </c>
      <c r="Q61" s="824">
        <v>0.14882369023276751</v>
      </c>
      <c r="R61" s="824">
        <v>0.24354539024207422</v>
      </c>
      <c r="S61" s="824">
        <v>1.9760910122122508</v>
      </c>
      <c r="T61" s="824">
        <v>0.57500581750721258</v>
      </c>
      <c r="U61" s="824">
        <v>2.2927588862778889</v>
      </c>
      <c r="V61" s="824">
        <v>33.077926265919942</v>
      </c>
      <c r="W61" s="824">
        <v>26.410489367747633</v>
      </c>
      <c r="X61" s="824">
        <v>6.6674368981723084</v>
      </c>
    </row>
    <row r="62" spans="1:24" x14ac:dyDescent="0.25">
      <c r="A62" s="299" t="s">
        <v>973</v>
      </c>
      <c r="B62" s="826">
        <v>40972</v>
      </c>
      <c r="C62" s="824">
        <v>0.22799999999999976</v>
      </c>
      <c r="D62" s="824">
        <v>0.14172356608384817</v>
      </c>
      <c r="E62" s="824">
        <v>0.13999228871462224</v>
      </c>
      <c r="F62" s="824">
        <v>1.1696413345147201</v>
      </c>
      <c r="G62" s="824">
        <v>0.28572194669089551</v>
      </c>
      <c r="H62" s="824">
        <v>0.80433263633793073</v>
      </c>
      <c r="I62" s="824">
        <v>13.384090712471847</v>
      </c>
      <c r="J62" s="824">
        <v>8.8292588314802369</v>
      </c>
      <c r="K62" s="824">
        <v>4.5548318809916104</v>
      </c>
      <c r="L62" s="854"/>
      <c r="M62" s="854"/>
      <c r="N62" s="299" t="s">
        <v>1010</v>
      </c>
      <c r="O62" s="826">
        <v>41666</v>
      </c>
      <c r="P62" s="824">
        <v>0.27369999999999983</v>
      </c>
      <c r="Q62" s="824">
        <v>0.19677081114576325</v>
      </c>
      <c r="R62" s="824">
        <v>0.13041019861621081</v>
      </c>
      <c r="S62" s="824">
        <v>1.083343708741906</v>
      </c>
      <c r="T62" s="824">
        <v>0.26423137964068666</v>
      </c>
      <c r="U62" s="824">
        <v>0.64028408437115447</v>
      </c>
      <c r="V62" s="824">
        <v>24.633661977601921</v>
      </c>
      <c r="W62" s="824">
        <v>18.363669919094129</v>
      </c>
      <c r="X62" s="824">
        <v>6.2699920585077926</v>
      </c>
    </row>
    <row r="63" spans="1:24" x14ac:dyDescent="0.25">
      <c r="A63" s="299" t="s">
        <v>974</v>
      </c>
      <c r="B63" s="826">
        <v>40988</v>
      </c>
      <c r="C63" s="824">
        <v>0.74399999999999977</v>
      </c>
      <c r="D63" s="824">
        <v>0.41854288263020567</v>
      </c>
      <c r="E63" s="824">
        <v>0.38231718615564975</v>
      </c>
      <c r="F63" s="824">
        <v>3.2491657282611288</v>
      </c>
      <c r="G63" s="824">
        <v>0.9406331036016683</v>
      </c>
      <c r="H63" s="824">
        <v>4.7653348509073865</v>
      </c>
      <c r="I63" s="824">
        <v>38.72853796226935</v>
      </c>
      <c r="J63" s="824">
        <v>27.097566345854172</v>
      </c>
      <c r="K63" s="824">
        <v>11.630971616415177</v>
      </c>
      <c r="L63" s="854"/>
      <c r="M63" s="854"/>
      <c r="N63" s="299" t="s">
        <v>1259</v>
      </c>
      <c r="O63" s="826">
        <v>45379</v>
      </c>
      <c r="P63" s="824">
        <v>0.27445714285714268</v>
      </c>
      <c r="Q63" s="824">
        <v>0.14730886022853304</v>
      </c>
      <c r="R63" s="824">
        <v>0.31892201516774954</v>
      </c>
      <c r="S63" s="824">
        <v>1.9735143112001792</v>
      </c>
      <c r="T63" s="824">
        <v>0.25103784382237149</v>
      </c>
      <c r="U63" s="824">
        <v>1.5245296829462114</v>
      </c>
      <c r="V63" s="824">
        <v>25.217897817620859</v>
      </c>
      <c r="W63" s="824">
        <v>9.1784060525394846</v>
      </c>
      <c r="X63" s="824">
        <v>16.039491765081372</v>
      </c>
    </row>
    <row r="64" spans="1:24" x14ac:dyDescent="0.25">
      <c r="A64" s="299" t="s">
        <v>975</v>
      </c>
      <c r="B64" s="826">
        <v>41004</v>
      </c>
      <c r="C64" s="824">
        <v>0.85949999999999971</v>
      </c>
      <c r="D64" s="824">
        <v>0.40845021643068891</v>
      </c>
      <c r="E64" s="824">
        <v>0.36642611411499493</v>
      </c>
      <c r="F64" s="824">
        <v>3.0029242345286571</v>
      </c>
      <c r="G64" s="824">
        <v>0.91262135138380918</v>
      </c>
      <c r="H64" s="824">
        <v>9.5999836503971618</v>
      </c>
      <c r="I64" s="824">
        <v>43.768359153286845</v>
      </c>
      <c r="J64" s="824">
        <v>26.723957579139274</v>
      </c>
      <c r="K64" s="824">
        <v>17.044401574147571</v>
      </c>
      <c r="L64" s="854"/>
      <c r="M64" s="854"/>
      <c r="N64" s="299" t="s">
        <v>1004</v>
      </c>
      <c r="O64" s="826">
        <v>41570</v>
      </c>
      <c r="P64" s="824">
        <v>0.27899999999999991</v>
      </c>
      <c r="Q64" s="824">
        <v>0.19499747241142143</v>
      </c>
      <c r="R64" s="824">
        <v>0.14887138271696404</v>
      </c>
      <c r="S64" s="824">
        <v>1.1662639287123417</v>
      </c>
      <c r="T64" s="824">
        <v>0.35263517113336929</v>
      </c>
      <c r="U64" s="824">
        <v>0.4885205115432687</v>
      </c>
      <c r="V64" s="824">
        <v>18.189175591966112</v>
      </c>
      <c r="W64" s="824">
        <v>13.307976676390309</v>
      </c>
      <c r="X64" s="824">
        <v>4.8811989155758031</v>
      </c>
    </row>
    <row r="65" spans="1:24" x14ac:dyDescent="0.25">
      <c r="A65" s="299" t="s">
        <v>976</v>
      </c>
      <c r="B65" s="826">
        <v>41020</v>
      </c>
      <c r="C65" s="824">
        <v>0.32749999999999968</v>
      </c>
      <c r="D65" s="824">
        <v>0.20851703060421806</v>
      </c>
      <c r="E65" s="824">
        <v>0.18489717928016117</v>
      </c>
      <c r="F65" s="824">
        <v>1.491327655837198</v>
      </c>
      <c r="G65" s="824"/>
      <c r="H65" s="824"/>
      <c r="I65" s="824">
        <v>16.407605656612802</v>
      </c>
      <c r="J65" s="824">
        <v>10.307922935107936</v>
      </c>
      <c r="K65" s="824">
        <v>6.0996827215048661</v>
      </c>
      <c r="L65" s="854"/>
      <c r="M65" s="854"/>
      <c r="N65" s="299" t="s">
        <v>945</v>
      </c>
      <c r="O65" s="826">
        <v>40549</v>
      </c>
      <c r="P65" s="824">
        <v>0.28053333333333325</v>
      </c>
      <c r="Q65" s="824">
        <v>0.18293092788932785</v>
      </c>
      <c r="R65" s="824">
        <v>0.62336699807892237</v>
      </c>
      <c r="S65" s="824">
        <v>1.5774590056988387</v>
      </c>
      <c r="T65" s="824">
        <v>0.50234830500843519</v>
      </c>
      <c r="U65" s="824">
        <v>1.2027228734583548</v>
      </c>
      <c r="V65" s="824">
        <v>18.969549897321432</v>
      </c>
      <c r="W65" s="824">
        <v>13.844309614206594</v>
      </c>
      <c r="X65" s="824">
        <v>5.125240283114838</v>
      </c>
    </row>
    <row r="66" spans="1:24" ht="13.8" thickBot="1" x14ac:dyDescent="0.3">
      <c r="A66" s="470" t="s">
        <v>977</v>
      </c>
      <c r="B66" s="828">
        <v>41036</v>
      </c>
      <c r="C66" s="824">
        <v>1.0735999999999999</v>
      </c>
      <c r="D66" s="824">
        <v>0.93158616094397684</v>
      </c>
      <c r="E66" s="824">
        <v>0.59698759305901372</v>
      </c>
      <c r="F66" s="824">
        <v>4.7337946352007672</v>
      </c>
      <c r="G66" s="824"/>
      <c r="H66" s="824"/>
      <c r="I66" s="824"/>
      <c r="J66" s="824"/>
      <c r="K66" s="824"/>
      <c r="L66" s="854"/>
      <c r="M66" s="854"/>
      <c r="N66" s="470" t="s">
        <v>1013</v>
      </c>
      <c r="O66" s="828">
        <v>41714</v>
      </c>
      <c r="P66" s="824">
        <v>0.2989499999999996</v>
      </c>
      <c r="Q66" s="824">
        <v>0.19992630442765758</v>
      </c>
      <c r="R66" s="824">
        <v>0.17558374021690043</v>
      </c>
      <c r="S66" s="824">
        <v>1.5556719409009803</v>
      </c>
      <c r="T66" s="824">
        <v>0.28077141815403445</v>
      </c>
      <c r="U66" s="824">
        <v>0.86350295569764257</v>
      </c>
      <c r="V66" s="824">
        <v>19.690838770964646</v>
      </c>
      <c r="W66" s="824">
        <v>24.787021162325644</v>
      </c>
      <c r="X66" s="824">
        <v>-5.0961823913609976</v>
      </c>
    </row>
    <row r="67" spans="1:24" x14ac:dyDescent="0.25">
      <c r="A67" s="458" t="s">
        <v>978</v>
      </c>
      <c r="B67" s="829">
        <v>41082</v>
      </c>
      <c r="C67" s="824">
        <v>0.16252631578947335</v>
      </c>
      <c r="D67" s="824">
        <v>0.10300407143164665</v>
      </c>
      <c r="E67" s="824">
        <v>0.11404861578465778</v>
      </c>
      <c r="F67" s="824">
        <v>0.95325739954191557</v>
      </c>
      <c r="G67" s="824">
        <v>0.17093697804286559</v>
      </c>
      <c r="H67" s="824">
        <v>0.49192354997409021</v>
      </c>
      <c r="I67" s="824">
        <v>8.2920871135555227</v>
      </c>
      <c r="J67" s="824">
        <v>4.842393565421153</v>
      </c>
      <c r="K67" s="824">
        <v>3.4496935481343698</v>
      </c>
      <c r="L67" s="854"/>
      <c r="M67" s="854"/>
      <c r="N67" s="458" t="s">
        <v>1007</v>
      </c>
      <c r="O67" s="829">
        <v>41618</v>
      </c>
      <c r="P67" s="824">
        <v>0.30640000000000001</v>
      </c>
      <c r="Q67" s="824">
        <v>0.22357025878388737</v>
      </c>
      <c r="R67" s="824">
        <v>0.1598837463172991</v>
      </c>
      <c r="S67" s="824">
        <v>1.4340952453721669</v>
      </c>
      <c r="T67" s="824">
        <v>0.23743799036276106</v>
      </c>
      <c r="U67" s="824">
        <v>0.57119795716337296</v>
      </c>
      <c r="V67" s="824">
        <v>19.732954612491781</v>
      </c>
      <c r="W67" s="824">
        <v>14.116427877070418</v>
      </c>
      <c r="X67" s="824">
        <v>5.6165267354213633</v>
      </c>
    </row>
    <row r="68" spans="1:24" x14ac:dyDescent="0.25">
      <c r="A68" s="299" t="s">
        <v>979</v>
      </c>
      <c r="B68" s="826">
        <v>41091.5</v>
      </c>
      <c r="C68" s="824">
        <v>0.22905263157894606</v>
      </c>
      <c r="D68" s="824">
        <v>0.16433237253626046</v>
      </c>
      <c r="E68" s="824">
        <v>0.10944012785213532</v>
      </c>
      <c r="F68" s="824">
        <v>0.91624328290216683</v>
      </c>
      <c r="G68" s="824">
        <v>0.12609804250693327</v>
      </c>
      <c r="H68" s="824">
        <v>0.87632979849462134</v>
      </c>
      <c r="I68" s="824">
        <v>9.8762923316479121</v>
      </c>
      <c r="J68" s="824">
        <v>5.7846084557367901</v>
      </c>
      <c r="K68" s="824">
        <v>4.091683875911122</v>
      </c>
      <c r="L68" s="854"/>
      <c r="M68" s="854"/>
      <c r="N68" s="299" t="s">
        <v>1014</v>
      </c>
      <c r="O68" s="826">
        <v>41730</v>
      </c>
      <c r="P68" s="824">
        <v>0.31079999999999952</v>
      </c>
      <c r="Q68" s="824">
        <v>0.19447597727878266</v>
      </c>
      <c r="R68" s="824">
        <v>0.21557154779680493</v>
      </c>
      <c r="S68" s="824">
        <v>1.7438785192926445</v>
      </c>
      <c r="T68" s="824">
        <v>0.37991060763780921</v>
      </c>
      <c r="U68" s="824">
        <v>0.92515633240179396</v>
      </c>
      <c r="V68" s="824">
        <v>25.598959063356837</v>
      </c>
      <c r="W68" s="824">
        <v>13.52331465547053</v>
      </c>
      <c r="X68" s="824">
        <v>12.075644407886307</v>
      </c>
    </row>
    <row r="69" spans="1:24" x14ac:dyDescent="0.25">
      <c r="A69" s="299" t="s">
        <v>980</v>
      </c>
      <c r="B69" s="826">
        <v>41101</v>
      </c>
      <c r="C69" s="824">
        <v>0.23663157894736891</v>
      </c>
      <c r="D69" s="824">
        <v>0.14404981652580628</v>
      </c>
      <c r="E69" s="824">
        <v>0.13527835135189256</v>
      </c>
      <c r="F69" s="824">
        <v>1.1517718381251716</v>
      </c>
      <c r="G69" s="824">
        <v>0.17079766093089668</v>
      </c>
      <c r="H69" s="824">
        <v>1.4574761933625757</v>
      </c>
      <c r="I69" s="824">
        <v>10.754886255106483</v>
      </c>
      <c r="J69" s="824">
        <v>6.5676608434764061</v>
      </c>
      <c r="K69" s="824">
        <v>4.1872254116300764</v>
      </c>
      <c r="L69" s="854"/>
      <c r="M69" s="854"/>
      <c r="N69" s="299" t="s">
        <v>1192</v>
      </c>
      <c r="O69" s="826">
        <v>44428</v>
      </c>
      <c r="P69" s="824">
        <v>0.31200000000000067</v>
      </c>
      <c r="Q69" s="824">
        <v>0.18795415055426054</v>
      </c>
      <c r="R69" s="824">
        <v>0.30467109139015697</v>
      </c>
      <c r="S69" s="824">
        <v>2.2481416533448608</v>
      </c>
      <c r="T69" s="824">
        <v>0.25321295797086812</v>
      </c>
      <c r="U69" s="824">
        <v>1.1129666154553914</v>
      </c>
      <c r="V69" s="824">
        <v>23.6750835167941</v>
      </c>
      <c r="W69" s="824">
        <v>12.904320000000027</v>
      </c>
      <c r="X69" s="824">
        <v>10.770763516794073</v>
      </c>
    </row>
    <row r="70" spans="1:24" x14ac:dyDescent="0.25">
      <c r="A70" s="299" t="s">
        <v>981</v>
      </c>
      <c r="B70" s="826">
        <v>41110.5</v>
      </c>
      <c r="C70" s="824">
        <v>0.3814736842105258</v>
      </c>
      <c r="D70" s="824">
        <v>0.20659346969576464</v>
      </c>
      <c r="E70" s="824">
        <v>0.23229495215683979</v>
      </c>
      <c r="F70" s="824">
        <v>1.8430716644061931</v>
      </c>
      <c r="G70" s="824">
        <v>0.2531731277694268</v>
      </c>
      <c r="H70" s="824">
        <v>3.3557770062449017</v>
      </c>
      <c r="I70" s="824">
        <v>16.428617954390624</v>
      </c>
      <c r="J70" s="824">
        <v>10.082735321207247</v>
      </c>
      <c r="K70" s="824">
        <v>6.3458826331833773</v>
      </c>
      <c r="L70" s="854"/>
      <c r="M70" s="854"/>
      <c r="N70" s="867" t="s">
        <v>1245</v>
      </c>
      <c r="O70" s="826">
        <v>45052</v>
      </c>
      <c r="P70" s="824">
        <v>0.31862857142857187</v>
      </c>
      <c r="Q70" s="824">
        <v>0.20884557874374748</v>
      </c>
      <c r="R70" s="824">
        <v>0.39847178035883701</v>
      </c>
      <c r="S70" s="824">
        <v>2.4222891833900211</v>
      </c>
      <c r="T70" s="824">
        <v>0.16167936878145864</v>
      </c>
      <c r="U70" s="824">
        <v>0.74530565110181823</v>
      </c>
      <c r="V70" s="824">
        <v>125.08252414276558</v>
      </c>
      <c r="W70" s="824">
        <v>106.69207415661286</v>
      </c>
      <c r="X70" s="824">
        <v>18.390449986152717</v>
      </c>
    </row>
    <row r="71" spans="1:24" x14ac:dyDescent="0.25">
      <c r="A71" s="299" t="s">
        <v>982</v>
      </c>
      <c r="B71" s="826">
        <v>41120</v>
      </c>
      <c r="C71" s="824">
        <v>0.42694736842105235</v>
      </c>
      <c r="D71" s="824">
        <v>0.25245439613580439</v>
      </c>
      <c r="E71" s="824">
        <v>0.27063421751908712</v>
      </c>
      <c r="F71" s="824">
        <v>2.1462551629509199</v>
      </c>
      <c r="G71" s="824">
        <v>0.27222619770297124</v>
      </c>
      <c r="H71" s="824">
        <v>2.9502397857251439</v>
      </c>
      <c r="I71" s="824">
        <v>19.833238656449591</v>
      </c>
      <c r="J71" s="824">
        <v>13.758690560466299</v>
      </c>
      <c r="K71" s="824">
        <v>6.0745480959832925</v>
      </c>
      <c r="L71" s="854"/>
      <c r="M71" s="854"/>
      <c r="N71" s="299" t="s">
        <v>929</v>
      </c>
      <c r="O71" s="826">
        <f>O70+14</f>
        <v>45066</v>
      </c>
      <c r="P71" s="824">
        <v>0.3258285714285713</v>
      </c>
      <c r="Q71" s="824">
        <v>0.22428150898986354</v>
      </c>
      <c r="R71" s="824">
        <v>0.25468288167295811</v>
      </c>
      <c r="S71" s="824">
        <v>1.976926550473239</v>
      </c>
      <c r="T71" s="824">
        <v>0.42202465374703879</v>
      </c>
      <c r="U71" s="824">
        <v>6.0805211100903032</v>
      </c>
      <c r="V71" s="824">
        <v>49.761759840467697</v>
      </c>
      <c r="W71" s="824">
        <v>42.616833284254561</v>
      </c>
      <c r="X71" s="824">
        <v>7.1449265562131359</v>
      </c>
    </row>
    <row r="72" spans="1:24" x14ac:dyDescent="0.25">
      <c r="A72" s="299" t="s">
        <v>983</v>
      </c>
      <c r="B72" s="826">
        <v>41129.5</v>
      </c>
      <c r="C72" s="824">
        <v>0.86821052631578999</v>
      </c>
      <c r="D72" s="824">
        <v>0.52207062533508042</v>
      </c>
      <c r="E72" s="824">
        <v>0.4817443104454896</v>
      </c>
      <c r="F72" s="824">
        <v>3.8359408161249435</v>
      </c>
      <c r="G72" s="824">
        <v>0.43828118722579201</v>
      </c>
      <c r="H72" s="824">
        <v>6.6651951952023651</v>
      </c>
      <c r="I72" s="824">
        <v>41.074484255949606</v>
      </c>
      <c r="J72" s="824">
        <v>28.282714028527565</v>
      </c>
      <c r="K72" s="824">
        <v>12.791770227422042</v>
      </c>
      <c r="L72" s="854"/>
      <c r="M72" s="854"/>
      <c r="N72" s="299" t="s">
        <v>976</v>
      </c>
      <c r="O72" s="826">
        <v>41020</v>
      </c>
      <c r="P72" s="824">
        <v>0.32749999999999968</v>
      </c>
      <c r="Q72" s="824">
        <v>0.20851703060421806</v>
      </c>
      <c r="R72" s="824">
        <v>0.18489717928016117</v>
      </c>
      <c r="S72" s="824">
        <v>1.491327655837198</v>
      </c>
      <c r="T72" s="824"/>
      <c r="U72" s="824"/>
      <c r="V72" s="824">
        <v>16.407605656612802</v>
      </c>
      <c r="W72" s="824">
        <v>10.307922935107936</v>
      </c>
      <c r="X72" s="824">
        <v>6.0996827215048661</v>
      </c>
    </row>
    <row r="73" spans="1:24" x14ac:dyDescent="0.25">
      <c r="A73" s="299" t="s">
        <v>984</v>
      </c>
      <c r="B73" s="826">
        <v>41139</v>
      </c>
      <c r="C73" s="824">
        <v>0.58105263157894693</v>
      </c>
      <c r="D73" s="824">
        <v>0.3946339987782887</v>
      </c>
      <c r="E73" s="824">
        <v>0.25599134533076762</v>
      </c>
      <c r="F73" s="824">
        <v>2.1018301495741532</v>
      </c>
      <c r="G73" s="824">
        <v>0.42742728340886721</v>
      </c>
      <c r="H73" s="824">
        <v>2.8692289015126535</v>
      </c>
      <c r="I73" s="824">
        <v>22.184800290557078</v>
      </c>
      <c r="J73" s="824">
        <v>16.370344915903985</v>
      </c>
      <c r="K73" s="824">
        <v>5.8144553746530931</v>
      </c>
      <c r="L73" s="854"/>
      <c r="M73" s="854"/>
      <c r="N73" s="299" t="s">
        <v>1100</v>
      </c>
      <c r="O73" s="826">
        <v>42931</v>
      </c>
      <c r="P73" s="824">
        <v>0.33846153846153892</v>
      </c>
      <c r="Q73" s="824">
        <v>0.19193640493425909</v>
      </c>
      <c r="R73" s="824">
        <v>0.17375632440323291</v>
      </c>
      <c r="S73" s="824">
        <v>1.4685361352525177</v>
      </c>
      <c r="T73" s="824">
        <v>0.26042663929999921</v>
      </c>
      <c r="U73" s="824">
        <v>2.7203958034130564</v>
      </c>
      <c r="V73" s="824">
        <v>16.449314507978329</v>
      </c>
      <c r="W73" s="824">
        <v>10.585699898830168</v>
      </c>
      <c r="X73" s="824">
        <v>5.8636146091481613</v>
      </c>
    </row>
    <row r="74" spans="1:24" x14ac:dyDescent="0.25">
      <c r="A74" s="299" t="s">
        <v>985</v>
      </c>
      <c r="B74" s="826">
        <v>41148.5</v>
      </c>
      <c r="C74" s="824">
        <v>0.46315789473684121</v>
      </c>
      <c r="D74" s="824">
        <v>0.26956715869497611</v>
      </c>
      <c r="E74" s="824">
        <v>0.2750785666804248</v>
      </c>
      <c r="F74" s="824">
        <v>2.4119639710573839</v>
      </c>
      <c r="G74" s="824">
        <v>0.3835462494248868</v>
      </c>
      <c r="H74" s="824">
        <v>2.9496981266028732</v>
      </c>
      <c r="I74" s="824">
        <v>23.342362243226948</v>
      </c>
      <c r="J74" s="824">
        <v>16.214932359761452</v>
      </c>
      <c r="K74" s="824">
        <v>7.1274298834654957</v>
      </c>
      <c r="L74" s="854"/>
      <c r="M74" s="854"/>
      <c r="N74" s="299" t="s">
        <v>932</v>
      </c>
      <c r="O74" s="826">
        <f>O73+14</f>
        <v>42945</v>
      </c>
      <c r="P74" s="824">
        <v>0.34617142857142874</v>
      </c>
      <c r="Q74" s="824">
        <v>0.26395821243759132</v>
      </c>
      <c r="R74" s="824">
        <v>0.18651099245025887</v>
      </c>
      <c r="S74" s="824">
        <v>1.5135761130445022</v>
      </c>
      <c r="T74" s="824">
        <v>0.36773865931410149</v>
      </c>
      <c r="U74" s="824">
        <v>5.4442331949272429</v>
      </c>
      <c r="V74" s="824">
        <v>14.15556731465613</v>
      </c>
      <c r="W74" s="824">
        <v>9.1503456628261688</v>
      </c>
      <c r="X74" s="824">
        <v>5.0052216518299613</v>
      </c>
    </row>
    <row r="75" spans="1:24" x14ac:dyDescent="0.25">
      <c r="A75" s="299" t="s">
        <v>986</v>
      </c>
      <c r="B75" s="826">
        <v>41158</v>
      </c>
      <c r="C75" s="824">
        <v>0.42442105263157859</v>
      </c>
      <c r="D75" s="824">
        <v>0.28359366458117347</v>
      </c>
      <c r="E75" s="824">
        <v>0.22474166470517079</v>
      </c>
      <c r="F75" s="824">
        <v>1.9131764456745759</v>
      </c>
      <c r="G75" s="824">
        <v>0.3199113530895793</v>
      </c>
      <c r="H75" s="824">
        <v>1.8305909847152608</v>
      </c>
      <c r="I75" s="824">
        <v>25.932454061092773</v>
      </c>
      <c r="J75" s="824">
        <v>18.138637621779996</v>
      </c>
      <c r="K75" s="824">
        <v>7.7938164393127778</v>
      </c>
      <c r="L75" s="854"/>
      <c r="M75" s="854"/>
      <c r="N75" s="299" t="s">
        <v>1206</v>
      </c>
      <c r="O75" s="826">
        <v>44615</v>
      </c>
      <c r="P75" s="824">
        <v>0.35034285714285779</v>
      </c>
      <c r="Q75" s="824">
        <v>0.13796178630994507</v>
      </c>
      <c r="R75" s="824">
        <v>0.42854427563543962</v>
      </c>
      <c r="S75" s="824">
        <v>3.1385132241421894</v>
      </c>
      <c r="T75" s="824">
        <v>0.402262786246811</v>
      </c>
      <c r="U75" s="824">
        <v>2.7759633322890886</v>
      </c>
      <c r="V75" s="824">
        <v>64.167783790976415</v>
      </c>
      <c r="W75" s="824">
        <v>49.68784479680032</v>
      </c>
      <c r="X75" s="824">
        <v>14.479938994176095</v>
      </c>
    </row>
    <row r="76" spans="1:24" x14ac:dyDescent="0.25">
      <c r="A76" s="299" t="s">
        <v>987</v>
      </c>
      <c r="B76" s="826">
        <v>41167.5</v>
      </c>
      <c r="C76" s="824">
        <v>0.60463157894736841</v>
      </c>
      <c r="D76" s="824">
        <v>0.43279981016558278</v>
      </c>
      <c r="E76" s="824">
        <v>0.33345927672297121</v>
      </c>
      <c r="F76" s="824">
        <v>2.4767452038387368</v>
      </c>
      <c r="G76" s="824">
        <v>0.38229765398958071</v>
      </c>
      <c r="H76" s="824">
        <v>2.110210283321913</v>
      </c>
      <c r="I76" s="824">
        <v>34.930252055522807</v>
      </c>
      <c r="J76" s="824">
        <v>24.725496884268306</v>
      </c>
      <c r="K76" s="824">
        <v>10.204755171254501</v>
      </c>
      <c r="L76" s="854"/>
      <c r="M76" s="854"/>
      <c r="N76" s="299" t="s">
        <v>1003</v>
      </c>
      <c r="O76" s="826">
        <v>41558.384560000035</v>
      </c>
      <c r="P76" s="824">
        <v>0.35360016972808056</v>
      </c>
      <c r="Q76" s="824">
        <v>0.21961790254437527</v>
      </c>
      <c r="R76" s="824">
        <v>0.31905471350258763</v>
      </c>
      <c r="S76" s="824">
        <v>2.1115597774778392</v>
      </c>
      <c r="T76" s="824">
        <v>0.27089194638455211</v>
      </c>
      <c r="U76" s="824">
        <v>1.5496486600982764</v>
      </c>
      <c r="V76" s="824">
        <v>20.162636362877294</v>
      </c>
      <c r="W76" s="824">
        <v>12.557441205142853</v>
      </c>
      <c r="X76" s="824">
        <v>7.6051951577344408</v>
      </c>
    </row>
    <row r="77" spans="1:24" x14ac:dyDescent="0.25">
      <c r="A77" s="299" t="s">
        <v>988</v>
      </c>
      <c r="B77" s="826">
        <v>41177</v>
      </c>
      <c r="C77" s="824">
        <v>0.7402105263157891</v>
      </c>
      <c r="D77" s="824">
        <v>0.57434207573015783</v>
      </c>
      <c r="E77" s="824">
        <v>0.22536224746777153</v>
      </c>
      <c r="F77" s="824">
        <v>1.8763716122716432</v>
      </c>
      <c r="G77" s="824">
        <v>0.44515687583584984</v>
      </c>
      <c r="H77" s="824">
        <v>2.3151732016280322</v>
      </c>
      <c r="I77" s="824">
        <v>39.322818354554002</v>
      </c>
      <c r="J77" s="824">
        <v>31.753606948168738</v>
      </c>
      <c r="K77" s="824">
        <v>7.5692114063852642</v>
      </c>
      <c r="L77" s="854"/>
      <c r="M77" s="854"/>
      <c r="N77" s="299" t="s">
        <v>1032</v>
      </c>
      <c r="O77" s="826">
        <v>42017</v>
      </c>
      <c r="P77" s="824">
        <v>0.35759999999999958</v>
      </c>
      <c r="Q77" s="824">
        <v>0.250512199589638</v>
      </c>
      <c r="R77" s="824">
        <v>0.20456751016821415</v>
      </c>
      <c r="S77" s="824">
        <v>2.0720316621583779</v>
      </c>
      <c r="T77" s="824">
        <v>0.44887708463829795</v>
      </c>
      <c r="U77" s="824">
        <v>0</v>
      </c>
      <c r="V77" s="824">
        <v>21.205998515297868</v>
      </c>
      <c r="W77" s="824">
        <v>16.035563813577376</v>
      </c>
      <c r="X77" s="824">
        <v>5.1704347017204917</v>
      </c>
    </row>
    <row r="78" spans="1:24" x14ac:dyDescent="0.25">
      <c r="A78" s="299" t="s">
        <v>989</v>
      </c>
      <c r="B78" s="826">
        <v>41186.5</v>
      </c>
      <c r="C78" s="824">
        <v>1.1452631578947363</v>
      </c>
      <c r="D78" s="824">
        <v>0.88295207744687132</v>
      </c>
      <c r="E78" s="824">
        <v>0.39253610664064831</v>
      </c>
      <c r="F78" s="824">
        <v>3.2597363899536052</v>
      </c>
      <c r="G78" s="824">
        <v>0.70543959351655861</v>
      </c>
      <c r="H78" s="824">
        <v>3.3438434446617049</v>
      </c>
      <c r="I78" s="824">
        <v>60.657313146276614</v>
      </c>
      <c r="J78" s="824">
        <v>49.237471180383857</v>
      </c>
      <c r="K78" s="824">
        <v>11.419841965892758</v>
      </c>
      <c r="L78" s="854"/>
      <c r="M78" s="854"/>
      <c r="N78" s="299" t="s">
        <v>1210</v>
      </c>
      <c r="O78" s="826">
        <v>44671</v>
      </c>
      <c r="P78" s="824">
        <v>0.36302857142857092</v>
      </c>
      <c r="Q78" s="824">
        <v>0.15105965735086568</v>
      </c>
      <c r="R78" s="824">
        <v>0.51392760202065269</v>
      </c>
      <c r="S78" s="824">
        <v>3.2483596470483609</v>
      </c>
      <c r="T78" s="824">
        <v>0.23724588898023161</v>
      </c>
      <c r="U78" s="824">
        <v>3.23201822743808</v>
      </c>
      <c r="V78" s="824">
        <v>89.758521054106239</v>
      </c>
      <c r="W78" s="824">
        <v>78.775994588970718</v>
      </c>
      <c r="X78" s="824">
        <v>10.982526465135521</v>
      </c>
    </row>
    <row r="79" spans="1:24" ht="13.8" thickBot="1" x14ac:dyDescent="0.3">
      <c r="A79" s="470" t="s">
        <v>990</v>
      </c>
      <c r="B79" s="828">
        <v>41196</v>
      </c>
      <c r="C79" s="824">
        <v>0.69642105263157894</v>
      </c>
      <c r="D79" s="824">
        <v>0.53275924869028435</v>
      </c>
      <c r="E79" s="824">
        <v>0.27948326873956991</v>
      </c>
      <c r="F79" s="824">
        <v>2.226648668883151</v>
      </c>
      <c r="G79" s="824">
        <v>0.46671744344195015</v>
      </c>
      <c r="H79" s="824">
        <v>1.7856154161235114</v>
      </c>
      <c r="I79" s="824">
        <v>39.916393811307628</v>
      </c>
      <c r="J79" s="824">
        <v>29.511776717438579</v>
      </c>
      <c r="K79" s="824">
        <v>10.404617093869049</v>
      </c>
      <c r="L79" s="854"/>
      <c r="M79" s="854"/>
      <c r="N79" s="470" t="s">
        <v>1033</v>
      </c>
      <c r="O79" s="828">
        <v>42030</v>
      </c>
      <c r="P79" s="824">
        <v>0.37415384615384539</v>
      </c>
      <c r="Q79" s="824">
        <v>0.24544430188279867</v>
      </c>
      <c r="R79" s="824">
        <v>0.23603279669128197</v>
      </c>
      <c r="S79" s="824">
        <v>2.66988871604004</v>
      </c>
      <c r="T79" s="824">
        <v>0.48570529288306113</v>
      </c>
      <c r="U79" s="824">
        <v>0</v>
      </c>
      <c r="V79" s="824">
        <v>29.325825256199558</v>
      </c>
      <c r="W79" s="824">
        <v>24.210084259130902</v>
      </c>
      <c r="X79" s="824">
        <v>5.1157409970686558</v>
      </c>
    </row>
    <row r="80" spans="1:24" x14ac:dyDescent="0.25">
      <c r="A80" s="779"/>
      <c r="B80" s="790"/>
      <c r="C80" s="824"/>
      <c r="D80" s="824"/>
      <c r="E80" s="824"/>
      <c r="F80" s="824"/>
      <c r="G80" s="824"/>
      <c r="H80" s="824"/>
      <c r="I80" s="824"/>
      <c r="J80" s="824"/>
      <c r="K80" s="824"/>
      <c r="L80" s="854"/>
      <c r="M80" s="854"/>
      <c r="N80" s="31" t="s">
        <v>981</v>
      </c>
      <c r="O80" s="872">
        <v>41110.5</v>
      </c>
      <c r="P80" s="824">
        <v>0.3814736842105258</v>
      </c>
      <c r="Q80" s="824">
        <v>0.20659346969576464</v>
      </c>
      <c r="R80" s="824">
        <v>0.23229495215683979</v>
      </c>
      <c r="S80" s="824">
        <v>1.8430716644061931</v>
      </c>
      <c r="T80" s="824">
        <v>0.2531731277694268</v>
      </c>
      <c r="U80" s="824">
        <v>3.3557770062449017</v>
      </c>
      <c r="V80" s="824">
        <v>16.428617954390624</v>
      </c>
      <c r="W80" s="824">
        <v>10.082735321207247</v>
      </c>
      <c r="X80" s="824">
        <v>6.3458826331833773</v>
      </c>
    </row>
    <row r="81" spans="1:24" x14ac:dyDescent="0.25">
      <c r="A81" s="458" t="s">
        <v>991</v>
      </c>
      <c r="B81" s="829">
        <v>41443</v>
      </c>
      <c r="C81" s="824">
        <v>0.57907227795469318</v>
      </c>
      <c r="D81" s="824">
        <v>0.23427148977225709</v>
      </c>
      <c r="E81" s="824">
        <v>0.34824892638199961</v>
      </c>
      <c r="F81" s="824">
        <v>3.038241522064836</v>
      </c>
      <c r="G81" s="824">
        <v>0.80536202184234129</v>
      </c>
      <c r="H81" s="824">
        <v>6.1614396314095243</v>
      </c>
      <c r="I81" s="824">
        <v>30.436470648613454</v>
      </c>
      <c r="J81" s="824">
        <v>19.158767253871464</v>
      </c>
      <c r="K81" s="824">
        <v>11.277703394741991</v>
      </c>
      <c r="L81" s="854"/>
      <c r="M81" s="854"/>
      <c r="N81" s="458" t="s">
        <v>1145</v>
      </c>
      <c r="O81" s="829">
        <v>43575</v>
      </c>
      <c r="P81" s="824">
        <v>0.38285714285714284</v>
      </c>
      <c r="Q81" s="824">
        <v>0.20211226643124963</v>
      </c>
      <c r="R81" s="824">
        <v>0.17609789002593712</v>
      </c>
      <c r="S81" s="824">
        <v>1.5221287223390108</v>
      </c>
      <c r="T81" s="824">
        <v>0.26559255332749016</v>
      </c>
      <c r="U81" s="824">
        <v>3.8631535757712587</v>
      </c>
      <c r="V81" s="824">
        <v>18.404993313861812</v>
      </c>
      <c r="W81" s="824">
        <v>14.601989787961086</v>
      </c>
      <c r="X81" s="824">
        <v>3.803003525900726</v>
      </c>
    </row>
    <row r="82" spans="1:24" x14ac:dyDescent="0.25">
      <c r="A82" s="299" t="s">
        <v>992</v>
      </c>
      <c r="B82" s="826">
        <v>41452.615380000003</v>
      </c>
      <c r="C82" s="824">
        <v>1.8977929109405962</v>
      </c>
      <c r="D82" s="824">
        <v>0.9641260324745734</v>
      </c>
      <c r="E82" s="824">
        <v>1.1125640184460566</v>
      </c>
      <c r="F82" s="824">
        <v>9.4091422765672483</v>
      </c>
      <c r="G82" s="824">
        <v>1.3798588827344904</v>
      </c>
      <c r="H82" s="824">
        <v>18.275850463797404</v>
      </c>
      <c r="I82" s="824">
        <v>95.097113591278372</v>
      </c>
      <c r="J82" s="824">
        <v>62.113360240130071</v>
      </c>
      <c r="K82" s="824">
        <v>32.983753351148302</v>
      </c>
      <c r="L82" s="854"/>
      <c r="M82" s="854"/>
      <c r="N82" s="299" t="s">
        <v>1039</v>
      </c>
      <c r="O82" s="826">
        <v>42108</v>
      </c>
      <c r="P82" s="824">
        <v>0.38523076923076888</v>
      </c>
      <c r="Q82" s="824">
        <v>0.17007852153678532</v>
      </c>
      <c r="R82" s="824">
        <v>0.43067085521380621</v>
      </c>
      <c r="S82" s="824">
        <v>3.0855228168009043</v>
      </c>
      <c r="T82" s="824">
        <v>0.30832311247165145</v>
      </c>
      <c r="U82" s="824">
        <v>3.2660043854438685</v>
      </c>
      <c r="V82" s="824">
        <v>24.311200338204515</v>
      </c>
      <c r="W82" s="824">
        <v>12.991727315569252</v>
      </c>
      <c r="X82" s="824">
        <v>11.319473022635263</v>
      </c>
    </row>
    <row r="83" spans="1:24" x14ac:dyDescent="0.25">
      <c r="A83" s="299" t="s">
        <v>993</v>
      </c>
      <c r="B83" s="826">
        <v>41462.230760000006</v>
      </c>
      <c r="C83" s="824">
        <v>9.4848045527062497E-2</v>
      </c>
      <c r="D83" s="824">
        <v>5.4480853018344017E-2</v>
      </c>
      <c r="E83" s="824">
        <v>0.12472712987919173</v>
      </c>
      <c r="F83" s="824">
        <v>0.80769680174198166</v>
      </c>
      <c r="G83" s="824">
        <v>7.2403802582869561E-2</v>
      </c>
      <c r="H83" s="824">
        <v>0.31651900755147139</v>
      </c>
      <c r="I83" s="824">
        <v>4.9546787167897826</v>
      </c>
      <c r="J83" s="824">
        <v>2.8034959624229705</v>
      </c>
      <c r="K83" s="824">
        <v>2.1511827543668121</v>
      </c>
      <c r="L83" s="854"/>
      <c r="M83" s="854"/>
      <c r="N83" s="867" t="s">
        <v>1247</v>
      </c>
      <c r="O83" s="826">
        <v>45054</v>
      </c>
      <c r="P83" s="824">
        <v>0.39394285714285665</v>
      </c>
      <c r="Q83" s="824">
        <v>0.26324662298180873</v>
      </c>
      <c r="R83" s="824">
        <v>0.38803773440527234</v>
      </c>
      <c r="S83" s="824">
        <v>2.4319808643997591</v>
      </c>
      <c r="T83" s="824">
        <v>0.26541482506764469</v>
      </c>
      <c r="U83" s="824">
        <v>1.1099030300170813</v>
      </c>
      <c r="V83" s="824">
        <v>35.697137085341481</v>
      </c>
      <c r="W83" s="824">
        <v>21.261223342599756</v>
      </c>
      <c r="X83" s="824">
        <v>14.435913742741725</v>
      </c>
    </row>
    <row r="84" spans="1:24" x14ac:dyDescent="0.25">
      <c r="A84" s="299" t="s">
        <v>994</v>
      </c>
      <c r="B84" s="826">
        <v>41471.846140000009</v>
      </c>
      <c r="C84" s="824">
        <v>0.95596845886486104</v>
      </c>
      <c r="D84" s="824">
        <v>0.60499391272600211</v>
      </c>
      <c r="E84" s="824">
        <v>0.46857753408150715</v>
      </c>
      <c r="F84" s="824">
        <v>3.7224832318331247</v>
      </c>
      <c r="G84" s="824">
        <v>0.70319147669763726</v>
      </c>
      <c r="H84" s="824">
        <v>6.0144766237857041</v>
      </c>
      <c r="I84" s="824">
        <v>44.48480185199471</v>
      </c>
      <c r="J84" s="824">
        <v>31.824861721392899</v>
      </c>
      <c r="K84" s="824">
        <v>12.659940130601811</v>
      </c>
      <c r="L84" s="854"/>
      <c r="M84" s="854"/>
      <c r="N84" s="299" t="s">
        <v>949</v>
      </c>
      <c r="O84" s="826">
        <v>40609</v>
      </c>
      <c r="P84" s="824">
        <v>0.39573333333333288</v>
      </c>
      <c r="Q84" s="824">
        <v>0.25151355367837519</v>
      </c>
      <c r="R84" s="824">
        <v>0.10653814046133818</v>
      </c>
      <c r="S84" s="824">
        <v>2.544577218090498</v>
      </c>
      <c r="T84" s="824">
        <v>0.67823321176177154</v>
      </c>
      <c r="U84" s="824">
        <v>2.793261209888529</v>
      </c>
      <c r="V84" s="824"/>
      <c r="W84" s="824"/>
      <c r="X84" s="824"/>
    </row>
    <row r="85" spans="1:24" x14ac:dyDescent="0.25">
      <c r="A85" s="299" t="s">
        <v>995</v>
      </c>
      <c r="B85" s="826">
        <v>41481.461520000012</v>
      </c>
      <c r="C85" s="824">
        <v>0.42515220407305881</v>
      </c>
      <c r="D85" s="824">
        <v>0.2115116375571412</v>
      </c>
      <c r="E85" s="824">
        <v>0.27942965191488084</v>
      </c>
      <c r="F85" s="824">
        <v>2.2640366787957733</v>
      </c>
      <c r="G85" s="824">
        <v>0.26485997971253245</v>
      </c>
      <c r="H85" s="824">
        <v>4.244552256166358</v>
      </c>
      <c r="I85" s="824">
        <v>17.010496360346728</v>
      </c>
      <c r="J85" s="824">
        <v>9.2635747047537453</v>
      </c>
      <c r="K85" s="824">
        <v>7.746921655592983</v>
      </c>
      <c r="L85" s="854"/>
      <c r="M85" s="854"/>
      <c r="N85" s="299" t="s">
        <v>939</v>
      </c>
      <c r="O85" s="826">
        <v>40459</v>
      </c>
      <c r="P85" s="824">
        <v>0.39786666666666692</v>
      </c>
      <c r="Q85" s="824">
        <v>0.27555439131205239</v>
      </c>
      <c r="R85" s="824">
        <v>1.2208457142857123</v>
      </c>
      <c r="S85" s="824">
        <v>2.2910488888888905</v>
      </c>
      <c r="T85" s="824">
        <v>0.53534126929265491</v>
      </c>
      <c r="U85" s="824">
        <v>1.0205320115169081</v>
      </c>
      <c r="V85" s="824">
        <v>46.09408975201184</v>
      </c>
      <c r="W85" s="824">
        <v>44.529100800295929</v>
      </c>
      <c r="X85" s="824">
        <v>1.564988951715911</v>
      </c>
    </row>
    <row r="86" spans="1:24" x14ac:dyDescent="0.25">
      <c r="A86" s="299" t="s">
        <v>996</v>
      </c>
      <c r="B86" s="826">
        <v>41491.076900000015</v>
      </c>
      <c r="C86" s="824">
        <v>0.22547210822661262</v>
      </c>
      <c r="D86" s="824">
        <v>0.18169060704690185</v>
      </c>
      <c r="E86" s="824"/>
      <c r="F86" s="824"/>
      <c r="G86" s="824">
        <v>0.14193789671948728</v>
      </c>
      <c r="H86" s="824">
        <v>1.0530463948716631</v>
      </c>
      <c r="I86" s="824">
        <v>12.627505245156497</v>
      </c>
      <c r="J86" s="824">
        <v>7.8658091488902508</v>
      </c>
      <c r="K86" s="824">
        <v>4.7616960962662462</v>
      </c>
      <c r="L86" s="854"/>
      <c r="M86" s="854"/>
      <c r="N86" s="299" t="s">
        <v>1005</v>
      </c>
      <c r="O86" s="826">
        <v>41586</v>
      </c>
      <c r="P86" s="824">
        <v>0.39900000000000002</v>
      </c>
      <c r="Q86" s="824">
        <v>0.27415085838508174</v>
      </c>
      <c r="R86" s="824">
        <v>0.21632063179860328</v>
      </c>
      <c r="S86" s="824">
        <v>1.7739821356161947</v>
      </c>
      <c r="T86" s="824">
        <v>0.41973910439820389</v>
      </c>
      <c r="U86" s="824">
        <v>1.0546070341175529</v>
      </c>
      <c r="V86" s="824">
        <v>26.655232320977746</v>
      </c>
      <c r="W86" s="824">
        <v>20.205578120279689</v>
      </c>
      <c r="X86" s="824">
        <v>6.4496542006980562</v>
      </c>
    </row>
    <row r="87" spans="1:24" x14ac:dyDescent="0.25">
      <c r="A87" s="299" t="s">
        <v>997</v>
      </c>
      <c r="B87" s="826">
        <v>41500.692280000017</v>
      </c>
      <c r="C87" s="824">
        <v>0.13228806349827105</v>
      </c>
      <c r="D87" s="824">
        <v>9.0226821181878997E-2</v>
      </c>
      <c r="E87" s="824">
        <v>8.6252607153312885E-2</v>
      </c>
      <c r="F87" s="824">
        <v>0.65889406358796321</v>
      </c>
      <c r="G87" s="824">
        <v>8.7070561803958016E-2</v>
      </c>
      <c r="H87" s="824">
        <v>0.48351539674807431</v>
      </c>
      <c r="I87" s="824">
        <v>12.353335881708322</v>
      </c>
      <c r="J87" s="824">
        <v>5.6467489633471981</v>
      </c>
      <c r="K87" s="824">
        <v>6.7065869183611238</v>
      </c>
      <c r="L87" s="854"/>
      <c r="M87" s="854"/>
      <c r="N87" s="299" t="s">
        <v>1118</v>
      </c>
      <c r="O87" s="826">
        <v>43183</v>
      </c>
      <c r="P87" s="824">
        <v>0.40185714285714219</v>
      </c>
      <c r="Q87" s="824">
        <v>0.22858911993620118</v>
      </c>
      <c r="R87" s="824">
        <v>0.19245962874711237</v>
      </c>
      <c r="S87" s="824">
        <v>1.8137083167421624</v>
      </c>
      <c r="T87" s="824">
        <v>0.36872539668085674</v>
      </c>
      <c r="U87" s="824">
        <v>2.9179498636662995</v>
      </c>
      <c r="V87" s="824">
        <v>26.748687448715089</v>
      </c>
      <c r="W87" s="824">
        <v>19.647248123178933</v>
      </c>
      <c r="X87" s="824">
        <v>7.1014393255361554</v>
      </c>
    </row>
    <row r="88" spans="1:24" x14ac:dyDescent="0.25">
      <c r="A88" s="299" t="s">
        <v>998</v>
      </c>
      <c r="B88" s="826">
        <v>41510.30766000002</v>
      </c>
      <c r="C88" s="824">
        <v>0.49088023562251298</v>
      </c>
      <c r="D88" s="824">
        <v>0.23303262745275222</v>
      </c>
      <c r="E88" s="824">
        <v>0.67370585385897774</v>
      </c>
      <c r="F88" s="824">
        <v>4.2343028179111268</v>
      </c>
      <c r="G88" s="824">
        <v>0.38779925202485915</v>
      </c>
      <c r="H88" s="824">
        <v>3.2758819438914935</v>
      </c>
      <c r="I88" s="824">
        <v>32.241171231863305</v>
      </c>
      <c r="J88" s="824">
        <v>25.685677419604449</v>
      </c>
      <c r="K88" s="824">
        <v>6.555493812258856</v>
      </c>
      <c r="L88" s="854"/>
      <c r="M88" s="854"/>
      <c r="N88" s="299" t="s">
        <v>1208</v>
      </c>
      <c r="O88" s="826">
        <v>44643</v>
      </c>
      <c r="P88" s="824">
        <v>0.40211428571428548</v>
      </c>
      <c r="Q88" s="824">
        <v>0.16129209703785852</v>
      </c>
      <c r="R88" s="824">
        <v>0.39038647761062306</v>
      </c>
      <c r="S88" s="824">
        <v>2.8857838390956512</v>
      </c>
      <c r="T88" s="824">
        <v>0.33608895071531186</v>
      </c>
      <c r="U88" s="824">
        <v>4.294403570366339</v>
      </c>
      <c r="V88" s="824">
        <v>78.210821019130933</v>
      </c>
      <c r="W88" s="824">
        <v>65.956718674436601</v>
      </c>
      <c r="X88" s="824">
        <v>12.254102344694331</v>
      </c>
    </row>
    <row r="89" spans="1:24" x14ac:dyDescent="0.25">
      <c r="A89" s="299" t="s">
        <v>999</v>
      </c>
      <c r="B89" s="826">
        <v>41519.923040000023</v>
      </c>
      <c r="C89" s="824">
        <v>0.12563206030338878</v>
      </c>
      <c r="D89" s="824">
        <v>5.9148951147398952E-2</v>
      </c>
      <c r="E89" s="824">
        <v>0.26089263076679775</v>
      </c>
      <c r="F89" s="824">
        <v>1.6321499227738101</v>
      </c>
      <c r="G89" s="824">
        <v>0.10192786813985839</v>
      </c>
      <c r="H89" s="824">
        <v>0.26052363492506375</v>
      </c>
      <c r="I89" s="824">
        <v>5.9137645574763038</v>
      </c>
      <c r="J89" s="824">
        <v>3.5354872280775149</v>
      </c>
      <c r="K89" s="824">
        <v>2.3782773293987889</v>
      </c>
      <c r="L89" s="854"/>
      <c r="M89" s="854"/>
      <c r="N89" s="299" t="s">
        <v>1116</v>
      </c>
      <c r="O89" s="826">
        <v>43155</v>
      </c>
      <c r="P89" s="824">
        <v>0.40592571428571489</v>
      </c>
      <c r="Q89" s="824">
        <v>0.26142343599107393</v>
      </c>
      <c r="R89" s="824">
        <v>0.18769125977224474</v>
      </c>
      <c r="S89" s="824">
        <v>1.7227227545080976</v>
      </c>
      <c r="T89" s="824">
        <v>0.35236697168151737</v>
      </c>
      <c r="U89" s="824">
        <v>2.0492130135235493</v>
      </c>
      <c r="V89" s="824">
        <v>20.011177901628212</v>
      </c>
      <c r="W89" s="824">
        <v>14.613064245232291</v>
      </c>
      <c r="X89" s="824">
        <v>5.3981136563959211</v>
      </c>
    </row>
    <row r="90" spans="1:24" x14ac:dyDescent="0.25">
      <c r="A90" s="299" t="s">
        <v>1000</v>
      </c>
      <c r="B90" s="826">
        <v>41529.538420000026</v>
      </c>
      <c r="C90" s="824">
        <v>7.9872038338578477E-2</v>
      </c>
      <c r="D90" s="824">
        <v>4.82489309541708E-2</v>
      </c>
      <c r="E90" s="824">
        <v>7.8199393328941907E-2</v>
      </c>
      <c r="F90" s="824">
        <v>0.5114446536415681</v>
      </c>
      <c r="G90" s="824">
        <v>8.7645228118358273E-2</v>
      </c>
      <c r="H90" s="824">
        <v>0.26731239605607493</v>
      </c>
      <c r="I90" s="824">
        <v>4.5143158509756409</v>
      </c>
      <c r="J90" s="824">
        <v>2.5655433908812952</v>
      </c>
      <c r="K90" s="824">
        <v>1.9487724600943457</v>
      </c>
      <c r="L90" s="854"/>
      <c r="M90" s="854"/>
      <c r="N90" s="299" t="s">
        <v>1022</v>
      </c>
      <c r="O90" s="826">
        <v>41840.5</v>
      </c>
      <c r="P90" s="824">
        <v>0.40626086956521712</v>
      </c>
      <c r="Q90" s="824">
        <v>0.22405824603478491</v>
      </c>
      <c r="R90" s="824">
        <v>0.2388048151550598</v>
      </c>
      <c r="S90" s="824">
        <v>2.1037471227822673</v>
      </c>
      <c r="T90" s="824">
        <v>0.3667303287001033</v>
      </c>
      <c r="U90" s="824">
        <v>2.9333712446739857</v>
      </c>
      <c r="V90" s="824">
        <v>21.028713328128401</v>
      </c>
      <c r="W90" s="824">
        <v>13.91251117418018</v>
      </c>
      <c r="X90" s="824">
        <v>7.1162021539482208</v>
      </c>
    </row>
    <row r="91" spans="1:24" x14ac:dyDescent="0.25">
      <c r="A91" s="299" t="s">
        <v>1001</v>
      </c>
      <c r="B91" s="826">
        <v>41539.153800000029</v>
      </c>
      <c r="C91" s="824">
        <v>8.4032040335380087E-2</v>
      </c>
      <c r="D91" s="824">
        <v>6.1703664144953402E-2</v>
      </c>
      <c r="E91" s="824">
        <v>8.3256788227949075E-2</v>
      </c>
      <c r="F91" s="824">
        <v>0.54718117448967607</v>
      </c>
      <c r="G91" s="824">
        <v>5.9077893634115176E-2</v>
      </c>
      <c r="H91" s="824">
        <v>0</v>
      </c>
      <c r="I91" s="824">
        <v>5.1318840150498497</v>
      </c>
      <c r="J91" s="824">
        <v>2.5630095023734678</v>
      </c>
      <c r="K91" s="824">
        <v>2.5688745126763819</v>
      </c>
      <c r="L91" s="854"/>
      <c r="M91" s="854"/>
      <c r="N91" s="299" t="s">
        <v>986</v>
      </c>
      <c r="O91" s="826">
        <v>41158</v>
      </c>
      <c r="P91" s="824">
        <v>0.42442105263157859</v>
      </c>
      <c r="Q91" s="824">
        <v>0.28359366458117347</v>
      </c>
      <c r="R91" s="824">
        <v>0.22474166470517079</v>
      </c>
      <c r="S91" s="824">
        <v>1.9131764456745759</v>
      </c>
      <c r="T91" s="824">
        <v>0.3199113530895793</v>
      </c>
      <c r="U91" s="824">
        <v>1.8305909847152608</v>
      </c>
      <c r="V91" s="824">
        <v>25.932454061092773</v>
      </c>
      <c r="W91" s="824">
        <v>18.138637621779996</v>
      </c>
      <c r="X91" s="824">
        <v>7.7938164393127778</v>
      </c>
    </row>
    <row r="92" spans="1:24" x14ac:dyDescent="0.25">
      <c r="A92" s="299" t="s">
        <v>1002</v>
      </c>
      <c r="B92" s="826">
        <v>41548.769180000032</v>
      </c>
      <c r="C92" s="824">
        <v>0.20800009984004791</v>
      </c>
      <c r="D92" s="824">
        <v>0.11073416798290567</v>
      </c>
      <c r="E92" s="824">
        <v>0.19946380038185693</v>
      </c>
      <c r="F92" s="824">
        <v>1.4595240006113503</v>
      </c>
      <c r="G92" s="824">
        <v>0.10993086884297093</v>
      </c>
      <c r="H92" s="824">
        <v>1.5124366303872645</v>
      </c>
      <c r="I92" s="824">
        <v>11.013613491691345</v>
      </c>
      <c r="J92" s="824">
        <v>6.1079337973450984</v>
      </c>
      <c r="K92" s="824">
        <v>4.9056796943462464</v>
      </c>
      <c r="L92" s="854"/>
      <c r="M92" s="854"/>
      <c r="N92" s="299" t="s">
        <v>995</v>
      </c>
      <c r="O92" s="826">
        <v>41481.461520000012</v>
      </c>
      <c r="P92" s="824">
        <v>0.42515220407305881</v>
      </c>
      <c r="Q92" s="824">
        <v>0.2115116375571412</v>
      </c>
      <c r="R92" s="824">
        <v>0.27942965191488084</v>
      </c>
      <c r="S92" s="824">
        <v>2.2640366787957733</v>
      </c>
      <c r="T92" s="824">
        <v>0.26485997971253245</v>
      </c>
      <c r="U92" s="824">
        <v>4.244552256166358</v>
      </c>
      <c r="V92" s="824">
        <v>17.010496360346728</v>
      </c>
      <c r="W92" s="824">
        <v>9.2635747047537453</v>
      </c>
      <c r="X92" s="824">
        <v>7.746921655592983</v>
      </c>
    </row>
    <row r="93" spans="1:24" ht="13.8" thickBot="1" x14ac:dyDescent="0.3">
      <c r="A93" s="470" t="s">
        <v>1003</v>
      </c>
      <c r="B93" s="828">
        <v>41558.384560000035</v>
      </c>
      <c r="C93" s="824">
        <v>0.35360016972808056</v>
      </c>
      <c r="D93" s="824">
        <v>0.21961790254437527</v>
      </c>
      <c r="E93" s="824">
        <v>0.31905471350258763</v>
      </c>
      <c r="F93" s="824">
        <v>2.1115597774778392</v>
      </c>
      <c r="G93" s="824">
        <v>0.27089194638455211</v>
      </c>
      <c r="H93" s="824">
        <v>1.5496486600982764</v>
      </c>
      <c r="I93" s="824">
        <v>20.162636362877294</v>
      </c>
      <c r="J93" s="824">
        <v>12.557441205142853</v>
      </c>
      <c r="K93" s="824">
        <v>7.6051951577344408</v>
      </c>
      <c r="L93" s="854"/>
      <c r="M93" s="854"/>
      <c r="N93" s="470" t="s">
        <v>982</v>
      </c>
      <c r="O93" s="828">
        <v>41120</v>
      </c>
      <c r="P93" s="824">
        <v>0.42694736842105235</v>
      </c>
      <c r="Q93" s="824">
        <v>0.25245439613580439</v>
      </c>
      <c r="R93" s="824">
        <v>0.27063421751908712</v>
      </c>
      <c r="S93" s="824">
        <v>2.1462551629509199</v>
      </c>
      <c r="T93" s="824">
        <v>0.27222619770297124</v>
      </c>
      <c r="U93" s="824">
        <v>2.9502397857251439</v>
      </c>
      <c r="V93" s="824">
        <v>19.833238656449591</v>
      </c>
      <c r="W93" s="824">
        <v>13.758690560466299</v>
      </c>
      <c r="X93" s="824">
        <v>6.0745480959832925</v>
      </c>
    </row>
    <row r="94" spans="1:24" x14ac:dyDescent="0.25">
      <c r="A94" s="458" t="s">
        <v>1004</v>
      </c>
      <c r="B94" s="829">
        <v>41570</v>
      </c>
      <c r="C94" s="824">
        <v>0.27899999999999991</v>
      </c>
      <c r="D94" s="824">
        <v>0.19499747241142143</v>
      </c>
      <c r="E94" s="824">
        <v>0.14887138271696404</v>
      </c>
      <c r="F94" s="824">
        <v>1.1662639287123417</v>
      </c>
      <c r="G94" s="824">
        <v>0.35263517113336929</v>
      </c>
      <c r="H94" s="824">
        <v>0.4885205115432687</v>
      </c>
      <c r="I94" s="824">
        <v>18.189175591966112</v>
      </c>
      <c r="J94" s="824">
        <v>13.307976676390309</v>
      </c>
      <c r="K94" s="824">
        <v>4.8811989155758031</v>
      </c>
      <c r="L94" s="854"/>
      <c r="M94" s="854"/>
      <c r="N94" s="458" t="s">
        <v>1126</v>
      </c>
      <c r="O94" s="829">
        <v>43311</v>
      </c>
      <c r="P94" s="824">
        <v>0.42769230769230787</v>
      </c>
      <c r="Q94" s="824">
        <v>0.28780537406192686</v>
      </c>
      <c r="R94" s="824">
        <v>0.24969730363930215</v>
      </c>
      <c r="S94" s="824">
        <v>2.3630021830289478</v>
      </c>
      <c r="T94" s="824">
        <v>0.24327401185289213</v>
      </c>
      <c r="U94" s="824">
        <v>1.5897261384126944</v>
      </c>
      <c r="V94" s="824">
        <v>27.858910097407957</v>
      </c>
      <c r="W94" s="824">
        <v>23.53032148347436</v>
      </c>
      <c r="X94" s="824">
        <v>4.3285886139335972</v>
      </c>
    </row>
    <row r="95" spans="1:24" x14ac:dyDescent="0.25">
      <c r="A95" s="299" t="s">
        <v>1005</v>
      </c>
      <c r="B95" s="826">
        <v>41586</v>
      </c>
      <c r="C95" s="824">
        <v>0.39900000000000002</v>
      </c>
      <c r="D95" s="824">
        <v>0.27415085838508174</v>
      </c>
      <c r="E95" s="824">
        <v>0.21632063179860328</v>
      </c>
      <c r="F95" s="824">
        <v>1.7739821356161947</v>
      </c>
      <c r="G95" s="824">
        <v>0.41973910439820389</v>
      </c>
      <c r="H95" s="824">
        <v>1.0546070341175529</v>
      </c>
      <c r="I95" s="824">
        <v>26.655232320977746</v>
      </c>
      <c r="J95" s="824">
        <v>20.205578120279689</v>
      </c>
      <c r="K95" s="824">
        <v>6.4496542006980562</v>
      </c>
      <c r="L95" s="854"/>
      <c r="M95" s="854"/>
      <c r="N95" s="299" t="s">
        <v>1144</v>
      </c>
      <c r="O95" s="826">
        <v>43561</v>
      </c>
      <c r="P95" s="824">
        <v>0.42857142857142855</v>
      </c>
      <c r="Q95" s="824">
        <v>0.27514466175024899</v>
      </c>
      <c r="R95" s="824">
        <v>0.19218436284937657</v>
      </c>
      <c r="S95" s="824">
        <v>1.8908232929217028</v>
      </c>
      <c r="T95" s="824">
        <v>0.3059136868667825</v>
      </c>
      <c r="U95" s="824">
        <v>2.3529587749321004</v>
      </c>
      <c r="V95" s="824">
        <v>22.315918791817584</v>
      </c>
      <c r="W95" s="824">
        <v>17.511797385245739</v>
      </c>
      <c r="X95" s="824">
        <v>4.8041214065718449</v>
      </c>
    </row>
    <row r="96" spans="1:24" x14ac:dyDescent="0.25">
      <c r="A96" s="299" t="s">
        <v>1006</v>
      </c>
      <c r="B96" s="826">
        <v>41602</v>
      </c>
      <c r="C96" s="824">
        <v>7.749999999999968E-2</v>
      </c>
      <c r="D96" s="824">
        <v>4.1795363143894149E-2</v>
      </c>
      <c r="E96" s="824">
        <v>8.0134845507473199E-2</v>
      </c>
      <c r="F96" s="824">
        <v>0.68735714136762105</v>
      </c>
      <c r="G96" s="824">
        <v>9.6156582629092033E-2</v>
      </c>
      <c r="H96" s="824">
        <v>0.1944020757388133</v>
      </c>
      <c r="I96" s="824">
        <v>6.8966541149887721</v>
      </c>
      <c r="J96" s="824">
        <v>4.9228567931478908</v>
      </c>
      <c r="K96" s="824">
        <v>1.9737973218408813</v>
      </c>
      <c r="L96" s="854"/>
      <c r="M96" s="854"/>
      <c r="N96" s="299" t="s">
        <v>1257</v>
      </c>
      <c r="O96" s="826">
        <v>45351</v>
      </c>
      <c r="P96" s="824">
        <v>0.44097142857142807</v>
      </c>
      <c r="Q96" s="824">
        <v>0.2048749659510905</v>
      </c>
      <c r="R96" s="824">
        <v>0.55090716317202293</v>
      </c>
      <c r="S96" s="824">
        <v>3.6243731058684503</v>
      </c>
      <c r="T96" s="824">
        <v>0.2132500247287808</v>
      </c>
      <c r="U96" s="824">
        <v>3.7749611567979793</v>
      </c>
      <c r="V96" s="824">
        <v>161.44404971428554</v>
      </c>
      <c r="W96" s="824">
        <v>157.23718228571411</v>
      </c>
      <c r="X96" s="824">
        <v>4.206867428571428</v>
      </c>
    </row>
    <row r="97" spans="1:24" x14ac:dyDescent="0.25">
      <c r="A97" s="299" t="s">
        <v>1007</v>
      </c>
      <c r="B97" s="826">
        <v>41618</v>
      </c>
      <c r="C97" s="824">
        <v>0.30640000000000001</v>
      </c>
      <c r="D97" s="824">
        <v>0.22357025878388737</v>
      </c>
      <c r="E97" s="824">
        <v>0.1598837463172991</v>
      </c>
      <c r="F97" s="824">
        <v>1.4340952453721669</v>
      </c>
      <c r="G97" s="824">
        <v>0.23743799036276106</v>
      </c>
      <c r="H97" s="824">
        <v>0.57119795716337296</v>
      </c>
      <c r="I97" s="824">
        <v>19.732954612491781</v>
      </c>
      <c r="J97" s="824">
        <v>14.116427877070418</v>
      </c>
      <c r="K97" s="824">
        <v>5.6165267354213633</v>
      </c>
      <c r="L97" s="854"/>
      <c r="M97" s="854"/>
      <c r="N97" s="299" t="s">
        <v>950</v>
      </c>
      <c r="O97" s="826">
        <v>40624</v>
      </c>
      <c r="P97" s="824">
        <v>0.44266666666666671</v>
      </c>
      <c r="Q97" s="824">
        <v>0.28918145027684417</v>
      </c>
      <c r="R97" s="824"/>
      <c r="S97" s="824">
        <v>2.0697289354608284</v>
      </c>
      <c r="T97" s="824">
        <v>0.91313722759751137</v>
      </c>
      <c r="U97" s="824">
        <v>3.2053340252342646</v>
      </c>
      <c r="V97" s="824"/>
      <c r="W97" s="824"/>
      <c r="X97" s="824"/>
    </row>
    <row r="98" spans="1:24" x14ac:dyDescent="0.25">
      <c r="A98" s="299" t="s">
        <v>1008</v>
      </c>
      <c r="B98" s="826">
        <v>41634</v>
      </c>
      <c r="C98" s="824">
        <v>0.17210000000000036</v>
      </c>
      <c r="D98" s="824">
        <v>9.9897866541295594E-2</v>
      </c>
      <c r="E98" s="824">
        <v>0.14912062584757477</v>
      </c>
      <c r="F98" s="824">
        <v>1.196156678919893</v>
      </c>
      <c r="G98" s="824">
        <v>0.22476336632247373</v>
      </c>
      <c r="H98" s="824">
        <v>0.49212216600442604</v>
      </c>
      <c r="I98" s="824">
        <v>14.038197736716828</v>
      </c>
      <c r="J98" s="824">
        <v>9.3360593566688195</v>
      </c>
      <c r="K98" s="824">
        <v>4.7021383800480088</v>
      </c>
      <c r="L98" s="854"/>
      <c r="M98" s="854"/>
      <c r="N98" s="299" t="s">
        <v>1089</v>
      </c>
      <c r="O98" s="826">
        <v>42775</v>
      </c>
      <c r="P98" s="824">
        <v>0.44500800000000046</v>
      </c>
      <c r="Q98" s="824">
        <v>0.29025691552868821</v>
      </c>
      <c r="R98" s="824">
        <v>0.19899675556803578</v>
      </c>
      <c r="S98" s="824">
        <v>1.9539705472251321</v>
      </c>
      <c r="T98" s="824">
        <v>0.5662412520104545</v>
      </c>
      <c r="U98" s="824">
        <v>1.4049408633044655</v>
      </c>
      <c r="V98" s="824">
        <v>27.15413521690094</v>
      </c>
      <c r="W98" s="824">
        <v>19.712234660712809</v>
      </c>
      <c r="X98" s="824">
        <v>7.4419005561881306</v>
      </c>
    </row>
    <row r="99" spans="1:24" x14ac:dyDescent="0.25">
      <c r="A99" s="299" t="s">
        <v>1009</v>
      </c>
      <c r="B99" s="826">
        <v>41650</v>
      </c>
      <c r="C99" s="824">
        <v>0.17820000000000036</v>
      </c>
      <c r="D99" s="824">
        <v>0.11811030524387407</v>
      </c>
      <c r="E99" s="824">
        <v>0.10762905524629346</v>
      </c>
      <c r="F99" s="824">
        <v>0.87782113599385081</v>
      </c>
      <c r="G99" s="824">
        <v>0.2307631745773592</v>
      </c>
      <c r="H99" s="824">
        <v>0.37950617470765058</v>
      </c>
      <c r="I99" s="824">
        <v>13.417665044867855</v>
      </c>
      <c r="J99" s="824">
        <v>8.2486331485146671</v>
      </c>
      <c r="K99" s="824">
        <v>5.1690318963531876</v>
      </c>
      <c r="L99" s="854"/>
      <c r="M99" s="854"/>
      <c r="N99" s="299" t="s">
        <v>921</v>
      </c>
      <c r="O99" s="826">
        <v>40217</v>
      </c>
      <c r="P99" s="824">
        <v>0.44564705882352901</v>
      </c>
      <c r="Q99" s="824">
        <v>0.38310911073689913</v>
      </c>
      <c r="R99" s="824">
        <v>0.2098026800427252</v>
      </c>
      <c r="S99" s="824">
        <v>1.5717600309403981</v>
      </c>
      <c r="T99" s="824">
        <v>0.62483462507323495</v>
      </c>
      <c r="U99" s="824">
        <v>2.1129334709115835</v>
      </c>
      <c r="V99" s="824">
        <v>19.697743279448517</v>
      </c>
      <c r="W99" s="824">
        <v>17.089825618552482</v>
      </c>
      <c r="X99" s="824">
        <v>2.6079176608960353</v>
      </c>
    </row>
    <row r="100" spans="1:24" x14ac:dyDescent="0.25">
      <c r="A100" s="299" t="s">
        <v>1010</v>
      </c>
      <c r="B100" s="826">
        <v>41666</v>
      </c>
      <c r="C100" s="824">
        <v>0.27369999999999983</v>
      </c>
      <c r="D100" s="824">
        <v>0.19677081114576325</v>
      </c>
      <c r="E100" s="824">
        <v>0.13041019861621081</v>
      </c>
      <c r="F100" s="824">
        <v>1.083343708741906</v>
      </c>
      <c r="G100" s="824">
        <v>0.26423137964068666</v>
      </c>
      <c r="H100" s="824">
        <v>0.64028408437115447</v>
      </c>
      <c r="I100" s="824">
        <v>24.633661977601921</v>
      </c>
      <c r="J100" s="824">
        <v>18.363669919094129</v>
      </c>
      <c r="K100" s="824">
        <v>6.2699920585077926</v>
      </c>
      <c r="L100" s="854"/>
      <c r="M100" s="854"/>
      <c r="N100" s="299" t="s">
        <v>1256</v>
      </c>
      <c r="O100" s="826">
        <v>45337</v>
      </c>
      <c r="P100" s="824">
        <v>0.46285714285714313</v>
      </c>
      <c r="Q100" s="824">
        <v>0.28062802821547744</v>
      </c>
      <c r="R100" s="824">
        <v>0.52136785603049329</v>
      </c>
      <c r="S100" s="824">
        <v>3.2274131738831304</v>
      </c>
      <c r="T100" s="824">
        <v>0.50317295663450079</v>
      </c>
      <c r="U100" s="824">
        <v>1.2478163849638844</v>
      </c>
      <c r="V100" s="824">
        <v>94.598742857142909</v>
      </c>
      <c r="W100" s="824">
        <v>84.485314285714338</v>
      </c>
      <c r="X100" s="824">
        <v>10.113428571428571</v>
      </c>
    </row>
    <row r="101" spans="1:24" x14ac:dyDescent="0.25">
      <c r="A101" s="299" t="s">
        <v>1011</v>
      </c>
      <c r="B101" s="826">
        <v>41682</v>
      </c>
      <c r="C101" s="824">
        <v>0.73899999999999988</v>
      </c>
      <c r="D101" s="824">
        <v>0.51800882167521811</v>
      </c>
      <c r="E101" s="824">
        <v>0.3888567977704675</v>
      </c>
      <c r="F101" s="824">
        <v>3.2893329908614088</v>
      </c>
      <c r="G101" s="824">
        <v>0.64047239586843951</v>
      </c>
      <c r="H101" s="824">
        <v>2.0725320830740377</v>
      </c>
      <c r="I101" s="824">
        <v>81.458256799313475</v>
      </c>
      <c r="J101" s="824">
        <v>66.650119744880456</v>
      </c>
      <c r="K101" s="824">
        <v>14.808137054433018</v>
      </c>
      <c r="L101" s="854"/>
      <c r="M101" s="854"/>
      <c r="N101" s="299" t="s">
        <v>985</v>
      </c>
      <c r="O101" s="826">
        <v>41148.5</v>
      </c>
      <c r="P101" s="824">
        <v>0.46315789473684121</v>
      </c>
      <c r="Q101" s="824">
        <v>0.26956715869497611</v>
      </c>
      <c r="R101" s="824">
        <v>0.2750785666804248</v>
      </c>
      <c r="S101" s="824">
        <v>2.4119639710573839</v>
      </c>
      <c r="T101" s="824">
        <v>0.3835462494248868</v>
      </c>
      <c r="U101" s="824">
        <v>2.9496981266028732</v>
      </c>
      <c r="V101" s="824">
        <v>23.342362243226948</v>
      </c>
      <c r="W101" s="824">
        <v>16.214932359761452</v>
      </c>
      <c r="X101" s="824">
        <v>7.1274298834654957</v>
      </c>
    </row>
    <row r="102" spans="1:24" x14ac:dyDescent="0.25">
      <c r="A102" s="299" t="s">
        <v>1012</v>
      </c>
      <c r="B102" s="826">
        <v>41698</v>
      </c>
      <c r="C102" s="824">
        <v>0.81205000000000016</v>
      </c>
      <c r="D102" s="824">
        <v>0.57486982503368045</v>
      </c>
      <c r="E102" s="824">
        <v>0.30929576875954379</v>
      </c>
      <c r="F102" s="824">
        <v>2.7206472260608274</v>
      </c>
      <c r="G102" s="824">
        <v>0.68305669050343243</v>
      </c>
      <c r="H102" s="824">
        <v>3.1046456922874688</v>
      </c>
      <c r="I102" s="824">
        <v>44.79533574588136</v>
      </c>
      <c r="J102" s="824">
        <v>74.308312129604118</v>
      </c>
      <c r="K102" s="824">
        <v>-29.512976383722759</v>
      </c>
      <c r="L102" s="854"/>
      <c r="M102" s="854"/>
      <c r="N102" s="299" t="s">
        <v>915</v>
      </c>
      <c r="O102" s="826">
        <v>40115</v>
      </c>
      <c r="P102" s="824">
        <v>0.46399999999999947</v>
      </c>
      <c r="Q102" s="824">
        <v>0.42179906609958251</v>
      </c>
      <c r="R102" s="824">
        <v>0.53096374222722886</v>
      </c>
      <c r="S102" s="824">
        <v>3.1746244211013832</v>
      </c>
      <c r="T102" s="824">
        <v>0.42164166747013554</v>
      </c>
      <c r="U102" s="824">
        <v>2.2228280088811498</v>
      </c>
      <c r="V102" s="824">
        <v>17.440918813204174</v>
      </c>
      <c r="W102" s="824">
        <v>18.542449216440097</v>
      </c>
      <c r="X102" s="824">
        <v>-1.1015304032359232</v>
      </c>
    </row>
    <row r="103" spans="1:24" x14ac:dyDescent="0.25">
      <c r="A103" s="299" t="s">
        <v>1013</v>
      </c>
      <c r="B103" s="826">
        <v>41714</v>
      </c>
      <c r="C103" s="824">
        <v>0.2989499999999996</v>
      </c>
      <c r="D103" s="824">
        <v>0.19992630442765758</v>
      </c>
      <c r="E103" s="824">
        <v>0.17558374021690043</v>
      </c>
      <c r="F103" s="824">
        <v>1.5556719409009803</v>
      </c>
      <c r="G103" s="824">
        <v>0.28077141815403445</v>
      </c>
      <c r="H103" s="824">
        <v>0.86350295569764257</v>
      </c>
      <c r="I103" s="824">
        <v>19.690838770964646</v>
      </c>
      <c r="J103" s="824">
        <v>24.787021162325644</v>
      </c>
      <c r="K103" s="824">
        <v>-5.0961823913609976</v>
      </c>
      <c r="L103" s="854"/>
      <c r="M103" s="854"/>
      <c r="N103" s="299" t="s">
        <v>970</v>
      </c>
      <c r="O103" s="826">
        <v>40924</v>
      </c>
      <c r="P103" s="824">
        <v>0.48849999999999927</v>
      </c>
      <c r="Q103" s="824">
        <v>0.32765018409128688</v>
      </c>
      <c r="R103" s="824">
        <v>0.21357758200563082</v>
      </c>
      <c r="S103" s="824">
        <v>1.8696862955186171</v>
      </c>
      <c r="T103" s="824">
        <v>0.62170723762649016</v>
      </c>
      <c r="U103" s="824">
        <v>1.5144572968038257</v>
      </c>
      <c r="V103" s="824">
        <v>30.509015219651321</v>
      </c>
      <c r="W103" s="824">
        <v>20.304548000179739</v>
      </c>
      <c r="X103" s="824">
        <v>10.204467219471582</v>
      </c>
    </row>
    <row r="104" spans="1:24" x14ac:dyDescent="0.25">
      <c r="A104" s="299" t="s">
        <v>1014</v>
      </c>
      <c r="B104" s="826">
        <v>41730</v>
      </c>
      <c r="C104" s="824">
        <v>0.31079999999999952</v>
      </c>
      <c r="D104" s="824">
        <v>0.19447597727878266</v>
      </c>
      <c r="E104" s="824">
        <v>0.21557154779680493</v>
      </c>
      <c r="F104" s="824">
        <v>1.7438785192926445</v>
      </c>
      <c r="G104" s="824">
        <v>0.37991060763780921</v>
      </c>
      <c r="H104" s="824">
        <v>0.92515633240179396</v>
      </c>
      <c r="I104" s="824">
        <v>25.598959063356837</v>
      </c>
      <c r="J104" s="824">
        <v>13.52331465547053</v>
      </c>
      <c r="K104" s="824">
        <v>12.075644407886307</v>
      </c>
      <c r="L104" s="854"/>
      <c r="M104" s="854"/>
      <c r="N104" s="299" t="s">
        <v>931</v>
      </c>
      <c r="O104" s="826">
        <f>O103+14</f>
        <v>40938</v>
      </c>
      <c r="P104" s="824">
        <v>0.49057142857142821</v>
      </c>
      <c r="Q104" s="824">
        <v>0.38915705786326921</v>
      </c>
      <c r="R104" s="824">
        <v>0.26223950580233374</v>
      </c>
      <c r="S104" s="824">
        <v>2.1759277429094039</v>
      </c>
      <c r="T104" s="824">
        <v>0.36105054813079879</v>
      </c>
      <c r="U104" s="824">
        <v>7.9247275387983649</v>
      </c>
      <c r="V104" s="824">
        <v>19.496905980157898</v>
      </c>
      <c r="W104" s="824">
        <v>11.546369519292707</v>
      </c>
      <c r="X104" s="824">
        <v>7.9505364608651909</v>
      </c>
    </row>
    <row r="105" spans="1:24" x14ac:dyDescent="0.25">
      <c r="A105" s="299" t="s">
        <v>1015</v>
      </c>
      <c r="B105" s="826">
        <v>41746</v>
      </c>
      <c r="C105" s="824">
        <v>0.83975000000000044</v>
      </c>
      <c r="D105" s="824">
        <v>0.52057747108966401</v>
      </c>
      <c r="E105" s="824">
        <v>0.52238949204907592</v>
      </c>
      <c r="F105" s="824">
        <v>4.2361197919126079</v>
      </c>
      <c r="G105" s="824">
        <v>0.91091396205952802</v>
      </c>
      <c r="H105" s="824">
        <v>3.5932458830896277</v>
      </c>
      <c r="I105" s="824">
        <v>57.200313252180514</v>
      </c>
      <c r="J105" s="824">
        <v>40.793864928532898</v>
      </c>
      <c r="K105" s="824">
        <v>16.406448323647616</v>
      </c>
      <c r="L105" s="854"/>
      <c r="M105" s="854"/>
      <c r="N105" s="299" t="s">
        <v>998</v>
      </c>
      <c r="O105" s="826">
        <v>41510.30766000002</v>
      </c>
      <c r="P105" s="824">
        <v>0.49088023562251298</v>
      </c>
      <c r="Q105" s="824">
        <v>0.23303262745275222</v>
      </c>
      <c r="R105" s="824">
        <v>0.67370585385897774</v>
      </c>
      <c r="S105" s="824">
        <v>4.2343028179111268</v>
      </c>
      <c r="T105" s="824">
        <v>0.38779925202485915</v>
      </c>
      <c r="U105" s="824">
        <v>3.2758819438914935</v>
      </c>
      <c r="V105" s="824">
        <v>32.241171231863305</v>
      </c>
      <c r="W105" s="824">
        <v>25.685677419604449</v>
      </c>
      <c r="X105" s="824">
        <v>6.555493812258856</v>
      </c>
    </row>
    <row r="106" spans="1:24" ht="13.8" thickBot="1" x14ac:dyDescent="0.3">
      <c r="A106" s="494" t="s">
        <v>1016</v>
      </c>
      <c r="B106" s="830">
        <v>41762</v>
      </c>
      <c r="C106" s="824">
        <v>1.0237499999999997</v>
      </c>
      <c r="D106" s="824">
        <v>0.59800021174546858</v>
      </c>
      <c r="E106" s="824">
        <v>0.79451092400698153</v>
      </c>
      <c r="F106" s="824">
        <v>5.724126538708779</v>
      </c>
      <c r="G106" s="824">
        <v>1.0462422710729775</v>
      </c>
      <c r="H106" s="824">
        <v>5.3162853664678424</v>
      </c>
      <c r="I106" s="824">
        <v>74.660580848490753</v>
      </c>
      <c r="J106" s="824">
        <v>57.397557023499871</v>
      </c>
      <c r="K106" s="824">
        <v>17.263023824990881</v>
      </c>
      <c r="L106" s="854"/>
      <c r="M106" s="854"/>
      <c r="N106" s="470" t="s">
        <v>1194</v>
      </c>
      <c r="O106" s="828">
        <v>44456</v>
      </c>
      <c r="P106" s="824">
        <v>0.49942857142857072</v>
      </c>
      <c r="Q106" s="824">
        <v>0.30210716569645923</v>
      </c>
      <c r="R106" s="824">
        <v>0.44152676154428849</v>
      </c>
      <c r="S106" s="824">
        <v>3.5243010314354524</v>
      </c>
      <c r="T106" s="824">
        <v>0.36074756820790854</v>
      </c>
      <c r="U106" s="824">
        <v>1.9756159149849339</v>
      </c>
      <c r="V106" s="824">
        <v>36.113766908154169</v>
      </c>
      <c r="W106" s="824">
        <v>24.106586596944577</v>
      </c>
      <c r="X106" s="824">
        <v>12.007180311209591</v>
      </c>
    </row>
    <row r="107" spans="1:24" x14ac:dyDescent="0.25">
      <c r="A107" s="458" t="s">
        <v>1017</v>
      </c>
      <c r="B107" s="829">
        <v>41783</v>
      </c>
      <c r="C107" s="824">
        <v>0.2066086956521731</v>
      </c>
      <c r="D107" s="824">
        <v>5.4625846431796757E-2</v>
      </c>
      <c r="E107" s="824">
        <v>0.26065296399044136</v>
      </c>
      <c r="F107" s="824">
        <v>2.0345401920464412</v>
      </c>
      <c r="G107" s="824">
        <v>0.76202352746548818</v>
      </c>
      <c r="H107" s="824">
        <v>0.52261281660783343</v>
      </c>
      <c r="I107" s="824"/>
      <c r="J107" s="824"/>
      <c r="K107" s="824"/>
      <c r="L107" s="854"/>
      <c r="M107" s="854"/>
      <c r="N107" s="458" t="s">
        <v>1027</v>
      </c>
      <c r="O107" s="829">
        <v>41898</v>
      </c>
      <c r="P107" s="824">
        <v>0.5092173913043474</v>
      </c>
      <c r="Q107" s="824">
        <v>0.34343588240153816</v>
      </c>
      <c r="R107" s="824">
        <v>0.28089070933136473</v>
      </c>
      <c r="S107" s="824">
        <v>2.1279716632048093</v>
      </c>
      <c r="T107" s="824">
        <v>0.49385872483696486</v>
      </c>
      <c r="U107" s="824">
        <v>1.869769882756678</v>
      </c>
      <c r="V107" s="824">
        <v>24.155320229741296</v>
      </c>
      <c r="W107" s="824">
        <v>18.106316637353267</v>
      </c>
      <c r="X107" s="824">
        <v>6.0490035923880292</v>
      </c>
    </row>
    <row r="108" spans="1:24" x14ac:dyDescent="0.25">
      <c r="A108" s="299" t="s">
        <v>1018</v>
      </c>
      <c r="B108" s="826">
        <v>41794.5</v>
      </c>
      <c r="C108" s="824">
        <v>1.0685217391304345</v>
      </c>
      <c r="D108" s="824">
        <v>0.52179175624135332</v>
      </c>
      <c r="E108" s="824">
        <v>0.71494031004687597</v>
      </c>
      <c r="F108" s="824">
        <v>5.5157269781192957</v>
      </c>
      <c r="G108" s="824">
        <v>0.44157009315148305</v>
      </c>
      <c r="H108" s="824">
        <v>12.001305275613081</v>
      </c>
      <c r="I108" s="824">
        <v>41.735653076599128</v>
      </c>
      <c r="J108" s="824">
        <v>28.384604625551624</v>
      </c>
      <c r="K108" s="824">
        <v>13.351048451047504</v>
      </c>
      <c r="L108" s="854"/>
      <c r="M108" s="854"/>
      <c r="N108" s="299" t="s">
        <v>930</v>
      </c>
      <c r="O108" s="826">
        <f>O107+14</f>
        <v>41912</v>
      </c>
      <c r="P108" s="824">
        <v>0.5130285714285715</v>
      </c>
      <c r="Q108" s="824">
        <v>0.38302822152250232</v>
      </c>
      <c r="R108" s="824">
        <v>0.31690661658952651</v>
      </c>
      <c r="S108" s="824">
        <v>2.6823440573595456</v>
      </c>
      <c r="T108" s="824">
        <v>0.49486875629733679</v>
      </c>
      <c r="U108" s="824">
        <v>11.599284720607185</v>
      </c>
      <c r="V108" s="824">
        <v>23.935170679488092</v>
      </c>
      <c r="W108" s="824">
        <v>13.133900234571813</v>
      </c>
      <c r="X108" s="824">
        <v>10.801270444916279</v>
      </c>
    </row>
    <row r="109" spans="1:24" x14ac:dyDescent="0.25">
      <c r="A109" s="299" t="s">
        <v>1019</v>
      </c>
      <c r="B109" s="826">
        <v>41806</v>
      </c>
      <c r="C109" s="824">
        <v>0.53913043478260891</v>
      </c>
      <c r="D109" s="824">
        <v>0.25341973471929596</v>
      </c>
      <c r="E109" s="824">
        <v>0.42556696067814997</v>
      </c>
      <c r="F109" s="824">
        <v>3.5084908151416885</v>
      </c>
      <c r="G109" s="824">
        <v>0.61847138692018977</v>
      </c>
      <c r="H109" s="824">
        <v>4.2212140147800081</v>
      </c>
      <c r="I109" s="824">
        <v>36.037653400856151</v>
      </c>
      <c r="J109" s="824">
        <v>26.96389636422446</v>
      </c>
      <c r="K109" s="824">
        <v>9.0737570366316902</v>
      </c>
      <c r="L109" s="854"/>
      <c r="M109" s="854"/>
      <c r="N109" s="299" t="s">
        <v>936</v>
      </c>
      <c r="O109" s="826">
        <f>O108+14</f>
        <v>41926</v>
      </c>
      <c r="P109" s="824">
        <v>0.51417142857142906</v>
      </c>
      <c r="Q109" s="824">
        <v>0.35416014499584908</v>
      </c>
      <c r="R109" s="824">
        <v>0.29271065072383279</v>
      </c>
      <c r="S109" s="824">
        <v>2.3134198038950999</v>
      </c>
      <c r="T109" s="824">
        <v>0.90529747518890491</v>
      </c>
      <c r="U109" s="824">
        <v>4.5559008680230981</v>
      </c>
      <c r="V109" s="824">
        <v>30.523504072055498</v>
      </c>
      <c r="W109" s="824">
        <v>20.061760851197256</v>
      </c>
      <c r="X109" s="824">
        <v>10.461743220858242</v>
      </c>
    </row>
    <row r="110" spans="1:24" x14ac:dyDescent="0.25">
      <c r="A110" s="299" t="s">
        <v>1020</v>
      </c>
      <c r="B110" s="826">
        <v>41817.5</v>
      </c>
      <c r="C110" s="824">
        <v>0.22539130434782598</v>
      </c>
      <c r="D110" s="824">
        <v>0.10762881829774673</v>
      </c>
      <c r="E110" s="824">
        <v>0.18519329019490127</v>
      </c>
      <c r="F110" s="824">
        <v>1.498935503780978</v>
      </c>
      <c r="G110" s="824">
        <v>0.16961033576290774</v>
      </c>
      <c r="H110" s="824">
        <v>1.9874525053526053</v>
      </c>
      <c r="I110" s="824">
        <v>10.438245804425955</v>
      </c>
      <c r="J110" s="824">
        <v>6.858120418811855</v>
      </c>
      <c r="K110" s="824">
        <v>3.5801253856141004</v>
      </c>
      <c r="L110" s="854"/>
      <c r="M110" s="854"/>
      <c r="N110" s="299" t="s">
        <v>1090</v>
      </c>
      <c r="O110" s="826">
        <v>42790</v>
      </c>
      <c r="P110" s="824">
        <v>0.52417066666666678</v>
      </c>
      <c r="Q110" s="824">
        <v>0.34967169707819112</v>
      </c>
      <c r="R110" s="824">
        <v>0.18661280882821532</v>
      </c>
      <c r="S110" s="824">
        <v>1.9698065222921177</v>
      </c>
      <c r="T110" s="824">
        <v>0.69403817414208024</v>
      </c>
      <c r="U110" s="824">
        <v>1.6357350368239474</v>
      </c>
      <c r="V110" s="824">
        <v>31.31777643916643</v>
      </c>
      <c r="W110" s="824">
        <v>23.929156448700699</v>
      </c>
      <c r="X110" s="824">
        <v>7.388619990465731</v>
      </c>
    </row>
    <row r="111" spans="1:24" x14ac:dyDescent="0.25">
      <c r="A111" s="299" t="s">
        <v>1021</v>
      </c>
      <c r="B111" s="826">
        <v>41829</v>
      </c>
      <c r="C111" s="824">
        <v>0.19199999999999987</v>
      </c>
      <c r="D111" s="824">
        <v>0.10517420311740588</v>
      </c>
      <c r="E111" s="824">
        <v>0.15103036440066991</v>
      </c>
      <c r="F111" s="824">
        <v>1.1749468249467783</v>
      </c>
      <c r="G111" s="824">
        <v>0.20010691975540432</v>
      </c>
      <c r="H111" s="824">
        <v>1.1233287936923873</v>
      </c>
      <c r="I111" s="824">
        <v>12.673593497965634</v>
      </c>
      <c r="J111" s="824">
        <v>7.7182655539915466</v>
      </c>
      <c r="K111" s="824">
        <v>4.9553279439740869</v>
      </c>
      <c r="L111" s="854"/>
      <c r="M111" s="854"/>
      <c r="N111" s="299" t="s">
        <v>1093</v>
      </c>
      <c r="O111" s="826">
        <v>42835</v>
      </c>
      <c r="P111" s="824">
        <v>0.5269119999999996</v>
      </c>
      <c r="Q111" s="824">
        <v>0.23175168480373229</v>
      </c>
      <c r="R111" s="824">
        <v>0.37338203179288848</v>
      </c>
      <c r="S111" s="824">
        <v>4.1106377530847933</v>
      </c>
      <c r="T111" s="824">
        <v>0.16396884871914094</v>
      </c>
      <c r="U111" s="824">
        <v>5.5341724252087774</v>
      </c>
      <c r="V111" s="824">
        <v>24.572174642903253</v>
      </c>
      <c r="W111" s="824">
        <v>18.401612736529916</v>
      </c>
      <c r="X111" s="824">
        <v>6.1705619063733366</v>
      </c>
    </row>
    <row r="112" spans="1:24" x14ac:dyDescent="0.25">
      <c r="A112" s="299" t="s">
        <v>1022</v>
      </c>
      <c r="B112" s="826">
        <v>41840.5</v>
      </c>
      <c r="C112" s="824">
        <v>0.40626086956521712</v>
      </c>
      <c r="D112" s="824">
        <v>0.22405824603478491</v>
      </c>
      <c r="E112" s="824">
        <v>0.2388048151550598</v>
      </c>
      <c r="F112" s="824">
        <v>2.1037471227822673</v>
      </c>
      <c r="G112" s="824">
        <v>0.3667303287001033</v>
      </c>
      <c r="H112" s="824">
        <v>2.9333712446739857</v>
      </c>
      <c r="I112" s="824">
        <v>21.028713328128401</v>
      </c>
      <c r="J112" s="824">
        <v>13.91251117418018</v>
      </c>
      <c r="K112" s="824">
        <v>7.1162021539482208</v>
      </c>
      <c r="L112" s="854"/>
      <c r="M112" s="854"/>
      <c r="N112" s="299" t="s">
        <v>1190</v>
      </c>
      <c r="O112" s="826">
        <v>44400</v>
      </c>
      <c r="P112" s="824">
        <v>0.52742857142857147</v>
      </c>
      <c r="Q112" s="824">
        <v>0.29168289088385102</v>
      </c>
      <c r="R112" s="824">
        <v>0.52533299397214905</v>
      </c>
      <c r="S112" s="824">
        <v>3.8387264717420404</v>
      </c>
      <c r="T112" s="824">
        <v>0.37760983698238765</v>
      </c>
      <c r="U112" s="824">
        <v>2.9477835579368588</v>
      </c>
      <c r="V112" s="824">
        <v>36.851434285714291</v>
      </c>
      <c r="W112" s="824">
        <v>24.562348571428572</v>
      </c>
      <c r="X112" s="824">
        <v>12.289085714285719</v>
      </c>
    </row>
    <row r="113" spans="1:24" x14ac:dyDescent="0.25">
      <c r="A113" s="299" t="s">
        <v>1023</v>
      </c>
      <c r="B113" s="826">
        <v>41852</v>
      </c>
      <c r="C113" s="824">
        <v>0.22330434782608677</v>
      </c>
      <c r="D113" s="824">
        <v>0.12014294227236921</v>
      </c>
      <c r="E113" s="824">
        <v>0.18518344325423328</v>
      </c>
      <c r="F113" s="824">
        <v>1.4250091777706382</v>
      </c>
      <c r="G113" s="824">
        <v>0.11218393817669431</v>
      </c>
      <c r="H113" s="824">
        <v>1.7511866964632981</v>
      </c>
      <c r="I113" s="824">
        <v>9.7990143005464212</v>
      </c>
      <c r="J113" s="824">
        <v>5.6862497159317016</v>
      </c>
      <c r="K113" s="824">
        <v>4.1127645846147196</v>
      </c>
      <c r="L113" s="854"/>
      <c r="M113" s="854"/>
      <c r="N113" s="299" t="s">
        <v>1019</v>
      </c>
      <c r="O113" s="826">
        <v>41806</v>
      </c>
      <c r="P113" s="824">
        <v>0.53913043478260891</v>
      </c>
      <c r="Q113" s="824">
        <v>0.25341973471929596</v>
      </c>
      <c r="R113" s="824">
        <v>0.42556696067814997</v>
      </c>
      <c r="S113" s="824">
        <v>3.5084908151416885</v>
      </c>
      <c r="T113" s="824">
        <v>0.61847138692018977</v>
      </c>
      <c r="U113" s="824">
        <v>4.2212140147800081</v>
      </c>
      <c r="V113" s="824">
        <v>36.037653400856151</v>
      </c>
      <c r="W113" s="824">
        <v>26.96389636422446</v>
      </c>
      <c r="X113" s="824">
        <v>9.0737570366316902</v>
      </c>
    </row>
    <row r="114" spans="1:24" x14ac:dyDescent="0.25">
      <c r="A114" s="299" t="s">
        <v>1024</v>
      </c>
      <c r="B114" s="826">
        <v>41863.5</v>
      </c>
      <c r="C114" s="824">
        <v>0.14539130434782707</v>
      </c>
      <c r="D114" s="824">
        <v>7.7798208413012493E-2</v>
      </c>
      <c r="E114" s="824">
        <v>0.16420077306263489</v>
      </c>
      <c r="F114" s="824">
        <v>1.1533476452364075</v>
      </c>
      <c r="G114" s="824">
        <v>0.11264260109621567</v>
      </c>
      <c r="H114" s="824">
        <v>0.7733023814169302</v>
      </c>
      <c r="I114" s="824">
        <v>8.5025127147617567</v>
      </c>
      <c r="J114" s="824">
        <v>5.1445803852566083</v>
      </c>
      <c r="K114" s="824">
        <v>3.3579323295051484</v>
      </c>
      <c r="L114" s="854"/>
      <c r="M114" s="854"/>
      <c r="N114" s="299" t="s">
        <v>971</v>
      </c>
      <c r="O114" s="826">
        <v>40940</v>
      </c>
      <c r="P114" s="824">
        <v>0.54099999999999948</v>
      </c>
      <c r="Q114" s="824">
        <v>0.37477368375206166</v>
      </c>
      <c r="R114" s="824">
        <v>0.29048255422154728</v>
      </c>
      <c r="S114" s="824">
        <v>2.5660083112419714</v>
      </c>
      <c r="T114" s="824">
        <v>0.89168312142490425</v>
      </c>
      <c r="U114" s="824">
        <v>0</v>
      </c>
      <c r="V114" s="824"/>
      <c r="W114" s="824"/>
      <c r="X114" s="824"/>
    </row>
    <row r="115" spans="1:24" x14ac:dyDescent="0.25">
      <c r="A115" s="299" t="s">
        <v>1025</v>
      </c>
      <c r="B115" s="826">
        <v>41875</v>
      </c>
      <c r="C115" s="824">
        <v>0.14052173913043475</v>
      </c>
      <c r="D115" s="824">
        <v>9.2911534559051392E-2</v>
      </c>
      <c r="E115" s="824">
        <v>0.10285483685378341</v>
      </c>
      <c r="F115" s="824">
        <v>0.75260262376602394</v>
      </c>
      <c r="G115" s="824">
        <v>9.7866443073555312E-2</v>
      </c>
      <c r="H115" s="824">
        <v>0.54252007609660169</v>
      </c>
      <c r="I115" s="824">
        <v>6.8233098222027406</v>
      </c>
      <c r="J115" s="824">
        <v>5.0136520110722653</v>
      </c>
      <c r="K115" s="824">
        <v>1.8096578111304753</v>
      </c>
      <c r="L115" s="854"/>
      <c r="M115" s="854"/>
      <c r="N115" s="299" t="s">
        <v>1149</v>
      </c>
      <c r="O115" s="826">
        <v>43637</v>
      </c>
      <c r="P115" s="824">
        <v>0.54171428571428593</v>
      </c>
      <c r="Q115" s="824">
        <v>0.29143351907308468</v>
      </c>
      <c r="R115" s="824">
        <v>0.41037975678113242</v>
      </c>
      <c r="S115" s="824">
        <v>3.6596131904550355</v>
      </c>
      <c r="T115" s="824">
        <v>0.5577943463713112</v>
      </c>
      <c r="U115" s="824">
        <v>3.0145198277906902</v>
      </c>
      <c r="V115" s="824">
        <v>33.387754394915468</v>
      </c>
      <c r="W115" s="824">
        <v>20.436372523245886</v>
      </c>
      <c r="X115" s="824">
        <v>12.951381871669582</v>
      </c>
    </row>
    <row r="116" spans="1:24" x14ac:dyDescent="0.25">
      <c r="A116" s="299" t="s">
        <v>1026</v>
      </c>
      <c r="B116" s="826">
        <v>41886.5</v>
      </c>
      <c r="C116" s="824">
        <v>0.18156521739130382</v>
      </c>
      <c r="D116" s="824">
        <v>0.12261564887728695</v>
      </c>
      <c r="E116" s="824">
        <v>0.13804337860414712</v>
      </c>
      <c r="F116" s="824">
        <v>0.96212112682462336</v>
      </c>
      <c r="G116" s="824">
        <v>0.13811983504754063</v>
      </c>
      <c r="H116" s="824">
        <v>0.57901433675412495</v>
      </c>
      <c r="I116" s="824">
        <v>8.9551935307469108</v>
      </c>
      <c r="J116" s="824">
        <v>5.9416695263856072</v>
      </c>
      <c r="K116" s="824">
        <v>3.0135240043613036</v>
      </c>
      <c r="L116" s="854"/>
      <c r="M116" s="854"/>
      <c r="N116" s="299" t="s">
        <v>1104</v>
      </c>
      <c r="O116" s="826">
        <v>42983</v>
      </c>
      <c r="P116" s="824">
        <v>0.54769230769230803</v>
      </c>
      <c r="Q116" s="824">
        <v>0.21174394178516998</v>
      </c>
      <c r="R116" s="824">
        <v>0.27802488806772041</v>
      </c>
      <c r="S116" s="824">
        <v>2.5946447839026625</v>
      </c>
      <c r="T116" s="824">
        <v>1.6820376999427995</v>
      </c>
      <c r="U116" s="824">
        <v>3.1959046023159012</v>
      </c>
      <c r="V116" s="824">
        <v>25.211076702809635</v>
      </c>
      <c r="W116" s="824">
        <v>16.505803280241349</v>
      </c>
      <c r="X116" s="824">
        <v>8.7052734225682862</v>
      </c>
    </row>
    <row r="117" spans="1:24" x14ac:dyDescent="0.25">
      <c r="A117" s="299" t="s">
        <v>1027</v>
      </c>
      <c r="B117" s="826">
        <v>41898</v>
      </c>
      <c r="C117" s="824">
        <v>0.5092173913043474</v>
      </c>
      <c r="D117" s="824">
        <v>0.34343588240153816</v>
      </c>
      <c r="E117" s="824">
        <v>0.28089070933136473</v>
      </c>
      <c r="F117" s="824">
        <v>2.1279716632048093</v>
      </c>
      <c r="G117" s="824">
        <v>0.49385872483696486</v>
      </c>
      <c r="H117" s="824">
        <v>1.869769882756678</v>
      </c>
      <c r="I117" s="824">
        <v>24.155320229741296</v>
      </c>
      <c r="J117" s="824">
        <v>18.106316637353267</v>
      </c>
      <c r="K117" s="824">
        <v>6.0490035923880292</v>
      </c>
      <c r="L117" s="854"/>
      <c r="M117" s="854"/>
      <c r="N117" s="299" t="s">
        <v>969</v>
      </c>
      <c r="O117" s="826">
        <v>40908</v>
      </c>
      <c r="P117" s="824">
        <v>0.54849999999999977</v>
      </c>
      <c r="Q117" s="824">
        <v>0.3263166538247334</v>
      </c>
      <c r="R117" s="824">
        <v>0.25279372347076146</v>
      </c>
      <c r="S117" s="824">
        <v>2.1104662496633617</v>
      </c>
      <c r="T117" s="824">
        <v>0.98716669857831219</v>
      </c>
      <c r="U117" s="824">
        <v>2.1387053067033968</v>
      </c>
      <c r="V117" s="824">
        <v>32.355096872043461</v>
      </c>
      <c r="W117" s="824">
        <v>20.614285419491456</v>
      </c>
      <c r="X117" s="824">
        <v>11.740811452552006</v>
      </c>
    </row>
    <row r="118" spans="1:24" x14ac:dyDescent="0.25">
      <c r="A118" s="299" t="s">
        <v>1028</v>
      </c>
      <c r="B118" s="826">
        <v>41909.5</v>
      </c>
      <c r="C118" s="824">
        <v>1.0121739130434784</v>
      </c>
      <c r="D118" s="824">
        <v>0.69006818232099931</v>
      </c>
      <c r="E118" s="824">
        <v>0.51853565703457161</v>
      </c>
      <c r="F118" s="824">
        <v>4.114750050506002</v>
      </c>
      <c r="G118" s="824">
        <v>0.98566820233977437</v>
      </c>
      <c r="H118" s="824">
        <v>3.5609285469753966</v>
      </c>
      <c r="I118" s="824">
        <v>52.726883127784788</v>
      </c>
      <c r="J118" s="824">
        <v>39.143316333057292</v>
      </c>
      <c r="K118" s="824">
        <v>13.583566794727496</v>
      </c>
      <c r="L118" s="854"/>
      <c r="M118" s="854"/>
      <c r="N118" s="299" t="s">
        <v>1227</v>
      </c>
      <c r="O118" s="826">
        <v>44904</v>
      </c>
      <c r="P118" s="824">
        <v>0.55142857142857138</v>
      </c>
      <c r="Q118" s="824">
        <v>0.26777167047087269</v>
      </c>
      <c r="R118" s="824">
        <v>0.56721918164952601</v>
      </c>
      <c r="S118" s="824">
        <v>3.8410446039056656</v>
      </c>
      <c r="T118" s="824">
        <v>0.78815443639191385</v>
      </c>
      <c r="U118" s="824">
        <v>3.1881715523841123</v>
      </c>
      <c r="V118" s="824">
        <v>48.20156465735041</v>
      </c>
      <c r="W118" s="824">
        <v>28.932917538182291</v>
      </c>
      <c r="X118" s="824">
        <v>19.268647119168119</v>
      </c>
    </row>
    <row r="119" spans="1:24" ht="13.8" thickBot="1" x14ac:dyDescent="0.3">
      <c r="A119" s="470" t="s">
        <v>1029</v>
      </c>
      <c r="B119" s="828">
        <v>41921</v>
      </c>
      <c r="C119" s="824">
        <v>0.95791304347826134</v>
      </c>
      <c r="D119" s="824">
        <v>0.6635984457744617</v>
      </c>
      <c r="E119" s="824">
        <v>0.48303083350390269</v>
      </c>
      <c r="F119" s="824">
        <v>3.7432965403402747</v>
      </c>
      <c r="G119" s="824">
        <v>0.92108285131251944</v>
      </c>
      <c r="H119" s="824">
        <v>3.1983442679569491</v>
      </c>
      <c r="I119" s="824">
        <v>47.193656219266721</v>
      </c>
      <c r="J119" s="824">
        <v>33.190897222643187</v>
      </c>
      <c r="K119" s="824">
        <v>14.002758996623534</v>
      </c>
      <c r="L119" s="854"/>
      <c r="M119" s="854"/>
      <c r="N119" s="470" t="s">
        <v>923</v>
      </c>
      <c r="O119" s="828">
        <v>40251</v>
      </c>
      <c r="P119" s="824">
        <v>0.55152941176470538</v>
      </c>
      <c r="Q119" s="824">
        <v>0.49218736554385145</v>
      </c>
      <c r="R119" s="824">
        <v>0.24241571919380006</v>
      </c>
      <c r="S119" s="824">
        <v>1.9516578540924745</v>
      </c>
      <c r="T119" s="824">
        <v>0.59290345039979053</v>
      </c>
      <c r="U119" s="824">
        <v>2.4915221338814679</v>
      </c>
      <c r="V119" s="824">
        <v>36.950885146873205</v>
      </c>
      <c r="W119" s="824">
        <v>24.039769771847062</v>
      </c>
      <c r="X119" s="824">
        <v>12.911115375026142</v>
      </c>
    </row>
    <row r="120" spans="1:24" x14ac:dyDescent="0.25">
      <c r="A120" s="779"/>
      <c r="B120" s="790"/>
      <c r="C120" s="824"/>
      <c r="D120" s="824"/>
      <c r="E120" s="824"/>
      <c r="F120" s="824"/>
      <c r="G120" s="824"/>
      <c r="H120" s="824"/>
      <c r="I120" s="824"/>
      <c r="J120" s="824"/>
      <c r="K120" s="824"/>
      <c r="L120" s="854"/>
      <c r="M120" s="854"/>
      <c r="N120" s="779" t="s">
        <v>1119</v>
      </c>
      <c r="O120" s="790">
        <v>43197</v>
      </c>
      <c r="P120" s="824">
        <v>0.56943999999999917</v>
      </c>
      <c r="Q120" s="824">
        <v>0.32330528754576365</v>
      </c>
      <c r="R120" s="824">
        <v>0.29848809452874653</v>
      </c>
      <c r="S120" s="824">
        <v>2.8569351658256275</v>
      </c>
      <c r="T120" s="824">
        <v>0.52102874174846869</v>
      </c>
      <c r="U120" s="824">
        <v>3.855311445348645</v>
      </c>
      <c r="V120" s="824">
        <v>32.237037479733978</v>
      </c>
      <c r="W120" s="824">
        <v>24.542569068994329</v>
      </c>
      <c r="X120" s="824">
        <v>7.694468410739649</v>
      </c>
    </row>
    <row r="121" spans="1:24" x14ac:dyDescent="0.25">
      <c r="A121" s="458" t="s">
        <v>1030</v>
      </c>
      <c r="B121" s="829">
        <v>41991</v>
      </c>
      <c r="C121" s="824">
        <v>1.2495384615384615</v>
      </c>
      <c r="D121" s="824">
        <v>1.0036565584403183</v>
      </c>
      <c r="E121" s="824">
        <v>0.39745059887739242</v>
      </c>
      <c r="F121" s="824">
        <v>3.346795650966981</v>
      </c>
      <c r="G121" s="824">
        <v>1.4535128724665467</v>
      </c>
      <c r="H121" s="824">
        <v>0</v>
      </c>
      <c r="I121" s="824">
        <v>53.887049626710116</v>
      </c>
      <c r="J121" s="824">
        <v>44.670453481239164</v>
      </c>
      <c r="K121" s="824">
        <v>9.2165961454709517</v>
      </c>
      <c r="L121" s="854"/>
      <c r="M121" s="854"/>
      <c r="N121" s="458" t="s">
        <v>1102</v>
      </c>
      <c r="O121" s="829">
        <v>42957</v>
      </c>
      <c r="P121" s="824">
        <v>0.57230769230769218</v>
      </c>
      <c r="Q121" s="824">
        <v>0.31465590691135975</v>
      </c>
      <c r="R121" s="824">
        <v>0.33802601111295005</v>
      </c>
      <c r="S121" s="824">
        <v>3.0864158892123781</v>
      </c>
      <c r="T121" s="824">
        <v>0.67425038588689745</v>
      </c>
      <c r="U121" s="824">
        <v>3.4742296023792338</v>
      </c>
      <c r="V121" s="824">
        <v>27.112912017924021</v>
      </c>
      <c r="W121" s="824">
        <v>20.096314719857808</v>
      </c>
      <c r="X121" s="824">
        <v>7.0165972980662126</v>
      </c>
    </row>
    <row r="122" spans="1:24" x14ac:dyDescent="0.25">
      <c r="A122" s="299" t="s">
        <v>1031</v>
      </c>
      <c r="B122" s="826">
        <v>42004</v>
      </c>
      <c r="C122" s="824">
        <v>0.90393846153846247</v>
      </c>
      <c r="D122" s="824">
        <v>0.70647851331259615</v>
      </c>
      <c r="E122" s="824">
        <v>0.38146444469059254</v>
      </c>
      <c r="F122" s="824">
        <v>3.3398411032578408</v>
      </c>
      <c r="G122" s="824">
        <v>0.97179974190636786</v>
      </c>
      <c r="H122" s="824">
        <v>0</v>
      </c>
      <c r="I122" s="824">
        <v>42.883660055312099</v>
      </c>
      <c r="J122" s="824">
        <v>35.132292658018592</v>
      </c>
      <c r="K122" s="824">
        <v>7.7513673972935067</v>
      </c>
      <c r="L122" s="854"/>
      <c r="M122" s="854"/>
      <c r="N122" s="299" t="s">
        <v>991</v>
      </c>
      <c r="O122" s="826">
        <v>41443</v>
      </c>
      <c r="P122" s="824">
        <v>0.57907227795469318</v>
      </c>
      <c r="Q122" s="824">
        <v>0.23427148977225709</v>
      </c>
      <c r="R122" s="824">
        <v>0.34824892638199961</v>
      </c>
      <c r="S122" s="824">
        <v>3.038241522064836</v>
      </c>
      <c r="T122" s="824">
        <v>0.80536202184234129</v>
      </c>
      <c r="U122" s="824">
        <v>6.1614396314095243</v>
      </c>
      <c r="V122" s="824">
        <v>30.436470648613454</v>
      </c>
      <c r="W122" s="824">
        <v>19.158767253871464</v>
      </c>
      <c r="X122" s="824">
        <v>11.277703394741991</v>
      </c>
    </row>
    <row r="123" spans="1:24" x14ac:dyDescent="0.25">
      <c r="A123" s="299" t="s">
        <v>1032</v>
      </c>
      <c r="B123" s="826">
        <v>42017</v>
      </c>
      <c r="C123" s="824">
        <v>0.35759999999999958</v>
      </c>
      <c r="D123" s="824">
        <v>0.250512199589638</v>
      </c>
      <c r="E123" s="824">
        <v>0.20456751016821415</v>
      </c>
      <c r="F123" s="824">
        <v>2.0720316621583779</v>
      </c>
      <c r="G123" s="824">
        <v>0.44887708463829795</v>
      </c>
      <c r="H123" s="824">
        <v>0</v>
      </c>
      <c r="I123" s="824">
        <v>21.205998515297868</v>
      </c>
      <c r="J123" s="824">
        <v>16.035563813577376</v>
      </c>
      <c r="K123" s="824">
        <v>5.1704347017204917</v>
      </c>
      <c r="L123" s="854"/>
      <c r="M123" s="854"/>
      <c r="N123" s="299" t="s">
        <v>984</v>
      </c>
      <c r="O123" s="826">
        <v>41139</v>
      </c>
      <c r="P123" s="824">
        <v>0.58105263157894693</v>
      </c>
      <c r="Q123" s="824">
        <v>0.3946339987782887</v>
      </c>
      <c r="R123" s="824">
        <v>0.25599134533076762</v>
      </c>
      <c r="S123" s="824">
        <v>2.1018301495741532</v>
      </c>
      <c r="T123" s="824">
        <v>0.42742728340886721</v>
      </c>
      <c r="U123" s="824">
        <v>2.8692289015126535</v>
      </c>
      <c r="V123" s="824">
        <v>22.184800290557078</v>
      </c>
      <c r="W123" s="824">
        <v>16.370344915903985</v>
      </c>
      <c r="X123" s="824">
        <v>5.8144553746530931</v>
      </c>
    </row>
    <row r="124" spans="1:24" x14ac:dyDescent="0.25">
      <c r="A124" s="299" t="s">
        <v>1033</v>
      </c>
      <c r="B124" s="826">
        <v>42030</v>
      </c>
      <c r="C124" s="824">
        <v>0.37415384615384539</v>
      </c>
      <c r="D124" s="824">
        <v>0.24544430188279867</v>
      </c>
      <c r="E124" s="824">
        <v>0.23603279669128197</v>
      </c>
      <c r="F124" s="824">
        <v>2.66988871604004</v>
      </c>
      <c r="G124" s="824">
        <v>0.48570529288306113</v>
      </c>
      <c r="H124" s="824">
        <v>0</v>
      </c>
      <c r="I124" s="824">
        <v>29.325825256199558</v>
      </c>
      <c r="J124" s="824">
        <v>24.210084259130902</v>
      </c>
      <c r="K124" s="824">
        <v>5.1157409970686558</v>
      </c>
      <c r="L124" s="854"/>
      <c r="M124" s="854"/>
      <c r="N124" s="299" t="s">
        <v>1209</v>
      </c>
      <c r="O124" s="826">
        <v>44657</v>
      </c>
      <c r="P124" s="824">
        <v>0.58439999999999925</v>
      </c>
      <c r="Q124" s="824">
        <v>0.28534101182053229</v>
      </c>
      <c r="R124" s="824">
        <v>0.52431862296266996</v>
      </c>
      <c r="S124" s="824">
        <v>4.0874377402747255</v>
      </c>
      <c r="T124" s="824">
        <v>0.49835955263486548</v>
      </c>
      <c r="U124" s="824">
        <v>4.5061132525591114</v>
      </c>
      <c r="V124" s="824">
        <v>87.563364238284791</v>
      </c>
      <c r="W124" s="824">
        <v>68.604187081382889</v>
      </c>
      <c r="X124" s="824">
        <v>18.959177156901902</v>
      </c>
    </row>
    <row r="125" spans="1:24" x14ac:dyDescent="0.25">
      <c r="A125" s="299" t="s">
        <v>1034</v>
      </c>
      <c r="B125" s="826">
        <v>42043</v>
      </c>
      <c r="C125" s="824">
        <v>0.18055384615384623</v>
      </c>
      <c r="D125" s="824">
        <v>0.11883099420829592</v>
      </c>
      <c r="E125" s="824">
        <v>0.1056445954573187</v>
      </c>
      <c r="F125" s="824">
        <v>0.99152569363127552</v>
      </c>
      <c r="G125" s="824">
        <v>0.31949221415537715</v>
      </c>
      <c r="H125" s="824">
        <v>0</v>
      </c>
      <c r="I125" s="824">
        <v>10.397723915810227</v>
      </c>
      <c r="J125" s="824">
        <v>7.1059397001302731</v>
      </c>
      <c r="K125" s="824">
        <v>3.2917842156799537</v>
      </c>
      <c r="L125" s="854"/>
      <c r="M125" s="854"/>
      <c r="N125" s="299" t="s">
        <v>933</v>
      </c>
      <c r="O125" s="826">
        <f>O124+14</f>
        <v>44671</v>
      </c>
      <c r="P125" s="824">
        <v>0.58520000000000039</v>
      </c>
      <c r="Q125" s="824">
        <v>0.44686239957845392</v>
      </c>
      <c r="R125" s="824">
        <v>0.31051185810988552</v>
      </c>
      <c r="S125" s="824">
        <v>2.8506353370032405</v>
      </c>
      <c r="T125" s="824">
        <v>0.52772522671679556</v>
      </c>
      <c r="U125" s="824">
        <v>8.8097298006165285</v>
      </c>
      <c r="V125" s="824">
        <v>29.884897546721426</v>
      </c>
      <c r="W125" s="824">
        <v>13.619558180829078</v>
      </c>
      <c r="X125" s="824">
        <v>16.265339365892348</v>
      </c>
    </row>
    <row r="126" spans="1:24" x14ac:dyDescent="0.25">
      <c r="A126" s="299" t="s">
        <v>1035</v>
      </c>
      <c r="B126" s="826">
        <v>42056</v>
      </c>
      <c r="C126" s="824">
        <v>0.13144615384615357</v>
      </c>
      <c r="D126" s="824">
        <v>6.2107009374069266E-2</v>
      </c>
      <c r="E126" s="824">
        <v>0.11433228807804663</v>
      </c>
      <c r="F126" s="824">
        <v>1.3503219180794297</v>
      </c>
      <c r="G126" s="824">
        <v>0.21078780785491222</v>
      </c>
      <c r="H126" s="824">
        <v>0.27531378994019107</v>
      </c>
      <c r="I126" s="824">
        <v>12.494383916515506</v>
      </c>
      <c r="J126" s="824">
        <v>9.6570216958745849</v>
      </c>
      <c r="K126" s="824">
        <v>2.8373622206409213</v>
      </c>
      <c r="L126" s="854"/>
      <c r="M126" s="854"/>
      <c r="N126" s="299" t="s">
        <v>1189</v>
      </c>
      <c r="O126" s="826">
        <v>44386</v>
      </c>
      <c r="P126" s="824">
        <v>0.59085714285714219</v>
      </c>
      <c r="Q126" s="824">
        <v>0.31088669505009225</v>
      </c>
      <c r="R126" s="824">
        <v>0.64466814785893123</v>
      </c>
      <c r="S126" s="824">
        <v>4.4953771997400516</v>
      </c>
      <c r="T126" s="824">
        <v>0.40659660979294127</v>
      </c>
      <c r="U126" s="824">
        <v>3.7177196635694694</v>
      </c>
      <c r="V126" s="824">
        <v>54.904598464538154</v>
      </c>
      <c r="W126" s="824">
        <v>24.118109942274462</v>
      </c>
      <c r="X126" s="824">
        <v>30.786488522263692</v>
      </c>
    </row>
    <row r="127" spans="1:24" x14ac:dyDescent="0.25">
      <c r="A127" s="299" t="s">
        <v>1036</v>
      </c>
      <c r="B127" s="826">
        <v>42069</v>
      </c>
      <c r="C127" s="824">
        <v>0.15070769230769196</v>
      </c>
      <c r="D127" s="824">
        <v>8.079643795645472E-2</v>
      </c>
      <c r="E127" s="824">
        <v>0.10223404664622657</v>
      </c>
      <c r="F127" s="824">
        <v>0.99014320914884535</v>
      </c>
      <c r="G127" s="824">
        <v>0.25247549391549107</v>
      </c>
      <c r="H127" s="824">
        <v>0.53185426010408721</v>
      </c>
      <c r="I127" s="824">
        <v>9.1805009546003919</v>
      </c>
      <c r="J127" s="824">
        <v>6.4664974750106676</v>
      </c>
      <c r="K127" s="824">
        <v>2.7140034795897243</v>
      </c>
      <c r="L127" s="854"/>
      <c r="M127" s="854"/>
      <c r="N127" s="299" t="s">
        <v>1263</v>
      </c>
      <c r="O127" s="826">
        <v>45435</v>
      </c>
      <c r="P127" s="824">
        <v>0.5936615384615388</v>
      </c>
      <c r="Q127" s="824">
        <v>0.32017608005325571</v>
      </c>
      <c r="R127" s="824">
        <v>0.59498094193343043</v>
      </c>
      <c r="S127" s="824">
        <v>3.7112905633358659</v>
      </c>
      <c r="T127" s="824">
        <v>0.63334545854751012</v>
      </c>
      <c r="U127" s="824">
        <v>3.5162973039280314</v>
      </c>
      <c r="V127" s="824">
        <v>63.669229839282615</v>
      </c>
      <c r="W127" s="824">
        <v>43.655608482169377</v>
      </c>
      <c r="X127" s="824">
        <v>20.013621357113237</v>
      </c>
    </row>
    <row r="128" spans="1:24" x14ac:dyDescent="0.25">
      <c r="A128" s="299" t="s">
        <v>1037</v>
      </c>
      <c r="B128" s="826">
        <v>42082</v>
      </c>
      <c r="C128" s="824">
        <v>0.25643076923076957</v>
      </c>
      <c r="D128" s="824">
        <v>0.15015725489010581</v>
      </c>
      <c r="E128" s="824">
        <v>0.16515329916901822</v>
      </c>
      <c r="F128" s="824">
        <v>1.4090485552475156</v>
      </c>
      <c r="G128" s="824">
        <v>0.41685961913245834</v>
      </c>
      <c r="H128" s="824">
        <v>0.79328285454074621</v>
      </c>
      <c r="I128" s="824">
        <v>12.673211460201209</v>
      </c>
      <c r="J128" s="824">
        <v>8.4623460519569811</v>
      </c>
      <c r="K128" s="824">
        <v>4.2108654082442278</v>
      </c>
      <c r="L128" s="854"/>
      <c r="M128" s="854"/>
      <c r="N128" s="299" t="s">
        <v>987</v>
      </c>
      <c r="O128" s="826">
        <v>41167.5</v>
      </c>
      <c r="P128" s="824">
        <v>0.60463157894736841</v>
      </c>
      <c r="Q128" s="824">
        <v>0.43279981016558278</v>
      </c>
      <c r="R128" s="824">
        <v>0.33345927672297121</v>
      </c>
      <c r="S128" s="824">
        <v>2.4767452038387368</v>
      </c>
      <c r="T128" s="824">
        <v>0.38229765398958071</v>
      </c>
      <c r="U128" s="824">
        <v>2.110210283321913</v>
      </c>
      <c r="V128" s="824">
        <v>34.930252055522807</v>
      </c>
      <c r="W128" s="824">
        <v>24.725496884268306</v>
      </c>
      <c r="X128" s="824">
        <v>10.204755171254501</v>
      </c>
    </row>
    <row r="129" spans="1:24" x14ac:dyDescent="0.25">
      <c r="A129" s="299" t="s">
        <v>1038</v>
      </c>
      <c r="B129" s="826">
        <v>42095</v>
      </c>
      <c r="C129" s="824">
        <v>0.19107692307692375</v>
      </c>
      <c r="D129" s="824">
        <v>9.4308057292993033E-2</v>
      </c>
      <c r="E129" s="824">
        <v>0.1552407871540829</v>
      </c>
      <c r="F129" s="824">
        <v>1.2326271518079281</v>
      </c>
      <c r="G129" s="824">
        <v>0.26953330168812178</v>
      </c>
      <c r="H129" s="824">
        <v>1.1683330457700052</v>
      </c>
      <c r="I129" s="824">
        <v>11.945287387124058</v>
      </c>
      <c r="J129" s="824">
        <v>8.1612886530243198</v>
      </c>
      <c r="K129" s="824">
        <v>3.7839987340997379</v>
      </c>
      <c r="L129" s="854"/>
      <c r="M129" s="854"/>
      <c r="N129" s="299" t="s">
        <v>1228</v>
      </c>
      <c r="O129" s="826">
        <v>44918</v>
      </c>
      <c r="P129" s="824">
        <v>0.62800000000000011</v>
      </c>
      <c r="Q129" s="824">
        <v>0.29870456360842629</v>
      </c>
      <c r="R129" s="824">
        <v>0.59626082627152011</v>
      </c>
      <c r="S129" s="824">
        <v>4.4593315364556441</v>
      </c>
      <c r="T129" s="824">
        <v>0.6757225754402072</v>
      </c>
      <c r="U129" s="824">
        <v>4.5533926668674365</v>
      </c>
      <c r="V129" s="824">
        <v>44.053663326883623</v>
      </c>
      <c r="W129" s="824">
        <v>24.707156057775144</v>
      </c>
      <c r="X129" s="824">
        <v>19.346507269108479</v>
      </c>
    </row>
    <row r="130" spans="1:24" x14ac:dyDescent="0.25">
      <c r="A130" s="299" t="s">
        <v>1039</v>
      </c>
      <c r="B130" s="826">
        <v>42108</v>
      </c>
      <c r="C130" s="824">
        <v>0.38523076923076888</v>
      </c>
      <c r="D130" s="824">
        <v>0.17007852153678532</v>
      </c>
      <c r="E130" s="824">
        <v>0.43067085521380621</v>
      </c>
      <c r="F130" s="824">
        <v>3.0855228168009043</v>
      </c>
      <c r="G130" s="824">
        <v>0.30832311247165145</v>
      </c>
      <c r="H130" s="824">
        <v>3.2660043854438685</v>
      </c>
      <c r="I130" s="824">
        <v>24.311200338204515</v>
      </c>
      <c r="J130" s="824">
        <v>12.991727315569252</v>
      </c>
      <c r="K130" s="824">
        <v>11.319473022635263</v>
      </c>
      <c r="L130" s="854"/>
      <c r="M130" s="854"/>
      <c r="N130" s="299" t="s">
        <v>951</v>
      </c>
      <c r="O130" s="826">
        <v>40639</v>
      </c>
      <c r="P130" s="824">
        <v>0.63040000000000018</v>
      </c>
      <c r="Q130" s="824">
        <v>0.4184759299656613</v>
      </c>
      <c r="R130" s="824">
        <v>0.13146101314108116</v>
      </c>
      <c r="S130" s="824">
        <v>3.1895843340130186</v>
      </c>
      <c r="T130" s="824">
        <v>1.1613527005845738</v>
      </c>
      <c r="U130" s="824">
        <v>5.410844196688454</v>
      </c>
      <c r="V130" s="824"/>
      <c r="W130" s="824"/>
      <c r="X130" s="824"/>
    </row>
    <row r="131" spans="1:24" x14ac:dyDescent="0.25">
      <c r="A131" s="299" t="s">
        <v>1040</v>
      </c>
      <c r="B131" s="826">
        <v>42121</v>
      </c>
      <c r="C131" s="824">
        <v>0.18984615384615303</v>
      </c>
      <c r="D131" s="824">
        <v>0.10348887762138193</v>
      </c>
      <c r="E131" s="824">
        <v>0.14602949947119806</v>
      </c>
      <c r="F131" s="824">
        <v>1.1570346385757944</v>
      </c>
      <c r="G131" s="824">
        <v>0.21128984240636808</v>
      </c>
      <c r="H131" s="824">
        <v>1.0859279112923974</v>
      </c>
      <c r="I131" s="824">
        <v>9.7597407652337314</v>
      </c>
      <c r="J131" s="824">
        <v>6.0034607791026469</v>
      </c>
      <c r="K131" s="824">
        <v>3.7562799861310845</v>
      </c>
      <c r="L131" s="854"/>
      <c r="M131" s="854"/>
      <c r="N131" s="299" t="s">
        <v>1262</v>
      </c>
      <c r="O131" s="826">
        <v>45421</v>
      </c>
      <c r="P131" s="824">
        <v>0.63800000000000012</v>
      </c>
      <c r="Q131" s="824">
        <v>0.35913742755841027</v>
      </c>
      <c r="R131" s="824">
        <v>0.5199567316329855</v>
      </c>
      <c r="S131" s="824">
        <v>3.5460374315039656</v>
      </c>
      <c r="T131" s="824">
        <v>0.83154686530578836</v>
      </c>
      <c r="U131" s="824">
        <v>3.1779477694624378</v>
      </c>
      <c r="V131" s="824">
        <v>39.818518985516896</v>
      </c>
      <c r="W131" s="824">
        <v>21.280514266455778</v>
      </c>
      <c r="X131" s="824">
        <v>18.538004719061117</v>
      </c>
    </row>
    <row r="132" spans="1:24" x14ac:dyDescent="0.25">
      <c r="A132" s="299" t="s">
        <v>1041</v>
      </c>
      <c r="B132" s="826">
        <v>42134</v>
      </c>
      <c r="C132" s="824">
        <v>0.14633846153846156</v>
      </c>
      <c r="D132" s="824">
        <v>7.9217940895487768E-2</v>
      </c>
      <c r="E132" s="824">
        <v>0.15454417908631082</v>
      </c>
      <c r="F132" s="824">
        <v>1.1125258084039455</v>
      </c>
      <c r="G132" s="824">
        <v>0.14625955294874726</v>
      </c>
      <c r="H132" s="824">
        <v>0.68028118648283165</v>
      </c>
      <c r="I132" s="824">
        <v>9.3363021288767509</v>
      </c>
      <c r="J132" s="824">
        <v>5.3897092209723318</v>
      </c>
      <c r="K132" s="824">
        <v>3.9465929079044191</v>
      </c>
      <c r="L132" s="854"/>
      <c r="M132" s="854"/>
      <c r="N132" s="299" t="s">
        <v>1207</v>
      </c>
      <c r="O132" s="826">
        <v>44629</v>
      </c>
      <c r="P132" s="824">
        <v>0.63994285714285681</v>
      </c>
      <c r="Q132" s="824">
        <v>0.33195369824582738</v>
      </c>
      <c r="R132" s="824">
        <v>0.52446625178345907</v>
      </c>
      <c r="S132" s="824">
        <v>3.6650894075173821</v>
      </c>
      <c r="T132" s="824">
        <v>0.87685912716794501</v>
      </c>
      <c r="U132" s="824">
        <v>3.9263713246630618</v>
      </c>
      <c r="V132" s="824">
        <v>79.328155489740439</v>
      </c>
      <c r="W132" s="824">
        <v>59.711586895635676</v>
      </c>
      <c r="X132" s="824">
        <v>19.616568594104763</v>
      </c>
    </row>
    <row r="133" spans="1:24" ht="13.8" thickBot="1" x14ac:dyDescent="0.3">
      <c r="A133" s="470" t="s">
        <v>1042</v>
      </c>
      <c r="B133" s="828">
        <v>42147</v>
      </c>
      <c r="C133" s="824">
        <v>0.14538181818181783</v>
      </c>
      <c r="D133" s="824">
        <v>6.6378290285888736E-2</v>
      </c>
      <c r="E133" s="824">
        <v>0.15382342210456648</v>
      </c>
      <c r="F133" s="824">
        <v>1.1354935049748238</v>
      </c>
      <c r="G133" s="824">
        <v>0.1143712516543632</v>
      </c>
      <c r="H133" s="824">
        <v>1.1924880955690236</v>
      </c>
      <c r="I133" s="824">
        <v>7.6773364951832628</v>
      </c>
      <c r="J133" s="824">
        <v>3.8160308968251053</v>
      </c>
      <c r="K133" s="824">
        <v>3.8613055983581575</v>
      </c>
      <c r="L133" s="854"/>
      <c r="M133" s="854"/>
      <c r="N133" s="470" t="s">
        <v>1183</v>
      </c>
      <c r="O133" s="828">
        <v>44292</v>
      </c>
      <c r="P133" s="824">
        <v>0.65314285714285758</v>
      </c>
      <c r="Q133" s="824">
        <v>0.26477008633208077</v>
      </c>
      <c r="R133" s="824">
        <v>0.37431384526727429</v>
      </c>
      <c r="S133" s="824">
        <v>2.9971937854847432</v>
      </c>
      <c r="T133" s="824">
        <v>0.24597696871769825</v>
      </c>
      <c r="U133" s="824">
        <v>9.7501490513892435</v>
      </c>
      <c r="V133" s="824">
        <v>35.49063158536633</v>
      </c>
      <c r="W133" s="824">
        <v>20.446990531322815</v>
      </c>
      <c r="X133" s="824">
        <v>15.043641054043515</v>
      </c>
    </row>
    <row r="134" spans="1:24" x14ac:dyDescent="0.25">
      <c r="A134" s="458" t="s">
        <v>1043</v>
      </c>
      <c r="B134" s="829">
        <v>42159</v>
      </c>
      <c r="C134" s="824">
        <v>4.2784000000000004</v>
      </c>
      <c r="D134" s="824">
        <v>3.0003909041466956</v>
      </c>
      <c r="E134" s="824">
        <v>1.9168175031532766</v>
      </c>
      <c r="F134" s="824">
        <v>15.60021621695528</v>
      </c>
      <c r="G134" s="824">
        <v>3.4807817650259816</v>
      </c>
      <c r="H134" s="824">
        <v>16.436271694366777</v>
      </c>
      <c r="I134" s="824">
        <v>198.72480793445513</v>
      </c>
      <c r="J134" s="824">
        <v>151.20262892849581</v>
      </c>
      <c r="K134" s="824">
        <v>47.522179005959316</v>
      </c>
      <c r="L134" s="854"/>
      <c r="M134" s="854"/>
      <c r="N134" s="458" t="s">
        <v>938</v>
      </c>
      <c r="O134" s="829">
        <f>O133+14</f>
        <v>44306</v>
      </c>
      <c r="P134" s="824">
        <v>0.65498947368421057</v>
      </c>
      <c r="Q134" s="824">
        <v>0.46458440489369113</v>
      </c>
      <c r="R134" s="824">
        <v>0.3674457326865313</v>
      </c>
      <c r="S134" s="824">
        <v>3.0956407349435153</v>
      </c>
      <c r="T134" s="824">
        <v>0.9745086958393675</v>
      </c>
      <c r="U134" s="824">
        <v>4.3778203396398867</v>
      </c>
      <c r="V134" s="824">
        <v>44.541785450378157</v>
      </c>
      <c r="W134" s="824">
        <v>32.055712378838955</v>
      </c>
      <c r="X134" s="824">
        <v>12.486073071539202</v>
      </c>
    </row>
    <row r="135" spans="1:24" x14ac:dyDescent="0.25">
      <c r="A135" s="299" t="s">
        <v>1044</v>
      </c>
      <c r="B135" s="826">
        <v>42169</v>
      </c>
      <c r="C135" s="824">
        <v>2.9960000000000009</v>
      </c>
      <c r="D135" s="824">
        <v>1.9806327231812828</v>
      </c>
      <c r="E135" s="824">
        <v>1.1685472409953968</v>
      </c>
      <c r="F135" s="824">
        <v>9.6219799230293646</v>
      </c>
      <c r="G135" s="824">
        <v>3.3335382021775266</v>
      </c>
      <c r="H135" s="824">
        <v>13.995242184716481</v>
      </c>
      <c r="I135" s="824">
        <v>140.67204915326406</v>
      </c>
      <c r="J135" s="824">
        <v>101.88174630159776</v>
      </c>
      <c r="K135" s="824">
        <v>38.790302851666297</v>
      </c>
      <c r="L135" s="854"/>
      <c r="M135" s="854"/>
      <c r="N135" s="299" t="s">
        <v>913</v>
      </c>
      <c r="O135" s="826">
        <v>40081</v>
      </c>
      <c r="P135" s="824">
        <v>0.65835294117647014</v>
      </c>
      <c r="Q135" s="824">
        <v>0.60385172309379154</v>
      </c>
      <c r="R135" s="824">
        <v>0.363311156797332</v>
      </c>
      <c r="S135" s="824">
        <v>3.206114559152323</v>
      </c>
      <c r="T135" s="824">
        <v>0.54453734426258926</v>
      </c>
      <c r="U135" s="824">
        <v>3.1587510481246457</v>
      </c>
      <c r="V135" s="824">
        <v>37.183446459067632</v>
      </c>
      <c r="W135" s="824">
        <v>25.836889330577364</v>
      </c>
      <c r="X135" s="824">
        <v>11.346557128490268</v>
      </c>
    </row>
    <row r="136" spans="1:24" x14ac:dyDescent="0.25">
      <c r="A136" s="299" t="s">
        <v>1045</v>
      </c>
      <c r="B136" s="826">
        <v>42179</v>
      </c>
      <c r="C136" s="824">
        <v>1.7375999999999991</v>
      </c>
      <c r="D136" s="824">
        <v>0.90971271151571531</v>
      </c>
      <c r="E136" s="824">
        <v>0.9927701498464736</v>
      </c>
      <c r="F136" s="824">
        <v>7.7569230103817031</v>
      </c>
      <c r="G136" s="824">
        <v>1.5808285452415911</v>
      </c>
      <c r="H136" s="824">
        <v>15.558166861887038</v>
      </c>
      <c r="I136" s="824">
        <v>74.136741858446115</v>
      </c>
      <c r="J136" s="824">
        <v>53.724481566537577</v>
      </c>
      <c r="K136" s="824">
        <v>20.412260291908538</v>
      </c>
      <c r="L136" s="854"/>
      <c r="M136" s="854"/>
      <c r="N136" s="299" t="s">
        <v>935</v>
      </c>
      <c r="O136" s="826">
        <f>O135+14</f>
        <v>40095</v>
      </c>
      <c r="P136" s="824">
        <v>0.65857142857142847</v>
      </c>
      <c r="Q136" s="824">
        <v>0.5094420746576489</v>
      </c>
      <c r="R136" s="824">
        <v>0.40702363171641681</v>
      </c>
      <c r="S136" s="824">
        <v>3.5540098286803525</v>
      </c>
      <c r="T136" s="824">
        <v>0.42472023448921531</v>
      </c>
      <c r="U136" s="824">
        <v>7.147030760550269</v>
      </c>
      <c r="V136" s="824">
        <v>37.479157051519884</v>
      </c>
      <c r="W136" s="824">
        <v>23.518491640410925</v>
      </c>
      <c r="X136" s="824">
        <v>13.960665411108959</v>
      </c>
    </row>
    <row r="137" spans="1:24" x14ac:dyDescent="0.25">
      <c r="A137" s="299" t="s">
        <v>1046</v>
      </c>
      <c r="B137" s="826">
        <v>42189</v>
      </c>
      <c r="C137" s="824">
        <v>6.720000000000112E-2</v>
      </c>
      <c r="D137" s="824">
        <v>3.1570716834408388E-2</v>
      </c>
      <c r="E137" s="824">
        <v>5.5177579075637112E-2</v>
      </c>
      <c r="F137" s="824">
        <v>0.42346692256109936</v>
      </c>
      <c r="G137" s="824">
        <v>5.5665278211389113E-2</v>
      </c>
      <c r="H137" s="824">
        <v>0.61789512935004909</v>
      </c>
      <c r="I137" s="824">
        <v>2.3166900488993742</v>
      </c>
      <c r="J137" s="824">
        <v>1.2973324554003198</v>
      </c>
      <c r="K137" s="824">
        <v>1.0193575934990544</v>
      </c>
      <c r="L137" s="854"/>
      <c r="M137" s="854"/>
      <c r="N137" s="867" t="s">
        <v>1246</v>
      </c>
      <c r="O137" s="826">
        <v>45053</v>
      </c>
      <c r="P137" s="824">
        <v>0.65862857142857123</v>
      </c>
      <c r="Q137" s="824">
        <v>0.41179237271152952</v>
      </c>
      <c r="R137" s="824">
        <v>1.0429656311766695</v>
      </c>
      <c r="S137" s="824">
        <v>5.8582117866303385</v>
      </c>
      <c r="T137" s="824">
        <v>0.30317671787494122</v>
      </c>
      <c r="U137" s="824">
        <v>1.450774824049377</v>
      </c>
      <c r="V137" s="824">
        <v>157.51978527337002</v>
      </c>
      <c r="W137" s="824">
        <v>124.08258594887062</v>
      </c>
      <c r="X137" s="824">
        <v>33.437199324499403</v>
      </c>
    </row>
    <row r="138" spans="1:24" x14ac:dyDescent="0.25">
      <c r="A138" s="299" t="s">
        <v>1047</v>
      </c>
      <c r="B138" s="826">
        <v>42199</v>
      </c>
      <c r="C138" s="824"/>
      <c r="D138" s="824"/>
      <c r="E138" s="824"/>
      <c r="F138" s="824"/>
      <c r="G138" s="824"/>
      <c r="H138" s="824"/>
      <c r="I138" s="824"/>
      <c r="J138" s="824"/>
      <c r="K138" s="824"/>
      <c r="L138" s="854"/>
      <c r="M138" s="854"/>
      <c r="N138" s="299" t="s">
        <v>1143</v>
      </c>
      <c r="O138" s="826">
        <v>43547</v>
      </c>
      <c r="P138" s="824">
        <v>0.67999999999999972</v>
      </c>
      <c r="Q138" s="824">
        <v>0.37219693508956819</v>
      </c>
      <c r="R138" s="824">
        <v>0.37968262634554961</v>
      </c>
      <c r="S138" s="824">
        <v>3.5187048488742447</v>
      </c>
      <c r="T138" s="824">
        <v>0.44400273282827718</v>
      </c>
      <c r="U138" s="824">
        <v>5.6186619117720511</v>
      </c>
      <c r="V138" s="824">
        <v>37.193658298218892</v>
      </c>
      <c r="W138" s="824">
        <v>26.282057807784131</v>
      </c>
      <c r="X138" s="824">
        <v>10.911600490434761</v>
      </c>
    </row>
    <row r="139" spans="1:24" x14ac:dyDescent="0.25">
      <c r="A139" s="299" t="s">
        <v>1048</v>
      </c>
      <c r="B139" s="826">
        <v>42209</v>
      </c>
      <c r="C139" s="824"/>
      <c r="D139" s="824"/>
      <c r="E139" s="824"/>
      <c r="F139" s="824"/>
      <c r="G139" s="824"/>
      <c r="H139" s="824"/>
      <c r="I139" s="824"/>
      <c r="J139" s="824"/>
      <c r="K139" s="824"/>
      <c r="L139" s="854"/>
      <c r="M139" s="854"/>
      <c r="N139" s="299" t="s">
        <v>1193</v>
      </c>
      <c r="O139" s="826">
        <v>44442</v>
      </c>
      <c r="P139" s="824">
        <v>0.68342857142857127</v>
      </c>
      <c r="Q139" s="824">
        <v>0.36363128343943718</v>
      </c>
      <c r="R139" s="824">
        <v>0.61133522012421704</v>
      </c>
      <c r="S139" s="824">
        <v>5.3140481973098357</v>
      </c>
      <c r="T139" s="824">
        <v>0.35515009629298661</v>
      </c>
      <c r="U139" s="824">
        <v>4.4446373876962717</v>
      </c>
      <c r="V139" s="824">
        <v>49.979131428571414</v>
      </c>
      <c r="W139" s="824">
        <v>32.804571428571421</v>
      </c>
      <c r="X139" s="824">
        <v>17.174559999999992</v>
      </c>
    </row>
    <row r="140" spans="1:24" x14ac:dyDescent="0.25">
      <c r="A140" s="299" t="s">
        <v>1049</v>
      </c>
      <c r="B140" s="826">
        <v>42219</v>
      </c>
      <c r="C140" s="824"/>
      <c r="D140" s="824"/>
      <c r="E140" s="824"/>
      <c r="F140" s="824"/>
      <c r="G140" s="824"/>
      <c r="H140" s="824"/>
      <c r="I140" s="824"/>
      <c r="J140" s="824"/>
      <c r="K140" s="824"/>
      <c r="L140" s="854"/>
      <c r="M140" s="854"/>
      <c r="N140" s="299" t="s">
        <v>990</v>
      </c>
      <c r="O140" s="826">
        <v>41196</v>
      </c>
      <c r="P140" s="824">
        <v>0.69642105263157894</v>
      </c>
      <c r="Q140" s="824">
        <v>0.53275924869028435</v>
      </c>
      <c r="R140" s="824">
        <v>0.27948326873956991</v>
      </c>
      <c r="S140" s="824">
        <v>2.226648668883151</v>
      </c>
      <c r="T140" s="824">
        <v>0.46671744344195015</v>
      </c>
      <c r="U140" s="824">
        <v>1.7856154161235114</v>
      </c>
      <c r="V140" s="824">
        <v>39.916393811307628</v>
      </c>
      <c r="W140" s="824">
        <v>29.511776717438579</v>
      </c>
      <c r="X140" s="824">
        <v>10.404617093869049</v>
      </c>
    </row>
    <row r="141" spans="1:24" x14ac:dyDescent="0.25">
      <c r="A141" s="299" t="s">
        <v>1050</v>
      </c>
      <c r="B141" s="826">
        <v>42229</v>
      </c>
      <c r="C141" s="824"/>
      <c r="D141" s="824"/>
      <c r="E141" s="824"/>
      <c r="F141" s="824"/>
      <c r="G141" s="824"/>
      <c r="H141" s="824"/>
      <c r="I141" s="824"/>
      <c r="J141" s="824"/>
      <c r="K141" s="824"/>
      <c r="L141" s="854"/>
      <c r="M141" s="854"/>
      <c r="N141" s="299" t="s">
        <v>1101</v>
      </c>
      <c r="O141" s="826">
        <v>42944</v>
      </c>
      <c r="P141" s="824">
        <v>0.72</v>
      </c>
      <c r="Q141" s="824">
        <v>0.3709141704311481</v>
      </c>
      <c r="R141" s="824">
        <v>0.47822848119855421</v>
      </c>
      <c r="S141" s="824">
        <v>4.1304256844940435</v>
      </c>
      <c r="T141" s="824">
        <v>0.42427448801742901</v>
      </c>
      <c r="U141" s="824">
        <v>6.5054427906546977</v>
      </c>
      <c r="V141" s="824">
        <v>36.528292121892946</v>
      </c>
      <c r="W141" s="824">
        <v>27.229041421956797</v>
      </c>
      <c r="X141" s="824">
        <v>9.2992506999361488</v>
      </c>
    </row>
    <row r="142" spans="1:24" x14ac:dyDescent="0.25">
      <c r="A142" s="299" t="s">
        <v>1051</v>
      </c>
      <c r="B142" s="826">
        <v>42239</v>
      </c>
      <c r="C142" s="824"/>
      <c r="D142" s="824"/>
      <c r="E142" s="824"/>
      <c r="F142" s="824"/>
      <c r="G142" s="824"/>
      <c r="H142" s="824"/>
      <c r="I142" s="824"/>
      <c r="J142" s="824"/>
      <c r="K142" s="824"/>
      <c r="L142" s="854"/>
      <c r="M142" s="854"/>
      <c r="N142" s="299" t="s">
        <v>1173</v>
      </c>
      <c r="O142" s="826">
        <v>44152</v>
      </c>
      <c r="P142" s="824">
        <v>0.72228571428571497</v>
      </c>
      <c r="Q142" s="824">
        <v>0.41882547121341651</v>
      </c>
      <c r="R142" s="824">
        <v>0.40362041000992888</v>
      </c>
      <c r="S142" s="824">
        <v>3.5348275968530771</v>
      </c>
      <c r="T142" s="824">
        <v>0.4719502222935244</v>
      </c>
      <c r="U142" s="824">
        <v>5.3472161392166679</v>
      </c>
      <c r="V142" s="824">
        <v>42.474143922321076</v>
      </c>
      <c r="W142" s="824">
        <v>34.077329077940554</v>
      </c>
      <c r="X142" s="824">
        <v>8.3968148443805219</v>
      </c>
    </row>
    <row r="143" spans="1:24" x14ac:dyDescent="0.25">
      <c r="A143" s="299" t="s">
        <v>1052</v>
      </c>
      <c r="B143" s="826">
        <v>42249</v>
      </c>
      <c r="C143" s="824">
        <v>0.24239999999999923</v>
      </c>
      <c r="D143" s="824">
        <v>0.12857283859612711</v>
      </c>
      <c r="E143" s="824">
        <v>0.15648242154267863</v>
      </c>
      <c r="F143" s="824">
        <v>1.1832966467899619</v>
      </c>
      <c r="G143" s="824">
        <v>0.16739883603653058</v>
      </c>
      <c r="H143" s="824">
        <v>2.1923690594085139</v>
      </c>
      <c r="I143" s="824">
        <v>8.034495351074014</v>
      </c>
      <c r="J143" s="824">
        <v>4.9784296347145744</v>
      </c>
      <c r="K143" s="824">
        <v>3.0560657163594396</v>
      </c>
      <c r="L143" s="854"/>
      <c r="M143" s="854"/>
      <c r="N143" s="299" t="s">
        <v>1204</v>
      </c>
      <c r="O143" s="826">
        <v>44587</v>
      </c>
      <c r="P143" s="824">
        <v>0.72422857142857155</v>
      </c>
      <c r="Q143" s="824">
        <v>0.4020147762907727</v>
      </c>
      <c r="R143" s="824">
        <v>0.99923416789637098</v>
      </c>
      <c r="S143" s="824">
        <v>5.8489535186151453</v>
      </c>
      <c r="T143" s="824">
        <v>0.82742032017243317</v>
      </c>
      <c r="U143" s="824">
        <v>2.2762993897271611</v>
      </c>
      <c r="V143" s="824">
        <v>97.014730356471048</v>
      </c>
      <c r="W143" s="824">
        <v>50.464545547751797</v>
      </c>
      <c r="X143" s="824">
        <v>46.550184808719251</v>
      </c>
    </row>
    <row r="144" spans="1:24" x14ac:dyDescent="0.25">
      <c r="A144" s="299" t="s">
        <v>1053</v>
      </c>
      <c r="B144" s="826">
        <v>42259</v>
      </c>
      <c r="C144" s="824">
        <v>2.4000000000000909E-3</v>
      </c>
      <c r="D144" s="824"/>
      <c r="E144" s="824"/>
      <c r="F144" s="824"/>
      <c r="G144" s="824"/>
      <c r="H144" s="824"/>
      <c r="I144" s="824"/>
      <c r="J144" s="824"/>
      <c r="K144" s="824"/>
      <c r="L144" s="854"/>
      <c r="M144" s="854"/>
      <c r="N144" s="299" t="s">
        <v>1067</v>
      </c>
      <c r="O144" s="826">
        <v>42472.5</v>
      </c>
      <c r="P144" s="824">
        <v>0.72824242424242369</v>
      </c>
      <c r="Q144" s="824">
        <v>0.44962912829175983</v>
      </c>
      <c r="R144" s="824">
        <v>0.27021606682734778</v>
      </c>
      <c r="S144" s="824">
        <v>2.3707575831144205</v>
      </c>
      <c r="T144" s="824">
        <v>0.72578157831428936</v>
      </c>
      <c r="U144" s="824">
        <v>4.801378735367833</v>
      </c>
      <c r="V144" s="824">
        <v>35.766891688557799</v>
      </c>
      <c r="W144" s="824">
        <v>26.794646688871516</v>
      </c>
      <c r="X144" s="824">
        <v>8.9722449996862821</v>
      </c>
    </row>
    <row r="145" spans="1:24" x14ac:dyDescent="0.25">
      <c r="A145" s="299" t="s">
        <v>1054</v>
      </c>
      <c r="B145" s="826">
        <v>42269</v>
      </c>
      <c r="C145" s="824">
        <v>9.5199999999999813E-2</v>
      </c>
      <c r="D145" s="824">
        <v>5.1453700871584872E-2</v>
      </c>
      <c r="E145" s="824">
        <v>5.9497837964891526E-2</v>
      </c>
      <c r="F145" s="824">
        <v>0.44363203859728939</v>
      </c>
      <c r="G145" s="824">
        <v>6.9177650349186964E-2</v>
      </c>
      <c r="H145" s="824">
        <v>0.83721281958544846</v>
      </c>
      <c r="I145" s="824">
        <v>3.285658360581488</v>
      </c>
      <c r="J145" s="824">
        <v>2.0573322913992214</v>
      </c>
      <c r="K145" s="824">
        <v>1.2283260691822666</v>
      </c>
      <c r="L145" s="854"/>
      <c r="M145" s="854"/>
      <c r="N145" s="299" t="s">
        <v>1212</v>
      </c>
      <c r="O145" s="826">
        <v>44708</v>
      </c>
      <c r="P145" s="824">
        <v>0.73314285714285687</v>
      </c>
      <c r="Q145" s="824">
        <v>0.39510163923470121</v>
      </c>
      <c r="R145" s="824">
        <v>0.56988591492687013</v>
      </c>
      <c r="S145" s="824">
        <v>4.4165362189414221</v>
      </c>
      <c r="T145" s="824">
        <v>0.36808076243840926</v>
      </c>
      <c r="U145" s="824">
        <v>6.0068347885416831</v>
      </c>
      <c r="V145" s="824">
        <v>46.004714285714272</v>
      </c>
      <c r="W145" s="824">
        <v>23.46057142857142</v>
      </c>
      <c r="X145" s="824">
        <v>22.544142857142852</v>
      </c>
    </row>
    <row r="146" spans="1:24" ht="13.8" thickBot="1" x14ac:dyDescent="0.3">
      <c r="A146" s="508" t="s">
        <v>1055</v>
      </c>
      <c r="B146" s="831">
        <v>42279</v>
      </c>
      <c r="C146" s="824">
        <v>0.12000000000000029</v>
      </c>
      <c r="D146" s="824">
        <v>6.4088424716933462E-2</v>
      </c>
      <c r="E146" s="824">
        <v>7.0171166870348106E-2</v>
      </c>
      <c r="F146" s="824">
        <v>0.55800906402628347</v>
      </c>
      <c r="G146" s="824">
        <v>8.2546363704050038E-2</v>
      </c>
      <c r="H146" s="824">
        <v>1.1005490003367693</v>
      </c>
      <c r="I146" s="824">
        <v>4.14242826580311</v>
      </c>
      <c r="J146" s="824">
        <v>2.6078993501940286</v>
      </c>
      <c r="K146" s="824">
        <v>1.5345289156090813</v>
      </c>
      <c r="L146" s="854"/>
      <c r="M146" s="854"/>
      <c r="N146" s="508" t="s">
        <v>1011</v>
      </c>
      <c r="O146" s="831">
        <v>41682</v>
      </c>
      <c r="P146" s="824">
        <v>0.73899999999999988</v>
      </c>
      <c r="Q146" s="824">
        <v>0.51800882167521811</v>
      </c>
      <c r="R146" s="824">
        <v>0.3888567977704675</v>
      </c>
      <c r="S146" s="824">
        <v>3.2893329908614088</v>
      </c>
      <c r="T146" s="824">
        <v>0.64047239586843951</v>
      </c>
      <c r="U146" s="824">
        <v>2.0725320830740377</v>
      </c>
      <c r="V146" s="824">
        <v>81.458256799313475</v>
      </c>
      <c r="W146" s="824">
        <v>66.650119744880456</v>
      </c>
      <c r="X146" s="824">
        <v>14.808137054433018</v>
      </c>
    </row>
    <row r="147" spans="1:24" x14ac:dyDescent="0.25">
      <c r="A147" s="459" t="s">
        <v>1056</v>
      </c>
      <c r="B147" s="829">
        <v>42291</v>
      </c>
      <c r="C147" s="824">
        <v>2.4349090909090911</v>
      </c>
      <c r="D147" s="824">
        <v>1.7385274025048678</v>
      </c>
      <c r="E147" s="824">
        <v>0.82633187321472679</v>
      </c>
      <c r="F147" s="824">
        <v>7.3614210884219675</v>
      </c>
      <c r="G147" s="824">
        <v>2.5699263387305109</v>
      </c>
      <c r="H147" s="824">
        <v>7.7734889641194194</v>
      </c>
      <c r="I147" s="824">
        <v>119.2470278976952</v>
      </c>
      <c r="J147" s="824">
        <v>98.661185524914174</v>
      </c>
      <c r="K147" s="824">
        <v>20.58584237278103</v>
      </c>
      <c r="L147" s="854"/>
      <c r="M147" s="854"/>
      <c r="N147" s="459" t="s">
        <v>1217</v>
      </c>
      <c r="O147" s="829">
        <v>44778</v>
      </c>
      <c r="P147" s="824">
        <v>0.73942857142857066</v>
      </c>
      <c r="Q147" s="824">
        <v>0.47528530514487</v>
      </c>
      <c r="R147" s="824">
        <v>0.65781332104100887</v>
      </c>
      <c r="S147" s="824">
        <v>4.8227902807382952</v>
      </c>
      <c r="T147" s="824">
        <v>0.33813713135139706</v>
      </c>
      <c r="U147" s="824">
        <v>3.0484185493780864</v>
      </c>
      <c r="V147" s="824">
        <v>67.632854642165157</v>
      </c>
      <c r="W147" s="824">
        <v>48.138264778078238</v>
      </c>
      <c r="X147" s="824">
        <v>19.494589864086919</v>
      </c>
    </row>
    <row r="148" spans="1:24" x14ac:dyDescent="0.25">
      <c r="A148" s="247" t="s">
        <v>1057</v>
      </c>
      <c r="B148" s="826">
        <v>42307.5</v>
      </c>
      <c r="C148" s="824">
        <v>1.6601212121212128</v>
      </c>
      <c r="D148" s="824">
        <v>1.1737581060680711</v>
      </c>
      <c r="E148" s="824">
        <v>0.62182999728548904</v>
      </c>
      <c r="F148" s="824">
        <v>6.1170931526383816</v>
      </c>
      <c r="G148" s="824">
        <v>1.4398469088080588</v>
      </c>
      <c r="H148" s="824">
        <v>5.6520291945215932</v>
      </c>
      <c r="I148" s="824">
        <v>102.93956782373408</v>
      </c>
      <c r="J148" s="824">
        <v>77.859065959051591</v>
      </c>
      <c r="K148" s="824">
        <v>25.080501864682489</v>
      </c>
      <c r="L148" s="854"/>
      <c r="M148" s="854"/>
      <c r="N148" s="247" t="s">
        <v>988</v>
      </c>
      <c r="O148" s="826">
        <v>41177</v>
      </c>
      <c r="P148" s="824">
        <v>0.7402105263157891</v>
      </c>
      <c r="Q148" s="824">
        <v>0.57434207573015783</v>
      </c>
      <c r="R148" s="824">
        <v>0.22536224746777153</v>
      </c>
      <c r="S148" s="824">
        <v>1.8763716122716432</v>
      </c>
      <c r="T148" s="824">
        <v>0.44515687583584984</v>
      </c>
      <c r="U148" s="824">
        <v>2.3151732016280322</v>
      </c>
      <c r="V148" s="824">
        <v>39.322818354554002</v>
      </c>
      <c r="W148" s="824">
        <v>31.753606948168738</v>
      </c>
      <c r="X148" s="824">
        <v>7.5692114063852642</v>
      </c>
    </row>
    <row r="149" spans="1:24" x14ac:dyDescent="0.25">
      <c r="A149" s="247" t="s">
        <v>1058</v>
      </c>
      <c r="B149" s="826">
        <v>42324</v>
      </c>
      <c r="C149" s="824">
        <v>3.6489696969696959</v>
      </c>
      <c r="D149" s="824">
        <v>2.947102032813623</v>
      </c>
      <c r="E149" s="824">
        <v>0.56115413780210455</v>
      </c>
      <c r="F149" s="824">
        <v>5.5990693799251963</v>
      </c>
      <c r="G149" s="824">
        <v>3.0025617446287707</v>
      </c>
      <c r="H149" s="824">
        <v>8.3095399729863448</v>
      </c>
      <c r="I149" s="824">
        <v>224.96365185007485</v>
      </c>
      <c r="J149" s="824">
        <v>185.29179029786303</v>
      </c>
      <c r="K149" s="824">
        <v>39.671861552211823</v>
      </c>
      <c r="L149" s="854"/>
      <c r="M149" s="854"/>
      <c r="N149" s="247" t="s">
        <v>1195</v>
      </c>
      <c r="O149" s="826">
        <v>44470</v>
      </c>
      <c r="P149" s="824">
        <v>0.74114285714285744</v>
      </c>
      <c r="Q149" s="824">
        <v>0.49573841763133197</v>
      </c>
      <c r="R149" s="824">
        <v>0.44575880508375376</v>
      </c>
      <c r="S149" s="824">
        <v>4.001448807612654</v>
      </c>
      <c r="T149" s="824">
        <v>0.58379266396321194</v>
      </c>
      <c r="U149" s="824">
        <v>2.3831087987227235</v>
      </c>
      <c r="V149" s="824">
        <v>41.155662857142872</v>
      </c>
      <c r="W149" s="824">
        <v>29.438194285714296</v>
      </c>
      <c r="X149" s="824">
        <v>11.717468571428576</v>
      </c>
    </row>
    <row r="150" spans="1:24" x14ac:dyDescent="0.25">
      <c r="A150" s="247" t="s">
        <v>1059</v>
      </c>
      <c r="B150" s="826">
        <v>42340.5</v>
      </c>
      <c r="C150" s="824">
        <v>3.526787878787879</v>
      </c>
      <c r="D150" s="824">
        <v>2.889320893974221</v>
      </c>
      <c r="E150" s="824">
        <v>0.57308114265039201</v>
      </c>
      <c r="F150" s="824">
        <v>5.6201461414089424</v>
      </c>
      <c r="G150" s="824">
        <v>2.5641193263557516</v>
      </c>
      <c r="H150" s="824">
        <v>7.5564642513238596</v>
      </c>
      <c r="I150" s="824">
        <v>192.80826195252266</v>
      </c>
      <c r="J150" s="824">
        <v>156.52002525285261</v>
      </c>
      <c r="K150" s="824">
        <v>36.288236699670051</v>
      </c>
      <c r="L150" s="854"/>
      <c r="M150" s="854"/>
      <c r="N150" s="247" t="s">
        <v>974</v>
      </c>
      <c r="O150" s="826">
        <v>40988</v>
      </c>
      <c r="P150" s="824">
        <v>0.74399999999999977</v>
      </c>
      <c r="Q150" s="824">
        <v>0.41854288263020567</v>
      </c>
      <c r="R150" s="824">
        <v>0.38231718615564975</v>
      </c>
      <c r="S150" s="824">
        <v>3.2491657282611288</v>
      </c>
      <c r="T150" s="824">
        <v>0.9406331036016683</v>
      </c>
      <c r="U150" s="824">
        <v>4.7653348509073865</v>
      </c>
      <c r="V150" s="824">
        <v>38.72853796226935</v>
      </c>
      <c r="W150" s="824">
        <v>27.097566345854172</v>
      </c>
      <c r="X150" s="824">
        <v>11.630971616415177</v>
      </c>
    </row>
    <row r="151" spans="1:24" x14ac:dyDescent="0.25">
      <c r="A151" s="247" t="s">
        <v>1060</v>
      </c>
      <c r="B151" s="826">
        <v>42357</v>
      </c>
      <c r="C151" s="824">
        <v>2.0770909090909093</v>
      </c>
      <c r="D151" s="824">
        <v>1.4626544164232707</v>
      </c>
      <c r="E151" s="824">
        <v>0.56107645709096521</v>
      </c>
      <c r="F151" s="824">
        <v>5.1046174051040447</v>
      </c>
      <c r="G151" s="824">
        <v>2.535719119215682</v>
      </c>
      <c r="H151" s="824">
        <v>7.3883300594881121</v>
      </c>
      <c r="I151" s="824">
        <v>119.58563917220994</v>
      </c>
      <c r="J151" s="824">
        <v>88.076902452699684</v>
      </c>
      <c r="K151" s="824">
        <v>31.508736719510253</v>
      </c>
      <c r="L151" s="854"/>
      <c r="M151" s="854"/>
      <c r="N151" s="247" t="s">
        <v>1076</v>
      </c>
      <c r="O151" s="826">
        <v>42606</v>
      </c>
      <c r="P151" s="824">
        <v>0.74574857142857198</v>
      </c>
      <c r="Q151" s="824">
        <v>0.46348096525239801</v>
      </c>
      <c r="R151" s="824">
        <v>0.400949894968326</v>
      </c>
      <c r="S151" s="824">
        <v>3.6684996108798491</v>
      </c>
      <c r="T151" s="824">
        <v>0.46950376928130377</v>
      </c>
      <c r="U151" s="824">
        <v>4.4585747162402933</v>
      </c>
      <c r="V151" s="824">
        <v>34.581913749093943</v>
      </c>
      <c r="W151" s="824">
        <v>25.411830444924121</v>
      </c>
      <c r="X151" s="824">
        <v>9.1700833041698218</v>
      </c>
    </row>
    <row r="152" spans="1:24" x14ac:dyDescent="0.25">
      <c r="A152" s="247" t="s">
        <v>1061</v>
      </c>
      <c r="B152" s="826">
        <v>42373.5</v>
      </c>
      <c r="C152" s="824">
        <v>1.3469090909090902</v>
      </c>
      <c r="D152" s="824">
        <v>0.90994999405770483</v>
      </c>
      <c r="E152" s="824">
        <v>0.4591794620152187</v>
      </c>
      <c r="F152" s="824">
        <v>4.2271761691123375</v>
      </c>
      <c r="G152" s="824">
        <v>1.6340052879779257</v>
      </c>
      <c r="H152" s="824">
        <v>5.2198037321433102</v>
      </c>
      <c r="I152" s="824">
        <v>71.356295152793464</v>
      </c>
      <c r="J152" s="824">
        <v>53.038023965567398</v>
      </c>
      <c r="K152" s="824">
        <v>18.318271187226067</v>
      </c>
      <c r="L152" s="854"/>
      <c r="M152" s="854"/>
      <c r="N152" s="247" t="s">
        <v>937</v>
      </c>
      <c r="O152" s="826">
        <f>O151+14</f>
        <v>42620</v>
      </c>
      <c r="P152" s="824">
        <v>0.74948571428571342</v>
      </c>
      <c r="Q152" s="824">
        <v>0.56864252918176827</v>
      </c>
      <c r="R152" s="824">
        <v>0.38162610221460291</v>
      </c>
      <c r="S152" s="824">
        <v>3.3932372003567282</v>
      </c>
      <c r="T152" s="824">
        <v>0.78977200973994022</v>
      </c>
      <c r="U152" s="824">
        <v>5.4147962860925327</v>
      </c>
      <c r="V152" s="824">
        <v>43.222381535832376</v>
      </c>
      <c r="W152" s="824">
        <v>30.314497498884311</v>
      </c>
      <c r="X152" s="824">
        <v>12.907884036948065</v>
      </c>
    </row>
    <row r="153" spans="1:24" x14ac:dyDescent="0.25">
      <c r="A153" s="247" t="s">
        <v>1062</v>
      </c>
      <c r="B153" s="826">
        <v>42390</v>
      </c>
      <c r="C153" s="824">
        <v>0.99781818181818172</v>
      </c>
      <c r="D153" s="824">
        <v>0.67109799209337695</v>
      </c>
      <c r="E153" s="824">
        <v>0.33097706308150804</v>
      </c>
      <c r="F153" s="824">
        <v>3.1563954067507503</v>
      </c>
      <c r="G153" s="824">
        <v>1.3205277711185039</v>
      </c>
      <c r="H153" s="824">
        <v>3.5555856363173302</v>
      </c>
      <c r="I153" s="824">
        <v>51.49159830171034</v>
      </c>
      <c r="J153" s="824">
        <v>40.361932030114552</v>
      </c>
      <c r="K153" s="824">
        <v>11.129666271595788</v>
      </c>
      <c r="L153" s="854"/>
      <c r="M153" s="854"/>
      <c r="N153" s="247" t="s">
        <v>965</v>
      </c>
      <c r="O153" s="826">
        <v>40844</v>
      </c>
      <c r="P153" s="824">
        <v>0.75450000000000017</v>
      </c>
      <c r="Q153" s="824">
        <v>0.62369594590880539</v>
      </c>
      <c r="R153" s="824">
        <v>0.46437588020824172</v>
      </c>
      <c r="S153" s="824">
        <v>4.3601351363731595</v>
      </c>
      <c r="T153" s="824"/>
      <c r="U153" s="824"/>
      <c r="V153" s="824"/>
      <c r="W153" s="824"/>
      <c r="X153" s="824"/>
    </row>
    <row r="154" spans="1:24" x14ac:dyDescent="0.25">
      <c r="A154" s="247" t="s">
        <v>1063</v>
      </c>
      <c r="B154" s="826">
        <v>42406.5</v>
      </c>
      <c r="C154" s="824">
        <v>1.7139393939393932</v>
      </c>
      <c r="D154" s="824">
        <v>1.2343099223290628</v>
      </c>
      <c r="E154" s="824">
        <v>0.44989929356558195</v>
      </c>
      <c r="F154" s="824">
        <v>4.1619771970139601</v>
      </c>
      <c r="G154" s="824">
        <v>2.3058464309563158</v>
      </c>
      <c r="H154" s="824">
        <v>4.4145357139983483</v>
      </c>
      <c r="I154" s="824">
        <v>90.796567681802259</v>
      </c>
      <c r="J154" s="824">
        <v>65.5430466194084</v>
      </c>
      <c r="K154" s="824">
        <v>25.253521062393858</v>
      </c>
      <c r="L154" s="854"/>
      <c r="M154" s="854"/>
      <c r="N154" s="247" t="s">
        <v>922</v>
      </c>
      <c r="O154" s="826">
        <v>40234</v>
      </c>
      <c r="P154" s="824">
        <v>0.76941176470588313</v>
      </c>
      <c r="Q154" s="824">
        <v>0.67020479890005635</v>
      </c>
      <c r="R154" s="824">
        <v>0.292841567529529</v>
      </c>
      <c r="S154" s="824">
        <v>2.530765953149464</v>
      </c>
      <c r="T154" s="824">
        <v>0.99120532701311181</v>
      </c>
      <c r="U154" s="824">
        <v>3.8023516812096103</v>
      </c>
      <c r="V154" s="824">
        <v>51.476190309184382</v>
      </c>
      <c r="W154" s="824">
        <v>26.70704811418997</v>
      </c>
      <c r="X154" s="824">
        <v>24.769142194994412</v>
      </c>
    </row>
    <row r="155" spans="1:24" x14ac:dyDescent="0.25">
      <c r="A155" s="247" t="s">
        <v>1064</v>
      </c>
      <c r="B155" s="826">
        <v>42423</v>
      </c>
      <c r="C155" s="824">
        <v>1.7706666666666671</v>
      </c>
      <c r="D155" s="824">
        <v>1.2316496450847645</v>
      </c>
      <c r="E155" s="824">
        <v>0.53526847731246519</v>
      </c>
      <c r="F155" s="824">
        <v>5.1705199859653588</v>
      </c>
      <c r="G155" s="824">
        <v>2.3084038625855667</v>
      </c>
      <c r="H155" s="824">
        <v>5.4426569912434388</v>
      </c>
      <c r="I155" s="824">
        <v>101.82390548878011</v>
      </c>
      <c r="J155" s="824">
        <v>81.937986385603722</v>
      </c>
      <c r="K155" s="824">
        <v>19.885919103176391</v>
      </c>
      <c r="L155" s="854"/>
      <c r="M155" s="854"/>
      <c r="N155" s="247" t="s">
        <v>1141</v>
      </c>
      <c r="O155" s="826">
        <v>43519</v>
      </c>
      <c r="P155" s="824">
        <v>0.77142857142857224</v>
      </c>
      <c r="Q155" s="824">
        <v>0.55219638192182974</v>
      </c>
      <c r="R155" s="824">
        <v>0.26515489685581567</v>
      </c>
      <c r="S155" s="824">
        <v>2.864820094011518</v>
      </c>
      <c r="T155" s="824">
        <v>0.73064044304504105</v>
      </c>
      <c r="U155" s="824">
        <v>2.1420245512901444</v>
      </c>
      <c r="V155" s="824">
        <v>44.853650475174454</v>
      </c>
      <c r="W155" s="824">
        <v>32.521626238783398</v>
      </c>
      <c r="X155" s="824">
        <v>12.332024236391057</v>
      </c>
    </row>
    <row r="156" spans="1:24" x14ac:dyDescent="0.25">
      <c r="A156" s="247" t="s">
        <v>1065</v>
      </c>
      <c r="B156" s="826">
        <v>42439.5</v>
      </c>
      <c r="C156" s="824">
        <v>1.4516363636363636</v>
      </c>
      <c r="D156" s="824">
        <v>0.99613848462013399</v>
      </c>
      <c r="E156" s="824">
        <v>0.47006079350664842</v>
      </c>
      <c r="F156" s="824">
        <v>4.4537294583333251</v>
      </c>
      <c r="G156" s="824">
        <v>2.0118237369253964</v>
      </c>
      <c r="H156" s="824">
        <v>4.2914739115853466</v>
      </c>
      <c r="I156" s="824">
        <v>83.68634807101003</v>
      </c>
      <c r="J156" s="824">
        <v>67.888072490432663</v>
      </c>
      <c r="K156" s="824">
        <v>15.798275580577368</v>
      </c>
      <c r="L156" s="854"/>
      <c r="M156" s="854"/>
      <c r="N156" s="247" t="s">
        <v>1185</v>
      </c>
      <c r="O156" s="826">
        <v>44320</v>
      </c>
      <c r="P156" s="824">
        <v>0.77200000000000046</v>
      </c>
      <c r="Q156" s="824">
        <v>0.35993228759467744</v>
      </c>
      <c r="R156" s="824">
        <v>0.49861615016091854</v>
      </c>
      <c r="S156" s="824">
        <v>4.1486729732802612</v>
      </c>
      <c r="T156" s="824">
        <v>0.42666057800373752</v>
      </c>
      <c r="U156" s="824">
        <v>8.7199537342806615</v>
      </c>
      <c r="V156" s="824">
        <v>55.780846376510091</v>
      </c>
      <c r="W156" s="824">
        <v>42.154329433856958</v>
      </c>
      <c r="X156" s="824">
        <v>13.626516942653133</v>
      </c>
    </row>
    <row r="157" spans="1:24" x14ac:dyDescent="0.25">
      <c r="A157" s="247" t="s">
        <v>1066</v>
      </c>
      <c r="B157" s="826">
        <v>42456</v>
      </c>
      <c r="C157" s="824">
        <v>1.1461818181818186</v>
      </c>
      <c r="D157" s="824">
        <v>0.7201204091920721</v>
      </c>
      <c r="E157" s="824">
        <v>0.35476241608717679</v>
      </c>
      <c r="F157" s="824">
        <v>3.4189176051458072</v>
      </c>
      <c r="G157" s="824">
        <v>1.3148778854964371</v>
      </c>
      <c r="H157" s="824">
        <v>6.8324023048944555</v>
      </c>
      <c r="I157" s="824">
        <v>58.934346031577817</v>
      </c>
      <c r="J157" s="824">
        <v>47.033488798862265</v>
      </c>
      <c r="K157" s="824">
        <v>11.900857232715552</v>
      </c>
      <c r="L157" s="854"/>
      <c r="M157" s="854"/>
      <c r="N157" s="247" t="s">
        <v>956</v>
      </c>
      <c r="O157" s="826">
        <v>40717</v>
      </c>
      <c r="P157" s="824">
        <v>0.77533333333333354</v>
      </c>
      <c r="Q157" s="824">
        <v>0.52391732175405958</v>
      </c>
      <c r="R157" s="824">
        <v>0.65290810152100986</v>
      </c>
      <c r="S157" s="824">
        <v>5.2856569616586579</v>
      </c>
      <c r="T157" s="824"/>
      <c r="U157" s="824"/>
      <c r="V157" s="824">
        <v>129.86833333333337</v>
      </c>
      <c r="W157" s="824">
        <v>129.82181333333335</v>
      </c>
      <c r="X157" s="824">
        <v>4.6520000000015216E-2</v>
      </c>
    </row>
    <row r="158" spans="1:24" x14ac:dyDescent="0.25">
      <c r="A158" s="247" t="s">
        <v>1067</v>
      </c>
      <c r="B158" s="826">
        <v>42472.5</v>
      </c>
      <c r="C158" s="824">
        <v>0.72824242424242369</v>
      </c>
      <c r="D158" s="824">
        <v>0.44962912829175983</v>
      </c>
      <c r="E158" s="824">
        <v>0.27021606682734778</v>
      </c>
      <c r="F158" s="824">
        <v>2.3707575831144205</v>
      </c>
      <c r="G158" s="824">
        <v>0.72578157831428936</v>
      </c>
      <c r="H158" s="824">
        <v>4.801378735367833</v>
      </c>
      <c r="I158" s="824">
        <v>35.766891688557799</v>
      </c>
      <c r="J158" s="824">
        <v>26.794646688871516</v>
      </c>
      <c r="K158" s="824">
        <v>8.9722449996862821</v>
      </c>
      <c r="L158" s="854"/>
      <c r="M158" s="854"/>
      <c r="N158" s="247" t="s">
        <v>1117</v>
      </c>
      <c r="O158" s="826">
        <v>43169</v>
      </c>
      <c r="P158" s="824">
        <v>0.77551428571428616</v>
      </c>
      <c r="Q158" s="824">
        <v>0.36530458387125753</v>
      </c>
      <c r="R158" s="824">
        <v>0.37676077414469505</v>
      </c>
      <c r="S158" s="824">
        <v>3.5648444868762246</v>
      </c>
      <c r="T158" s="824">
        <v>0.57855793327824445</v>
      </c>
      <c r="U158" s="824">
        <v>8.7361137831669584</v>
      </c>
      <c r="V158" s="824">
        <v>46.647353118260099</v>
      </c>
      <c r="W158" s="824">
        <v>32.827287420793056</v>
      </c>
      <c r="X158" s="824">
        <v>13.820065697467044</v>
      </c>
    </row>
    <row r="159" spans="1:24" ht="13.8" thickBot="1" x14ac:dyDescent="0.3">
      <c r="A159" s="253" t="s">
        <v>1068</v>
      </c>
      <c r="B159" s="828">
        <v>42489</v>
      </c>
      <c r="C159" s="824">
        <v>1.3852121212121209</v>
      </c>
      <c r="D159" s="824">
        <v>0.88308198375625779</v>
      </c>
      <c r="E159" s="824">
        <v>0.50674094115679469</v>
      </c>
      <c r="F159" s="824">
        <v>4.6227259487828034</v>
      </c>
      <c r="G159" s="824">
        <v>1.6153499484902403</v>
      </c>
      <c r="H159" s="824">
        <v>7.1842233760426772</v>
      </c>
      <c r="I159" s="824">
        <v>77.412410404800013</v>
      </c>
      <c r="J159" s="824">
        <v>59.408872519882095</v>
      </c>
      <c r="K159" s="824">
        <v>18.003537884917918</v>
      </c>
      <c r="L159" s="854"/>
      <c r="M159" s="854"/>
      <c r="N159" s="253" t="s">
        <v>1180</v>
      </c>
      <c r="O159" s="828">
        <v>44250</v>
      </c>
      <c r="P159" s="824">
        <v>0.78228571428571414</v>
      </c>
      <c r="Q159" s="824">
        <v>0.52029616824944924</v>
      </c>
      <c r="R159" s="824">
        <v>0.31778423835789177</v>
      </c>
      <c r="S159" s="824">
        <v>2.767187229357543</v>
      </c>
      <c r="T159" s="824">
        <v>0.59970676474576645</v>
      </c>
      <c r="U159" s="824">
        <v>4.2353156700459724</v>
      </c>
      <c r="V159" s="824">
        <v>41.025551986687688</v>
      </c>
      <c r="W159" s="824">
        <v>28.974831842891795</v>
      </c>
      <c r="X159" s="824">
        <v>12.050720143795893</v>
      </c>
    </row>
    <row r="160" spans="1:24" x14ac:dyDescent="0.25">
      <c r="A160" s="459" t="s">
        <v>1069</v>
      </c>
      <c r="B160" s="829">
        <v>42508</v>
      </c>
      <c r="C160" s="824">
        <v>2.3515028571428553</v>
      </c>
      <c r="D160" s="824">
        <v>1.4723099612079371</v>
      </c>
      <c r="E160" s="824">
        <v>1.038109438498003</v>
      </c>
      <c r="F160" s="824">
        <v>9.8973596341158601</v>
      </c>
      <c r="G160" s="824">
        <v>2.0136606808119315</v>
      </c>
      <c r="H160" s="824">
        <v>13.55612140139511</v>
      </c>
      <c r="I160" s="824">
        <v>146.63719238002594</v>
      </c>
      <c r="J160" s="824">
        <v>107.14832655120163</v>
      </c>
      <c r="K160" s="824">
        <v>39.488865828824302</v>
      </c>
      <c r="L160" s="854"/>
      <c r="M160" s="854"/>
      <c r="N160" s="869" t="s">
        <v>1248</v>
      </c>
      <c r="O160" s="829">
        <v>45055</v>
      </c>
      <c r="P160" s="824">
        <v>0.78240000000000065</v>
      </c>
      <c r="Q160" s="824">
        <v>0.5394380759730717</v>
      </c>
      <c r="R160" s="824">
        <v>0.52569130539288245</v>
      </c>
      <c r="S160" s="824">
        <v>3.6963548329538631</v>
      </c>
      <c r="T160" s="824">
        <v>0.59136818554995696</v>
      </c>
      <c r="U160" s="824">
        <v>2.5950363417969182</v>
      </c>
      <c r="V160" s="824">
        <v>51.664332969440672</v>
      </c>
      <c r="W160" s="824">
        <v>37.247392703596589</v>
      </c>
      <c r="X160" s="824">
        <v>14.416940265844083</v>
      </c>
    </row>
    <row r="161" spans="1:24" x14ac:dyDescent="0.25">
      <c r="A161" s="247" t="s">
        <v>1070</v>
      </c>
      <c r="B161" s="826">
        <v>42522</v>
      </c>
      <c r="C161" s="824">
        <v>2.5319257142857134</v>
      </c>
      <c r="D161" s="824">
        <v>1.5393906729845694</v>
      </c>
      <c r="E161" s="824">
        <v>1.381034062961856</v>
      </c>
      <c r="F161" s="824">
        <v>12.534652093415239</v>
      </c>
      <c r="G161" s="824">
        <v>1.9956652489368476</v>
      </c>
      <c r="H161" s="824">
        <v>14.838793384319125</v>
      </c>
      <c r="I161" s="824">
        <v>168.50050216854126</v>
      </c>
      <c r="J161" s="824">
        <v>110.24799038759105</v>
      </c>
      <c r="K161" s="844">
        <v>58.252511780950215</v>
      </c>
      <c r="L161" s="854"/>
      <c r="M161" s="854"/>
      <c r="N161" s="247" t="s">
        <v>1184</v>
      </c>
      <c r="O161" s="826">
        <v>44306</v>
      </c>
      <c r="P161" s="824">
        <v>0.7857142857142857</v>
      </c>
      <c r="Q161" s="824">
        <v>0.41498644492608938</v>
      </c>
      <c r="R161" s="824">
        <v>0.5123839216528695</v>
      </c>
      <c r="S161" s="824">
        <v>4.2615112265330755</v>
      </c>
      <c r="T161" s="824">
        <v>0.4479386773945237</v>
      </c>
      <c r="U161" s="824">
        <v>7.051666375890866</v>
      </c>
      <c r="V161" s="824">
        <v>55.817991595911955</v>
      </c>
      <c r="W161" s="824">
        <v>45.812280059023649</v>
      </c>
      <c r="X161" s="824">
        <v>10.005711536888306</v>
      </c>
    </row>
    <row r="162" spans="1:24" x14ac:dyDescent="0.25">
      <c r="A162" s="247" t="s">
        <v>1071</v>
      </c>
      <c r="B162" s="826">
        <v>42536</v>
      </c>
      <c r="C162" s="824">
        <v>2.8778742857142845</v>
      </c>
      <c r="D162" s="824">
        <v>1.6620882387931366</v>
      </c>
      <c r="E162" s="824">
        <v>1.3673173982137063</v>
      </c>
      <c r="F162" s="824">
        <v>12.137722164600367</v>
      </c>
      <c r="G162" s="824">
        <v>2.2844973410951592</v>
      </c>
      <c r="H162" s="844">
        <v>22.182458553541053</v>
      </c>
      <c r="I162" s="824">
        <v>167.33505335373039</v>
      </c>
      <c r="J162" s="824">
        <v>121.18721098556891</v>
      </c>
      <c r="K162" s="824">
        <v>46.147842368161477</v>
      </c>
      <c r="L162" s="854"/>
      <c r="M162" s="854"/>
      <c r="N162" s="247" t="s">
        <v>967</v>
      </c>
      <c r="O162" s="826">
        <v>40876</v>
      </c>
      <c r="P162" s="824">
        <v>0.78849999999999998</v>
      </c>
      <c r="Q162" s="824">
        <v>0.4471307509079962</v>
      </c>
      <c r="R162" s="824">
        <v>0.35416050192368687</v>
      </c>
      <c r="S162" s="824">
        <v>3.1873099407546235</v>
      </c>
      <c r="T162" s="824">
        <v>1.362520546104961</v>
      </c>
      <c r="U162" s="824">
        <v>3.894503728516447</v>
      </c>
      <c r="V162" s="824">
        <v>48.212033838842338</v>
      </c>
      <c r="W162" s="824">
        <v>27.37075211684153</v>
      </c>
      <c r="X162" s="824">
        <v>20.841281722000808</v>
      </c>
    </row>
    <row r="163" spans="1:24" x14ac:dyDescent="0.25">
      <c r="A163" s="247" t="s">
        <v>1072</v>
      </c>
      <c r="B163" s="826">
        <v>42550</v>
      </c>
      <c r="C163" s="824">
        <v>2.8948857142857127</v>
      </c>
      <c r="D163" s="824">
        <v>1.9122459136506968</v>
      </c>
      <c r="E163" s="824">
        <v>1.1046199560595116</v>
      </c>
      <c r="F163" s="824">
        <v>10.113385343759653</v>
      </c>
      <c r="G163" s="824">
        <v>1.2165888991091953</v>
      </c>
      <c r="H163" s="824">
        <v>19.84914863040731</v>
      </c>
      <c r="I163" s="824">
        <v>151.48929081676849</v>
      </c>
      <c r="J163" s="824">
        <v>113.75376446214335</v>
      </c>
      <c r="K163" s="824">
        <v>37.735526354625136</v>
      </c>
      <c r="L163" s="854"/>
      <c r="M163" s="854"/>
      <c r="N163" s="247" t="s">
        <v>914</v>
      </c>
      <c r="O163" s="826">
        <v>40098</v>
      </c>
      <c r="P163" s="824">
        <v>0.79058823529411748</v>
      </c>
      <c r="Q163" s="824">
        <v>0.71711025667136874</v>
      </c>
      <c r="R163" s="824">
        <v>0.40635296213742939</v>
      </c>
      <c r="S163" s="824">
        <v>3.4392180709072595</v>
      </c>
      <c r="T163" s="824">
        <v>0.73413961648191473</v>
      </c>
      <c r="U163" s="824">
        <v>4.0777250697126926</v>
      </c>
      <c r="V163" s="824">
        <v>43.598612183438526</v>
      </c>
      <c r="W163" s="824">
        <v>29.620379038663447</v>
      </c>
      <c r="X163" s="824">
        <v>13.978233144775079</v>
      </c>
    </row>
    <row r="164" spans="1:24" x14ac:dyDescent="0.25">
      <c r="A164" s="247" t="s">
        <v>1073</v>
      </c>
      <c r="B164" s="826">
        <v>42564</v>
      </c>
      <c r="C164" s="824">
        <v>1.4448114285714309</v>
      </c>
      <c r="D164" s="824">
        <v>0.87799524538461327</v>
      </c>
      <c r="E164" s="824">
        <v>0.792177335479327</v>
      </c>
      <c r="F164" s="824">
        <v>7.1372773708450996</v>
      </c>
      <c r="G164" s="824">
        <v>1.3404600339152728</v>
      </c>
      <c r="H164" s="824">
        <v>7.7810603533844809</v>
      </c>
      <c r="I164" s="824">
        <v>90.255579174363447</v>
      </c>
      <c r="J164" s="824">
        <v>79.26306417417814</v>
      </c>
      <c r="K164" s="824">
        <v>10.992515000185307</v>
      </c>
      <c r="L164" s="854"/>
      <c r="M164" s="854"/>
      <c r="N164" s="247" t="s">
        <v>1097</v>
      </c>
      <c r="O164" s="826">
        <v>42892</v>
      </c>
      <c r="P164" s="824">
        <v>0.79384615384615442</v>
      </c>
      <c r="Q164" s="824">
        <v>0.37854220413415735</v>
      </c>
      <c r="R164" s="824">
        <v>0.38049364047654566</v>
      </c>
      <c r="S164" s="824">
        <v>3.1690439717499514</v>
      </c>
      <c r="T164" s="824">
        <v>0.62562856905269859</v>
      </c>
      <c r="U164" s="824">
        <v>9.1725345407063159</v>
      </c>
      <c r="V164" s="824">
        <v>37.596569784738364</v>
      </c>
      <c r="W164" s="824">
        <v>26.856985037375438</v>
      </c>
      <c r="X164" s="824">
        <v>10.739584747362926</v>
      </c>
    </row>
    <row r="165" spans="1:24" x14ac:dyDescent="0.25">
      <c r="A165" s="247" t="s">
        <v>1074</v>
      </c>
      <c r="B165" s="826">
        <v>42578</v>
      </c>
      <c r="C165" s="824">
        <v>2.289771428571425</v>
      </c>
      <c r="D165" s="824">
        <v>1.5614443303546046</v>
      </c>
      <c r="E165" s="824">
        <v>1.11673967375659</v>
      </c>
      <c r="F165" s="824">
        <v>10.399871696953369</v>
      </c>
      <c r="G165" s="824">
        <v>1.3638726822030911</v>
      </c>
      <c r="H165" s="824">
        <v>9.9633173484546145</v>
      </c>
      <c r="I165" s="824">
        <v>120.75341222894247</v>
      </c>
      <c r="J165" s="824">
        <v>90.687064699055881</v>
      </c>
      <c r="K165" s="824">
        <v>30.066347529886585</v>
      </c>
      <c r="L165" s="854"/>
      <c r="M165" s="854"/>
      <c r="N165" s="868" t="s">
        <v>1244</v>
      </c>
      <c r="O165" s="826">
        <v>45051</v>
      </c>
      <c r="P165" s="824">
        <v>0.80062857142857113</v>
      </c>
      <c r="Q165" s="824">
        <v>0.5135760463008705</v>
      </c>
      <c r="R165" s="824">
        <v>0.77579895342780369</v>
      </c>
      <c r="S165" s="824">
        <v>5.1262070324760955</v>
      </c>
      <c r="T165" s="824">
        <v>0.53202112215066977</v>
      </c>
      <c r="U165" s="824">
        <v>2.8490790513431938</v>
      </c>
      <c r="V165" s="824">
        <v>77.673827392875452</v>
      </c>
      <c r="W165" s="824">
        <v>35.835307029528487</v>
      </c>
      <c r="X165" s="824">
        <v>41.838520363346966</v>
      </c>
    </row>
    <row r="166" spans="1:24" x14ac:dyDescent="0.25">
      <c r="A166" s="247" t="s">
        <v>1075</v>
      </c>
      <c r="B166" s="826">
        <v>42592</v>
      </c>
      <c r="C166" s="824">
        <v>1.680257142857142</v>
      </c>
      <c r="D166" s="824">
        <v>0.97605504568674584</v>
      </c>
      <c r="E166" s="824">
        <v>0.9226263172254876</v>
      </c>
      <c r="F166" s="824">
        <v>8.7201654293876327</v>
      </c>
      <c r="G166" s="824">
        <v>1.190040898886493</v>
      </c>
      <c r="H166" s="824">
        <v>11.518017227171844</v>
      </c>
      <c r="I166" s="824">
        <v>95.68656644164335</v>
      </c>
      <c r="J166" s="824">
        <v>66.99487421168503</v>
      </c>
      <c r="K166" s="824">
        <v>28.691692229958321</v>
      </c>
      <c r="L166" s="854"/>
      <c r="M166" s="854"/>
      <c r="N166" s="247" t="s">
        <v>1230</v>
      </c>
      <c r="O166" s="826">
        <v>44946</v>
      </c>
      <c r="P166" s="824">
        <v>0.80171428571428593</v>
      </c>
      <c r="Q166" s="824">
        <v>0.55356445420818789</v>
      </c>
      <c r="R166" s="824">
        <v>0.33846915580106257</v>
      </c>
      <c r="S166" s="824">
        <v>2.5487762316210216</v>
      </c>
      <c r="T166" s="824">
        <v>0.77704227584650598</v>
      </c>
      <c r="U166" s="824">
        <v>3.3438806105058809</v>
      </c>
      <c r="V166" s="824">
        <v>45.540227175096767</v>
      </c>
      <c r="W166" s="824">
        <v>36.474816814322409</v>
      </c>
      <c r="X166" s="824">
        <v>9.0654103607743579</v>
      </c>
    </row>
    <row r="167" spans="1:24" x14ac:dyDescent="0.25">
      <c r="A167" s="247" t="s">
        <v>1076</v>
      </c>
      <c r="B167" s="826">
        <v>42606</v>
      </c>
      <c r="C167" s="824">
        <v>0.74574857142857198</v>
      </c>
      <c r="D167" s="824">
        <v>0.46348096525239801</v>
      </c>
      <c r="E167" s="824">
        <v>0.400949894968326</v>
      </c>
      <c r="F167" s="824">
        <v>3.6684996108798491</v>
      </c>
      <c r="G167" s="824">
        <v>0.46950376928130377</v>
      </c>
      <c r="H167" s="824">
        <v>4.4585747162402933</v>
      </c>
      <c r="I167" s="824">
        <v>34.581913749093943</v>
      </c>
      <c r="J167" s="824">
        <v>25.411830444924121</v>
      </c>
      <c r="K167" s="824">
        <v>9.1700833041698218</v>
      </c>
      <c r="L167" s="854"/>
      <c r="M167" s="854"/>
      <c r="N167" s="247" t="s">
        <v>1153</v>
      </c>
      <c r="O167" s="826">
        <v>43693</v>
      </c>
      <c r="P167" s="824">
        <v>0.80400000000000005</v>
      </c>
      <c r="Q167" s="824">
        <v>0.42702331189592951</v>
      </c>
      <c r="R167" s="824">
        <v>0.48791837581286701</v>
      </c>
      <c r="S167" s="824">
        <v>4.4253573533964206</v>
      </c>
      <c r="T167" s="824">
        <v>0.53270468206146626</v>
      </c>
      <c r="U167" s="824">
        <v>6.7970677911290744</v>
      </c>
      <c r="V167" s="824">
        <v>40.974141091368537</v>
      </c>
      <c r="W167" s="824">
        <v>32.975576384215223</v>
      </c>
      <c r="X167" s="824">
        <v>7.9985647071533137</v>
      </c>
    </row>
    <row r="168" spans="1:24" x14ac:dyDescent="0.25">
      <c r="A168" s="247" t="s">
        <v>1077</v>
      </c>
      <c r="B168" s="826">
        <v>42620</v>
      </c>
      <c r="C168" s="824">
        <v>9.5428571428511405E-4</v>
      </c>
      <c r="D168" s="824">
        <v>9.5428571428511438E-4</v>
      </c>
      <c r="E168" s="824"/>
      <c r="F168" s="824"/>
      <c r="G168" s="824"/>
      <c r="H168" s="824"/>
      <c r="I168" s="824"/>
      <c r="J168" s="824"/>
      <c r="K168" s="824"/>
      <c r="L168" s="854"/>
      <c r="M168" s="854"/>
      <c r="N168" s="247" t="s">
        <v>1012</v>
      </c>
      <c r="O168" s="826">
        <v>41698</v>
      </c>
      <c r="P168" s="824">
        <v>0.81205000000000016</v>
      </c>
      <c r="Q168" s="824">
        <v>0.57486982503368045</v>
      </c>
      <c r="R168" s="824">
        <v>0.30929576875954379</v>
      </c>
      <c r="S168" s="824">
        <v>2.7206472260608274</v>
      </c>
      <c r="T168" s="824">
        <v>0.68305669050343243</v>
      </c>
      <c r="U168" s="824">
        <v>3.1046456922874688</v>
      </c>
      <c r="V168" s="824">
        <v>44.79533574588136</v>
      </c>
      <c r="W168" s="824">
        <v>74.308312129604118</v>
      </c>
      <c r="X168" s="824">
        <v>-29.512976383722759</v>
      </c>
    </row>
    <row r="169" spans="1:24" x14ac:dyDescent="0.25">
      <c r="A169" s="247" t="s">
        <v>1078</v>
      </c>
      <c r="B169" s="826">
        <v>42634</v>
      </c>
      <c r="C169" s="824"/>
      <c r="D169" s="824">
        <v>-2.457142857141191E-4</v>
      </c>
      <c r="E169" s="824"/>
      <c r="F169" s="824"/>
      <c r="G169" s="824"/>
      <c r="H169" s="824"/>
      <c r="I169" s="824"/>
      <c r="J169" s="824"/>
      <c r="K169" s="824"/>
      <c r="L169" s="854"/>
      <c r="M169" s="854"/>
      <c r="N169" s="247" t="s">
        <v>1129</v>
      </c>
      <c r="O169" s="826">
        <v>43350</v>
      </c>
      <c r="P169" s="824">
        <v>0.81353846153846099</v>
      </c>
      <c r="Q169" s="824">
        <v>0.58027165588390106</v>
      </c>
      <c r="R169" s="824">
        <v>0.38532972171289498</v>
      </c>
      <c r="S169" s="824">
        <v>3.6402416187071291</v>
      </c>
      <c r="T169" s="824">
        <v>0.45384543216273765</v>
      </c>
      <c r="U169" s="824">
        <v>2.7998589505398752</v>
      </c>
      <c r="V169" s="824">
        <v>38.24737471001324</v>
      </c>
      <c r="W169" s="824">
        <v>29.718518076494092</v>
      </c>
      <c r="X169" s="824">
        <v>8.5288566335191476</v>
      </c>
    </row>
    <row r="170" spans="1:24" x14ac:dyDescent="0.25">
      <c r="A170" s="247" t="s">
        <v>1079</v>
      </c>
      <c r="B170" s="826">
        <v>42648</v>
      </c>
      <c r="C170" s="824"/>
      <c r="D170" s="824"/>
      <c r="E170" s="824"/>
      <c r="F170" s="824"/>
      <c r="G170" s="824"/>
      <c r="H170" s="824"/>
      <c r="I170" s="824"/>
      <c r="J170" s="824"/>
      <c r="K170" s="824"/>
      <c r="L170" s="854"/>
      <c r="M170" s="854"/>
      <c r="N170" s="247" t="s">
        <v>1203</v>
      </c>
      <c r="O170" s="826">
        <v>44573</v>
      </c>
      <c r="P170" s="824">
        <v>0.81914285714285739</v>
      </c>
      <c r="Q170" s="824">
        <v>0.44707378643739337</v>
      </c>
      <c r="R170" s="824">
        <v>0.89755526581805412</v>
      </c>
      <c r="S170" s="824">
        <v>5.4093659904112625</v>
      </c>
      <c r="T170" s="824">
        <v>1.0077240231480764</v>
      </c>
      <c r="U170" s="824">
        <v>3.8784360308166117</v>
      </c>
      <c r="V170" s="824">
        <v>96.640534219712393</v>
      </c>
      <c r="W170" s="824">
        <v>69.36060552163471</v>
      </c>
      <c r="X170" s="824">
        <v>27.279928698077683</v>
      </c>
    </row>
    <row r="171" spans="1:24" x14ac:dyDescent="0.25">
      <c r="A171" s="247" t="s">
        <v>1080</v>
      </c>
      <c r="B171" s="826">
        <v>42662</v>
      </c>
      <c r="C171" s="824">
        <v>1.0233600000000007</v>
      </c>
      <c r="D171" s="824">
        <v>0.66246894301750081</v>
      </c>
      <c r="E171" s="824">
        <v>0.46092918918582632</v>
      </c>
      <c r="F171" s="824">
        <v>4.7668075670317647</v>
      </c>
      <c r="G171" s="824">
        <v>0.72209569112660799</v>
      </c>
      <c r="H171" s="824">
        <v>5.1846787172961095</v>
      </c>
      <c r="I171" s="824">
        <v>48.63725764373158</v>
      </c>
      <c r="J171" s="824">
        <v>37.011023822839583</v>
      </c>
      <c r="K171" s="824">
        <v>11.626233820891997</v>
      </c>
      <c r="L171" s="854"/>
      <c r="M171" s="854"/>
      <c r="N171" s="247" t="s">
        <v>1015</v>
      </c>
      <c r="O171" s="826">
        <v>41746</v>
      </c>
      <c r="P171" s="824">
        <v>0.83975000000000044</v>
      </c>
      <c r="Q171" s="824">
        <v>0.52057747108966401</v>
      </c>
      <c r="R171" s="824">
        <v>0.52238949204907592</v>
      </c>
      <c r="S171" s="824">
        <v>4.2361197919126079</v>
      </c>
      <c r="T171" s="824">
        <v>0.91091396205952802</v>
      </c>
      <c r="U171" s="824">
        <v>3.5932458830896277</v>
      </c>
      <c r="V171" s="824">
        <v>57.200313252180514</v>
      </c>
      <c r="W171" s="824">
        <v>40.793864928532898</v>
      </c>
      <c r="X171" s="824">
        <v>16.406448323647616</v>
      </c>
    </row>
    <row r="172" spans="1:24" ht="13.8" thickBot="1" x14ac:dyDescent="0.3">
      <c r="A172" s="253" t="s">
        <v>1081</v>
      </c>
      <c r="B172" s="828">
        <v>42676</v>
      </c>
      <c r="C172" s="824"/>
      <c r="D172" s="824"/>
      <c r="E172" s="824"/>
      <c r="F172" s="824"/>
      <c r="G172" s="824"/>
      <c r="H172" s="824"/>
      <c r="I172" s="824"/>
      <c r="J172" s="824"/>
      <c r="K172" s="824"/>
      <c r="L172" s="854"/>
      <c r="M172" s="854"/>
      <c r="N172" s="253" t="s">
        <v>1205</v>
      </c>
      <c r="O172" s="828">
        <v>44601</v>
      </c>
      <c r="P172" s="824">
        <v>0.84200000000000075</v>
      </c>
      <c r="Q172" s="824">
        <v>0.31205534525306311</v>
      </c>
      <c r="R172" s="824">
        <v>1.0106945738830782</v>
      </c>
      <c r="S172" s="824">
        <v>7.4425468192371778</v>
      </c>
      <c r="T172" s="824">
        <v>0.82298893975550291</v>
      </c>
      <c r="U172" s="824">
        <v>7.9862417104457926</v>
      </c>
      <c r="V172" s="824">
        <v>97.104377902327272</v>
      </c>
      <c r="W172" s="824">
        <v>74.653495576947975</v>
      </c>
      <c r="X172" s="824">
        <v>22.450882325379297</v>
      </c>
    </row>
    <row r="173" spans="1:24" x14ac:dyDescent="0.25">
      <c r="A173" s="459" t="s">
        <v>1082</v>
      </c>
      <c r="B173" s="829">
        <v>42670</v>
      </c>
      <c r="C173" s="824">
        <v>1.8805440000000004</v>
      </c>
      <c r="D173" s="824">
        <v>1.1369312276232408</v>
      </c>
      <c r="E173" s="824">
        <v>0.80650800566113467</v>
      </c>
      <c r="F173" s="824">
        <v>8.0842468166420964</v>
      </c>
      <c r="G173" s="824">
        <v>1.7702082092804055</v>
      </c>
      <c r="H173" s="824">
        <v>11.53300403388249</v>
      </c>
      <c r="I173" s="824">
        <v>95.891484901617986</v>
      </c>
      <c r="J173" s="824">
        <v>66.752820796117248</v>
      </c>
      <c r="K173" s="824">
        <v>29.138664105500737</v>
      </c>
      <c r="L173" s="854"/>
      <c r="M173" s="854"/>
      <c r="N173" s="459" t="s">
        <v>1152</v>
      </c>
      <c r="O173" s="829">
        <v>43679</v>
      </c>
      <c r="P173" s="824">
        <v>0.84799999999999998</v>
      </c>
      <c r="Q173" s="824">
        <v>0.49213247809553817</v>
      </c>
      <c r="R173" s="824">
        <v>0.41345008385026011</v>
      </c>
      <c r="S173" s="824">
        <v>3.5999733461785191</v>
      </c>
      <c r="T173" s="824">
        <v>0.56365137169615731</v>
      </c>
      <c r="U173" s="824">
        <v>6.8168283972113226</v>
      </c>
      <c r="V173" s="824">
        <v>36.784153206005861</v>
      </c>
      <c r="W173" s="824">
        <v>27.180322138674232</v>
      </c>
      <c r="X173" s="824">
        <v>9.6038310673316296</v>
      </c>
    </row>
    <row r="174" spans="1:24" x14ac:dyDescent="0.25">
      <c r="A174" s="247" t="s">
        <v>1083</v>
      </c>
      <c r="B174" s="826">
        <v>42685</v>
      </c>
      <c r="C174" s="824">
        <v>2.3524960000000004</v>
      </c>
      <c r="D174" s="824">
        <v>1.589489474714805</v>
      </c>
      <c r="E174" s="824">
        <v>0.75202389938112579</v>
      </c>
      <c r="F174" s="824">
        <v>7.8112377991588771</v>
      </c>
      <c r="G174" s="824">
        <v>1.8400980850860529</v>
      </c>
      <c r="H174" s="824">
        <v>12.26608485691208</v>
      </c>
      <c r="I174" s="824"/>
      <c r="J174" s="824"/>
      <c r="K174" s="824"/>
      <c r="L174" s="854"/>
      <c r="M174" s="854"/>
      <c r="N174" s="247" t="s">
        <v>1258</v>
      </c>
      <c r="O174" s="826">
        <v>45365</v>
      </c>
      <c r="P174" s="824">
        <v>0.85634285714285796</v>
      </c>
      <c r="Q174" s="824">
        <v>0.3707608784466529</v>
      </c>
      <c r="R174" s="824">
        <v>0.74074947192514562</v>
      </c>
      <c r="S174" s="824">
        <v>5.7169804812573037</v>
      </c>
      <c r="T174" s="824">
        <v>0.29087528151246306</v>
      </c>
      <c r="U174" s="824">
        <v>10.146149143960111</v>
      </c>
      <c r="V174" s="824">
        <v>115.45519315851102</v>
      </c>
      <c r="W174" s="824">
        <v>80.046389305953909</v>
      </c>
      <c r="X174" s="824">
        <v>35.408803852557114</v>
      </c>
    </row>
    <row r="175" spans="1:24" x14ac:dyDescent="0.25">
      <c r="A175" s="247" t="s">
        <v>1084</v>
      </c>
      <c r="B175" s="826">
        <v>42700</v>
      </c>
      <c r="C175" s="824">
        <v>2.2377920000000007</v>
      </c>
      <c r="D175" s="824">
        <v>1.5813685979227183</v>
      </c>
      <c r="E175" s="824">
        <v>0.77740379399731252</v>
      </c>
      <c r="F175" s="824">
        <v>8.1745308765956022</v>
      </c>
      <c r="G175" s="824">
        <v>1.7328173759035752</v>
      </c>
      <c r="H175" s="824">
        <v>8.4653873533986577</v>
      </c>
      <c r="I175" s="824">
        <v>124.6123755495794</v>
      </c>
      <c r="J175" s="824">
        <v>98.864488730820042</v>
      </c>
      <c r="K175" s="824">
        <v>25.747886818759355</v>
      </c>
      <c r="L175" s="854"/>
      <c r="M175" s="854"/>
      <c r="N175" s="247" t="s">
        <v>975</v>
      </c>
      <c r="O175" s="826">
        <v>41004</v>
      </c>
      <c r="P175" s="824">
        <v>0.85949999999999971</v>
      </c>
      <c r="Q175" s="824">
        <v>0.40845021643068891</v>
      </c>
      <c r="R175" s="824">
        <v>0.36642611411499493</v>
      </c>
      <c r="S175" s="824">
        <v>3.0029242345286571</v>
      </c>
      <c r="T175" s="824">
        <v>0.91262135138380918</v>
      </c>
      <c r="U175" s="824">
        <v>9.5999836503971618</v>
      </c>
      <c r="V175" s="824">
        <v>43.768359153286845</v>
      </c>
      <c r="W175" s="824">
        <v>26.723957579139274</v>
      </c>
      <c r="X175" s="824">
        <v>17.044401574147571</v>
      </c>
    </row>
    <row r="176" spans="1:24" x14ac:dyDescent="0.25">
      <c r="A176" s="247" t="s">
        <v>1085</v>
      </c>
      <c r="B176" s="826">
        <v>42715</v>
      </c>
      <c r="C176" s="824">
        <v>1.9702133333333327</v>
      </c>
      <c r="D176" s="824">
        <v>1.272065489850764</v>
      </c>
      <c r="E176" s="824">
        <v>0.81371045671354991</v>
      </c>
      <c r="F176" s="824">
        <v>7.936590336528103</v>
      </c>
      <c r="G176" s="824">
        <v>1.7761493397713688</v>
      </c>
      <c r="H176" s="824">
        <v>10.050749290102038</v>
      </c>
      <c r="I176" s="824">
        <v>103.74024349558698</v>
      </c>
      <c r="J176" s="824">
        <v>80.306476535000499</v>
      </c>
      <c r="K176" s="824">
        <v>23.433766960586482</v>
      </c>
      <c r="L176" s="854"/>
      <c r="M176" s="854"/>
      <c r="N176" s="247" t="s">
        <v>983</v>
      </c>
      <c r="O176" s="826">
        <v>41129.5</v>
      </c>
      <c r="P176" s="824">
        <v>0.86821052631578999</v>
      </c>
      <c r="Q176" s="824">
        <v>0.52207062533508042</v>
      </c>
      <c r="R176" s="824">
        <v>0.4817443104454896</v>
      </c>
      <c r="S176" s="824">
        <v>3.8359408161249435</v>
      </c>
      <c r="T176" s="824">
        <v>0.43828118722579201</v>
      </c>
      <c r="U176" s="824">
        <v>6.6651951952023651</v>
      </c>
      <c r="V176" s="824">
        <v>41.074484255949606</v>
      </c>
      <c r="W176" s="824">
        <v>28.282714028527565</v>
      </c>
      <c r="X176" s="824">
        <v>12.791770227422042</v>
      </c>
    </row>
    <row r="177" spans="1:24" x14ac:dyDescent="0.25">
      <c r="A177" s="247" t="s">
        <v>1086</v>
      </c>
      <c r="B177" s="826">
        <v>42730</v>
      </c>
      <c r="C177" s="824">
        <v>1.7066186666666663</v>
      </c>
      <c r="D177" s="824">
        <v>1.2624017848436457</v>
      </c>
      <c r="E177" s="824">
        <v>0.5543244360109808</v>
      </c>
      <c r="F177" s="824">
        <v>5.5365389605756379</v>
      </c>
      <c r="G177" s="824">
        <v>1.5236862608496626</v>
      </c>
      <c r="H177" s="824">
        <v>4.4727429270918853</v>
      </c>
      <c r="I177" s="824">
        <v>91.888660899341218</v>
      </c>
      <c r="J177" s="824">
        <v>74.48787167955031</v>
      </c>
      <c r="K177" s="824">
        <v>17.400789219790909</v>
      </c>
      <c r="L177" s="854"/>
      <c r="M177" s="854"/>
      <c r="N177" s="247" t="s">
        <v>1031</v>
      </c>
      <c r="O177" s="826">
        <v>42004</v>
      </c>
      <c r="P177" s="824">
        <v>0.90393846153846247</v>
      </c>
      <c r="Q177" s="824">
        <v>0.70647851331259615</v>
      </c>
      <c r="R177" s="824">
        <v>0.38146444469059254</v>
      </c>
      <c r="S177" s="824">
        <v>3.3398411032578408</v>
      </c>
      <c r="T177" s="824">
        <v>0.97179974190636786</v>
      </c>
      <c r="U177" s="824">
        <v>0</v>
      </c>
      <c r="V177" s="824">
        <v>42.883660055312099</v>
      </c>
      <c r="W177" s="824">
        <v>35.132292658018592</v>
      </c>
      <c r="X177" s="824">
        <v>7.7513673972935067</v>
      </c>
    </row>
    <row r="178" spans="1:24" x14ac:dyDescent="0.25">
      <c r="A178" s="247" t="s">
        <v>1087</v>
      </c>
      <c r="B178" s="826">
        <v>42745</v>
      </c>
      <c r="C178" s="824">
        <v>1.1267306666666674</v>
      </c>
      <c r="D178" s="824">
        <v>0.80345985783853346</v>
      </c>
      <c r="E178" s="824">
        <v>0.41500574925145067</v>
      </c>
      <c r="F178" s="824">
        <v>3.9294781960755794</v>
      </c>
      <c r="G178" s="824">
        <v>1.3487859369299044</v>
      </c>
      <c r="H178" s="824">
        <v>2.5062845638915401</v>
      </c>
      <c r="I178" s="824">
        <v>61.482426051803316</v>
      </c>
      <c r="J178" s="824">
        <v>46.518205783590929</v>
      </c>
      <c r="K178" s="824">
        <v>14.964220268212387</v>
      </c>
      <c r="L178" s="854"/>
      <c r="M178" s="854"/>
      <c r="N178" s="247" t="s">
        <v>1113</v>
      </c>
      <c r="O178" s="826">
        <v>43113</v>
      </c>
      <c r="P178" s="824">
        <v>0.91235428571428656</v>
      </c>
      <c r="Q178" s="824">
        <v>0.65363344182332361</v>
      </c>
      <c r="R178" s="824">
        <v>0.3828616652243087</v>
      </c>
      <c r="S178" s="824">
        <v>3.6585612010301118</v>
      </c>
      <c r="T178" s="824">
        <v>0.89822932952685031</v>
      </c>
      <c r="U178" s="824">
        <v>2.1029623581506378</v>
      </c>
      <c r="V178" s="824">
        <v>50.55056300036626</v>
      </c>
      <c r="W178" s="824">
        <v>38.308393750967859</v>
      </c>
      <c r="X178" s="824">
        <v>12.242169249398401</v>
      </c>
    </row>
    <row r="179" spans="1:24" x14ac:dyDescent="0.25">
      <c r="A179" s="247" t="s">
        <v>1088</v>
      </c>
      <c r="B179" s="826">
        <v>42760</v>
      </c>
      <c r="C179" s="824">
        <v>1.1044373333333339</v>
      </c>
      <c r="D179" s="824">
        <v>0.71931111710143758</v>
      </c>
      <c r="E179" s="824">
        <v>0.39354171600514926</v>
      </c>
      <c r="F179" s="824">
        <v>3.4244604643468493</v>
      </c>
      <c r="G179" s="824">
        <v>1.9622272211079381</v>
      </c>
      <c r="H179" s="824">
        <v>3.0620275222807685</v>
      </c>
      <c r="I179" s="824">
        <v>62.556130508720877</v>
      </c>
      <c r="J179" s="824">
        <v>46.072696426788347</v>
      </c>
      <c r="K179" s="824">
        <v>16.483434081932529</v>
      </c>
      <c r="L179" s="854"/>
      <c r="M179" s="854"/>
      <c r="N179" s="247" t="s">
        <v>1199</v>
      </c>
      <c r="O179" s="826">
        <v>44517</v>
      </c>
      <c r="P179" s="824">
        <v>0.9231428571428576</v>
      </c>
      <c r="Q179" s="824">
        <v>0.55427980292700829</v>
      </c>
      <c r="R179" s="824">
        <v>0.92808668291343832</v>
      </c>
      <c r="S179" s="824">
        <v>6.3204572069928133</v>
      </c>
      <c r="T179" s="824">
        <v>1.0381484001962349</v>
      </c>
      <c r="U179" s="824">
        <v>2.6826644156573409</v>
      </c>
      <c r="V179" s="844">
        <v>664.75085481060546</v>
      </c>
      <c r="W179" s="844">
        <v>705.13181131231613</v>
      </c>
      <c r="X179" s="824">
        <v>-40.380956501710671</v>
      </c>
    </row>
    <row r="180" spans="1:24" x14ac:dyDescent="0.25">
      <c r="A180" s="247" t="s">
        <v>1089</v>
      </c>
      <c r="B180" s="826">
        <v>42775</v>
      </c>
      <c r="C180" s="824">
        <v>0.44500800000000046</v>
      </c>
      <c r="D180" s="824">
        <v>0.29025691552868821</v>
      </c>
      <c r="E180" s="824">
        <v>0.19899675556803578</v>
      </c>
      <c r="F180" s="824">
        <v>1.9539705472251321</v>
      </c>
      <c r="G180" s="824">
        <v>0.5662412520104545</v>
      </c>
      <c r="H180" s="824">
        <v>1.4049408633044655</v>
      </c>
      <c r="I180" s="824">
        <v>27.15413521690094</v>
      </c>
      <c r="J180" s="824">
        <v>19.712234660712809</v>
      </c>
      <c r="K180" s="824">
        <v>7.4419005561881306</v>
      </c>
      <c r="L180" s="854"/>
      <c r="M180" s="854"/>
      <c r="N180" s="247" t="s">
        <v>1103</v>
      </c>
      <c r="O180" s="826">
        <v>42970</v>
      </c>
      <c r="P180" s="824">
        <v>0.93538461538461515</v>
      </c>
      <c r="Q180" s="824">
        <v>0.22913396215016363</v>
      </c>
      <c r="R180" s="824">
        <v>0.521679915278768</v>
      </c>
      <c r="S180" s="824">
        <v>4.7621452287266068</v>
      </c>
      <c r="T180" s="844">
        <v>4.1626136850420243</v>
      </c>
      <c r="U180" s="824">
        <v>5.2255415767963962</v>
      </c>
      <c r="V180" s="824">
        <v>43.794525364664629</v>
      </c>
      <c r="W180" s="824">
        <v>32.628031668056764</v>
      </c>
      <c r="X180" s="824">
        <v>11.166493696607866</v>
      </c>
    </row>
    <row r="181" spans="1:24" x14ac:dyDescent="0.25">
      <c r="A181" s="247" t="s">
        <v>1090</v>
      </c>
      <c r="B181" s="826">
        <v>42790</v>
      </c>
      <c r="C181" s="824">
        <v>0.52417066666666678</v>
      </c>
      <c r="D181" s="824">
        <v>0.34967169707819112</v>
      </c>
      <c r="E181" s="824">
        <v>0.18661280882821532</v>
      </c>
      <c r="F181" s="824">
        <v>1.9698065222921177</v>
      </c>
      <c r="G181" s="824">
        <v>0.69403817414208024</v>
      </c>
      <c r="H181" s="824">
        <v>1.6357350368239474</v>
      </c>
      <c r="I181" s="824">
        <v>31.31777643916643</v>
      </c>
      <c r="J181" s="824">
        <v>23.929156448700699</v>
      </c>
      <c r="K181" s="824">
        <v>7.388619990465731</v>
      </c>
      <c r="L181" s="854"/>
      <c r="M181" s="854"/>
      <c r="N181" s="247" t="s">
        <v>959</v>
      </c>
      <c r="O181" s="826">
        <v>40753</v>
      </c>
      <c r="P181" s="824">
        <v>0.94199999999999895</v>
      </c>
      <c r="Q181" s="824">
        <v>0.72389010437770618</v>
      </c>
      <c r="R181" s="824">
        <v>0.44583262882779295</v>
      </c>
      <c r="S181" s="824">
        <v>4.3889983543338031</v>
      </c>
      <c r="T181" s="824"/>
      <c r="U181" s="824"/>
      <c r="V181" s="824">
        <v>53.731195682343014</v>
      </c>
      <c r="W181" s="824">
        <v>36.143092896754901</v>
      </c>
      <c r="X181" s="824">
        <v>17.588102785588113</v>
      </c>
    </row>
    <row r="182" spans="1:24" x14ac:dyDescent="0.25">
      <c r="A182" s="247" t="s">
        <v>1091</v>
      </c>
      <c r="B182" s="826">
        <v>42805</v>
      </c>
      <c r="C182" s="824">
        <v>2.2581119999999997</v>
      </c>
      <c r="D182" s="824">
        <v>1.4076456010402387</v>
      </c>
      <c r="E182" s="824">
        <v>0.90188410510649253</v>
      </c>
      <c r="F182" s="824">
        <v>8.1061309642952484</v>
      </c>
      <c r="G182" s="824">
        <v>2.0154934306102903</v>
      </c>
      <c r="H182" s="824">
        <v>14.440098126888433</v>
      </c>
      <c r="I182" s="824">
        <v>125.02152907227106</v>
      </c>
      <c r="J182" s="824">
        <v>89.416319410214129</v>
      </c>
      <c r="K182" s="824">
        <v>35.605209662056936</v>
      </c>
      <c r="L182" s="854"/>
      <c r="M182" s="854"/>
      <c r="N182" s="247" t="s">
        <v>1201</v>
      </c>
      <c r="O182" s="826">
        <v>44545</v>
      </c>
      <c r="P182" s="824">
        <v>0.94417142857142877</v>
      </c>
      <c r="Q182" s="824">
        <v>0.49395822066937456</v>
      </c>
      <c r="R182" s="824">
        <v>0.81900877159513563</v>
      </c>
      <c r="S182" s="824">
        <v>6.3670482329352396</v>
      </c>
      <c r="T182" s="824">
        <v>0.9466815337926463</v>
      </c>
      <c r="U182" s="824">
        <v>5.8553722349605941</v>
      </c>
      <c r="V182" s="824">
        <v>158.59620819955722</v>
      </c>
      <c r="W182" s="824">
        <v>121.38038562616843</v>
      </c>
      <c r="X182" s="824">
        <v>37.215822573388792</v>
      </c>
    </row>
    <row r="183" spans="1:24" x14ac:dyDescent="0.25">
      <c r="A183" s="247" t="s">
        <v>1092</v>
      </c>
      <c r="B183" s="826">
        <v>42820</v>
      </c>
      <c r="C183" s="824">
        <v>0.16238933333333325</v>
      </c>
      <c r="D183" s="824">
        <v>0.10516957605093633</v>
      </c>
      <c r="E183" s="824">
        <v>7.5198895844491465E-2</v>
      </c>
      <c r="F183" s="824">
        <v>0.72166405978470893</v>
      </c>
      <c r="G183" s="824">
        <v>0.15305341265394598</v>
      </c>
      <c r="H183" s="824">
        <v>0.72105349614134095</v>
      </c>
      <c r="I183" s="824">
        <v>10.490219444514974</v>
      </c>
      <c r="J183" s="824">
        <v>7.2546400218152041</v>
      </c>
      <c r="K183" s="824">
        <v>3.2355794226997698</v>
      </c>
      <c r="L183" s="854"/>
      <c r="M183" s="854"/>
      <c r="N183" s="247" t="s">
        <v>928</v>
      </c>
      <c r="O183" s="826">
        <f>O182+14</f>
        <v>44559</v>
      </c>
      <c r="P183" s="824">
        <v>0.94640000000000002</v>
      </c>
      <c r="Q183" s="824">
        <v>0.7047967595409429</v>
      </c>
      <c r="R183" s="824">
        <v>0.47651797494269449</v>
      </c>
      <c r="S183" s="824">
        <v>4.0030366517327591</v>
      </c>
      <c r="T183" s="824">
        <v>1.2140627463559222</v>
      </c>
      <c r="U183" s="824">
        <v>10.455860792914031</v>
      </c>
      <c r="V183" s="824">
        <v>103.60277725208815</v>
      </c>
      <c r="W183" s="824">
        <v>86.041617462903076</v>
      </c>
      <c r="X183" s="824">
        <v>17.561159789185069</v>
      </c>
    </row>
    <row r="184" spans="1:24" x14ac:dyDescent="0.25">
      <c r="A184" s="247" t="s">
        <v>1093</v>
      </c>
      <c r="B184" s="826">
        <v>42835</v>
      </c>
      <c r="C184" s="824">
        <v>0.5269119999999996</v>
      </c>
      <c r="D184" s="824">
        <v>0.23175168480373229</v>
      </c>
      <c r="E184" s="824">
        <v>0.37338203179288848</v>
      </c>
      <c r="F184" s="824">
        <v>4.1106377530847933</v>
      </c>
      <c r="G184" s="824">
        <v>0.16396884871914094</v>
      </c>
      <c r="H184" s="824">
        <v>5.5341724252087774</v>
      </c>
      <c r="I184" s="824">
        <v>24.572174642903253</v>
      </c>
      <c r="J184" s="824">
        <v>18.401612736529916</v>
      </c>
      <c r="K184" s="824">
        <v>6.1705619063733366</v>
      </c>
      <c r="L184" s="854"/>
      <c r="M184" s="854"/>
      <c r="N184" s="247" t="s">
        <v>1176</v>
      </c>
      <c r="O184" s="826">
        <v>44194</v>
      </c>
      <c r="P184" s="824">
        <v>0.9479999999999994</v>
      </c>
      <c r="Q184" s="824">
        <v>0.69950679347792233</v>
      </c>
      <c r="R184" s="824">
        <v>0.36637426269159856</v>
      </c>
      <c r="S184" s="824">
        <v>3.2798518884724719</v>
      </c>
      <c r="T184" s="824">
        <v>0.63392722336951968</v>
      </c>
      <c r="U184" s="824">
        <v>3.0852094168547151</v>
      </c>
      <c r="V184" s="824">
        <v>49.495971765987271</v>
      </c>
      <c r="W184" s="824">
        <v>38.798471735820414</v>
      </c>
      <c r="X184" s="824">
        <v>10.697500030166857</v>
      </c>
    </row>
    <row r="185" spans="1:24" ht="13.8" thickBot="1" x14ac:dyDescent="0.3">
      <c r="A185" s="253" t="s">
        <v>1094</v>
      </c>
      <c r="B185" s="828">
        <v>42850</v>
      </c>
      <c r="C185" s="824">
        <v>0.15478933333333297</v>
      </c>
      <c r="D185" s="824">
        <v>8.3895770148854826E-2</v>
      </c>
      <c r="E185" s="824">
        <v>0.10460044011939454</v>
      </c>
      <c r="F185" s="824">
        <v>0.83482450954378784</v>
      </c>
      <c r="G185" s="824">
        <v>0.1185016196519544</v>
      </c>
      <c r="H185" s="824">
        <v>1.2101736693929399</v>
      </c>
      <c r="I185" s="824">
        <v>9.2672173156183515</v>
      </c>
      <c r="J185" s="824">
        <v>6.2098895786473358</v>
      </c>
      <c r="K185" s="824">
        <v>3.0573277369710157</v>
      </c>
      <c r="L185" s="854"/>
      <c r="M185" s="854"/>
      <c r="N185" s="253" t="s">
        <v>994</v>
      </c>
      <c r="O185" s="828">
        <v>41471.846140000009</v>
      </c>
      <c r="P185" s="824">
        <v>0.95596845886486104</v>
      </c>
      <c r="Q185" s="824">
        <v>0.60499391272600211</v>
      </c>
      <c r="R185" s="824">
        <v>0.46857753408150715</v>
      </c>
      <c r="S185" s="824">
        <v>3.7224832318331247</v>
      </c>
      <c r="T185" s="824">
        <v>0.70319147669763726</v>
      </c>
      <c r="U185" s="824">
        <v>6.0144766237857041</v>
      </c>
      <c r="V185" s="824">
        <v>44.48480185199471</v>
      </c>
      <c r="W185" s="824">
        <v>31.824861721392899</v>
      </c>
      <c r="X185" s="824">
        <v>12.659940130601811</v>
      </c>
    </row>
    <row r="186" spans="1:24" x14ac:dyDescent="0.25">
      <c r="A186" s="459" t="s">
        <v>1095</v>
      </c>
      <c r="B186" s="829">
        <v>42866</v>
      </c>
      <c r="C186" s="824">
        <v>2.0307692307692311</v>
      </c>
      <c r="D186" s="824">
        <v>1.0677327172141862</v>
      </c>
      <c r="E186" s="824">
        <v>0.73228139688080296</v>
      </c>
      <c r="F186" s="824">
        <v>6.425281083709673</v>
      </c>
      <c r="G186" s="824">
        <v>1.5245061156608988</v>
      </c>
      <c r="H186" s="824">
        <v>21.993360721524589</v>
      </c>
      <c r="I186" s="824">
        <v>83.207362046380297</v>
      </c>
      <c r="J186" s="824">
        <v>64.267949691527633</v>
      </c>
      <c r="K186" s="824">
        <v>18.939412354852664</v>
      </c>
      <c r="L186" s="854"/>
      <c r="M186" s="854"/>
      <c r="N186" s="459" t="s">
        <v>1029</v>
      </c>
      <c r="O186" s="829">
        <v>41921</v>
      </c>
      <c r="P186" s="824">
        <v>0.95791304347826134</v>
      </c>
      <c r="Q186" s="824">
        <v>0.6635984457744617</v>
      </c>
      <c r="R186" s="824">
        <v>0.48303083350390269</v>
      </c>
      <c r="S186" s="824">
        <v>3.7432965403402747</v>
      </c>
      <c r="T186" s="824">
        <v>0.92108285131251944</v>
      </c>
      <c r="U186" s="824">
        <v>3.1983442679569491</v>
      </c>
      <c r="V186" s="824">
        <v>47.193656219266721</v>
      </c>
      <c r="W186" s="824">
        <v>33.190897222643187</v>
      </c>
      <c r="X186" s="824">
        <v>14.002758996623534</v>
      </c>
    </row>
    <row r="187" spans="1:24" x14ac:dyDescent="0.25">
      <c r="A187" s="247" t="s">
        <v>1096</v>
      </c>
      <c r="B187" s="826">
        <v>42879</v>
      </c>
      <c r="C187" s="824">
        <v>2.6646153846153848</v>
      </c>
      <c r="D187" s="824">
        <v>0.76422455093645048</v>
      </c>
      <c r="E187" s="844">
        <v>1.5525371520272977</v>
      </c>
      <c r="F187" s="824">
        <v>12.763471834266358</v>
      </c>
      <c r="G187" s="824">
        <v>2.1428392691792872</v>
      </c>
      <c r="H187" s="844">
        <v>46.394612741405439</v>
      </c>
      <c r="I187" s="824">
        <v>110.62165242476759</v>
      </c>
      <c r="J187" s="824">
        <v>74.033473481923835</v>
      </c>
      <c r="K187" s="824">
        <v>36.588178942843754</v>
      </c>
      <c r="L187" s="854"/>
      <c r="M187" s="854"/>
      <c r="N187" s="247" t="s">
        <v>1179</v>
      </c>
      <c r="O187" s="826">
        <v>44236</v>
      </c>
      <c r="P187" s="824">
        <v>0.96571428571428541</v>
      </c>
      <c r="Q187" s="824">
        <v>0.61609124930298975</v>
      </c>
      <c r="R187" s="824">
        <v>0.44490324509735607</v>
      </c>
      <c r="S187" s="824">
        <v>4.2845221375034086</v>
      </c>
      <c r="T187" s="824">
        <v>0.52700232621200438</v>
      </c>
      <c r="U187" s="824">
        <v>5.9938824326484275</v>
      </c>
      <c r="V187" s="824">
        <v>65.794214734332968</v>
      </c>
      <c r="W187" s="824">
        <v>51.122747517259135</v>
      </c>
      <c r="X187" s="824">
        <v>14.671467217073833</v>
      </c>
    </row>
    <row r="188" spans="1:24" x14ac:dyDescent="0.25">
      <c r="A188" s="247" t="s">
        <v>1097</v>
      </c>
      <c r="B188" s="826">
        <v>42892</v>
      </c>
      <c r="C188" s="824">
        <v>0.79384615384615442</v>
      </c>
      <c r="D188" s="824">
        <v>0.37854220413415735</v>
      </c>
      <c r="E188" s="824">
        <v>0.38049364047654566</v>
      </c>
      <c r="F188" s="824">
        <v>3.1690439717499514</v>
      </c>
      <c r="G188" s="824">
        <v>0.62562856905269859</v>
      </c>
      <c r="H188" s="824">
        <v>9.1725345407063159</v>
      </c>
      <c r="I188" s="824">
        <v>37.596569784738364</v>
      </c>
      <c r="J188" s="824">
        <v>26.856985037375438</v>
      </c>
      <c r="K188" s="824">
        <v>10.739584747362926</v>
      </c>
      <c r="L188" s="854"/>
      <c r="M188" s="854"/>
      <c r="N188" s="247" t="s">
        <v>1157</v>
      </c>
      <c r="O188" s="826">
        <v>43749</v>
      </c>
      <c r="P188" s="824">
        <v>0.96800000000000053</v>
      </c>
      <c r="Q188" s="824">
        <v>0.70104790698335917</v>
      </c>
      <c r="R188" s="824">
        <v>0.40555608679035465</v>
      </c>
      <c r="S188" s="824">
        <v>3.9070234764872547</v>
      </c>
      <c r="T188" s="824">
        <v>0.62244673151129137</v>
      </c>
      <c r="U188" s="824">
        <v>3.1134371193643262</v>
      </c>
      <c r="V188" s="824">
        <v>48.575260465675086</v>
      </c>
      <c r="W188" s="824">
        <v>36.574944159025634</v>
      </c>
      <c r="X188" s="824">
        <v>12.000316306649452</v>
      </c>
    </row>
    <row r="189" spans="1:24" x14ac:dyDescent="0.25">
      <c r="A189" s="247" t="s">
        <v>1098</v>
      </c>
      <c r="B189" s="826">
        <v>42905</v>
      </c>
      <c r="C189" s="824">
        <v>1.4892307692307691</v>
      </c>
      <c r="D189" s="824">
        <v>0.84511286755102866</v>
      </c>
      <c r="E189" s="824">
        <v>0.734939189319055</v>
      </c>
      <c r="F189" s="824">
        <v>6.0051400488226845</v>
      </c>
      <c r="G189" s="824">
        <v>1.0372164427293056</v>
      </c>
      <c r="H189" s="824">
        <v>12.823400354927752</v>
      </c>
      <c r="I189" s="824">
        <v>72.257599119500242</v>
      </c>
      <c r="J189" s="824">
        <v>52.477722375061198</v>
      </c>
      <c r="K189" s="824">
        <v>19.779876744439044</v>
      </c>
      <c r="L189" s="854"/>
      <c r="M189" s="854"/>
      <c r="N189" s="247" t="s">
        <v>966</v>
      </c>
      <c r="O189" s="826">
        <v>40860</v>
      </c>
      <c r="P189" s="824">
        <v>0.97699999999999942</v>
      </c>
      <c r="Q189" s="824">
        <v>0.47888596667640426</v>
      </c>
      <c r="R189" s="824">
        <v>0.37552696566566496</v>
      </c>
      <c r="S189" s="824">
        <v>3.48930291473794</v>
      </c>
      <c r="T189" s="824">
        <v>2.7050463948413834</v>
      </c>
      <c r="U189" s="824">
        <v>4.3686039540577353</v>
      </c>
      <c r="V189" s="824">
        <v>53.307120808438633</v>
      </c>
      <c r="W189" s="824">
        <v>39.274797757003867</v>
      </c>
      <c r="X189" s="824">
        <v>14.032323051434766</v>
      </c>
    </row>
    <row r="190" spans="1:24" x14ac:dyDescent="0.25">
      <c r="A190" s="247" t="s">
        <v>1099</v>
      </c>
      <c r="B190" s="826">
        <v>42918</v>
      </c>
      <c r="C190" s="824">
        <v>1.5384615384615385</v>
      </c>
      <c r="D190" s="824">
        <v>0.68625712183734267</v>
      </c>
      <c r="E190" s="824">
        <v>0.73530682482785237</v>
      </c>
      <c r="F190" s="824">
        <v>6.8815048810882846</v>
      </c>
      <c r="G190" s="824">
        <v>1.917993215377539</v>
      </c>
      <c r="H190" s="824">
        <v>16.157543915736326</v>
      </c>
      <c r="I190" s="824">
        <v>60.939847612996573</v>
      </c>
      <c r="J190" s="824">
        <v>44.445609448104669</v>
      </c>
      <c r="K190" s="824">
        <v>16.494238164891904</v>
      </c>
      <c r="L190" s="854"/>
      <c r="M190" s="854"/>
      <c r="N190" s="247" t="s">
        <v>1062</v>
      </c>
      <c r="O190" s="826">
        <v>42390</v>
      </c>
      <c r="P190" s="824">
        <v>0.99781818181818172</v>
      </c>
      <c r="Q190" s="824">
        <v>0.67109799209337695</v>
      </c>
      <c r="R190" s="824">
        <v>0.33097706308150804</v>
      </c>
      <c r="S190" s="824">
        <v>3.1563954067507503</v>
      </c>
      <c r="T190" s="824">
        <v>1.3205277711185039</v>
      </c>
      <c r="U190" s="824">
        <v>3.5555856363173302</v>
      </c>
      <c r="V190" s="824">
        <v>51.49159830171034</v>
      </c>
      <c r="W190" s="824">
        <v>40.361932030114552</v>
      </c>
      <c r="X190" s="824">
        <v>11.129666271595788</v>
      </c>
    </row>
    <row r="191" spans="1:24" x14ac:dyDescent="0.25">
      <c r="A191" s="247" t="s">
        <v>1100</v>
      </c>
      <c r="B191" s="826">
        <v>42931</v>
      </c>
      <c r="C191" s="824">
        <v>0.33846153846153892</v>
      </c>
      <c r="D191" s="824">
        <v>0.19193640493425909</v>
      </c>
      <c r="E191" s="824">
        <v>0.17375632440323291</v>
      </c>
      <c r="F191" s="824">
        <v>1.4685361352525177</v>
      </c>
      <c r="G191" s="824">
        <v>0.26042663929999921</v>
      </c>
      <c r="H191" s="824">
        <v>2.7203958034130564</v>
      </c>
      <c r="I191" s="824">
        <v>16.449314507978329</v>
      </c>
      <c r="J191" s="824">
        <v>10.585699898830168</v>
      </c>
      <c r="K191" s="824">
        <v>5.8636146091481613</v>
      </c>
      <c r="L191" s="854"/>
      <c r="M191" s="854"/>
      <c r="N191" s="247" t="s">
        <v>1216</v>
      </c>
      <c r="O191" s="826">
        <v>44764</v>
      </c>
      <c r="P191" s="824">
        <v>1.0062857142857149</v>
      </c>
      <c r="Q191" s="824">
        <v>0.52149115945062097</v>
      </c>
      <c r="R191" s="824">
        <v>1.8030843379738244</v>
      </c>
      <c r="S191" s="824">
        <v>9.988266957160933</v>
      </c>
      <c r="T191" s="824">
        <v>0.30038609107878811</v>
      </c>
      <c r="U191" s="824">
        <v>5.5217725639652153</v>
      </c>
      <c r="V191" s="824">
        <v>29.682115185422848</v>
      </c>
      <c r="W191" s="824">
        <v>29.386972793975932</v>
      </c>
      <c r="X191" s="824">
        <v>0.29514239144691601</v>
      </c>
    </row>
    <row r="192" spans="1:24" x14ac:dyDescent="0.25">
      <c r="A192" s="247" t="s">
        <v>1101</v>
      </c>
      <c r="B192" s="826">
        <v>42944</v>
      </c>
      <c r="C192" s="824">
        <v>0.72</v>
      </c>
      <c r="D192" s="824">
        <v>0.3709141704311481</v>
      </c>
      <c r="E192" s="824">
        <v>0.47822848119855421</v>
      </c>
      <c r="F192" s="824">
        <v>4.1304256844940435</v>
      </c>
      <c r="G192" s="824">
        <v>0.42427448801742901</v>
      </c>
      <c r="H192" s="824">
        <v>6.5054427906546977</v>
      </c>
      <c r="I192" s="824">
        <v>36.528292121892946</v>
      </c>
      <c r="J192" s="824">
        <v>27.229041421956797</v>
      </c>
      <c r="K192" s="824">
        <v>9.2992506999361488</v>
      </c>
      <c r="L192" s="854"/>
      <c r="M192" s="854"/>
      <c r="N192" s="247" t="s">
        <v>1028</v>
      </c>
      <c r="O192" s="826">
        <v>41909.5</v>
      </c>
      <c r="P192" s="824">
        <v>1.0121739130434784</v>
      </c>
      <c r="Q192" s="824">
        <v>0.69006818232099931</v>
      </c>
      <c r="R192" s="824">
        <v>0.51853565703457161</v>
      </c>
      <c r="S192" s="824">
        <v>4.114750050506002</v>
      </c>
      <c r="T192" s="824">
        <v>0.98566820233977437</v>
      </c>
      <c r="U192" s="824">
        <v>3.5609285469753966</v>
      </c>
      <c r="V192" s="824">
        <v>52.726883127784788</v>
      </c>
      <c r="W192" s="824">
        <v>39.143316333057292</v>
      </c>
      <c r="X192" s="824">
        <v>13.583566794727496</v>
      </c>
    </row>
    <row r="193" spans="1:24" x14ac:dyDescent="0.25">
      <c r="A193" s="247" t="s">
        <v>1102</v>
      </c>
      <c r="B193" s="826">
        <v>42957</v>
      </c>
      <c r="C193" s="824">
        <v>0.57230769230769218</v>
      </c>
      <c r="D193" s="824">
        <v>0.31465590691135975</v>
      </c>
      <c r="E193" s="824">
        <v>0.33802601111295005</v>
      </c>
      <c r="F193" s="824">
        <v>3.0864158892123781</v>
      </c>
      <c r="G193" s="824">
        <v>0.67425038588689745</v>
      </c>
      <c r="H193" s="824">
        <v>3.4742296023792338</v>
      </c>
      <c r="I193" s="824">
        <v>27.112912017924021</v>
      </c>
      <c r="J193" s="824">
        <v>20.096314719857808</v>
      </c>
      <c r="K193" s="824">
        <v>7.0165972980662126</v>
      </c>
      <c r="L193" s="854"/>
      <c r="M193" s="854"/>
      <c r="N193" s="247" t="s">
        <v>1114</v>
      </c>
      <c r="O193" s="826">
        <v>43127</v>
      </c>
      <c r="P193" s="824">
        <v>1.0143942857142858</v>
      </c>
      <c r="Q193" s="824">
        <v>0.63959474282540552</v>
      </c>
      <c r="R193" s="824">
        <v>0.40617924702192493</v>
      </c>
      <c r="S193" s="824">
        <v>4.0056769741171623</v>
      </c>
      <c r="T193" s="824">
        <v>0.90930523634422122</v>
      </c>
      <c r="U193" s="824">
        <v>5.8257612865832566</v>
      </c>
      <c r="V193" s="824">
        <v>47.119245357194984</v>
      </c>
      <c r="W193" s="824">
        <v>36.363221655909001</v>
      </c>
      <c r="X193" s="824">
        <v>10.756023701285983</v>
      </c>
    </row>
    <row r="194" spans="1:24" x14ac:dyDescent="0.25">
      <c r="A194" s="247" t="s">
        <v>1103</v>
      </c>
      <c r="B194" s="826">
        <v>42970</v>
      </c>
      <c r="C194" s="824">
        <v>0.93538461538461515</v>
      </c>
      <c r="D194" s="824">
        <v>0.22913396215016363</v>
      </c>
      <c r="E194" s="824">
        <v>0.521679915278768</v>
      </c>
      <c r="F194" s="824">
        <v>4.7621452287266068</v>
      </c>
      <c r="G194" s="844">
        <v>4.1626136850420243</v>
      </c>
      <c r="H194" s="824">
        <v>5.2255415767963962</v>
      </c>
      <c r="I194" s="824">
        <v>43.794525364664629</v>
      </c>
      <c r="J194" s="824">
        <v>32.628031668056764</v>
      </c>
      <c r="K194" s="824">
        <v>11.166493696607866</v>
      </c>
      <c r="L194" s="854"/>
      <c r="M194" s="854"/>
      <c r="N194" s="247" t="s">
        <v>968</v>
      </c>
      <c r="O194" s="826">
        <v>40892</v>
      </c>
      <c r="P194" s="824">
        <v>1.0229999999999997</v>
      </c>
      <c r="Q194" s="824">
        <v>0.63940741013694302</v>
      </c>
      <c r="R194" s="824">
        <v>0.42759527532418096</v>
      </c>
      <c r="S194" s="824">
        <v>3.7677540199453419</v>
      </c>
      <c r="T194" s="824">
        <v>1.4600124576312214</v>
      </c>
      <c r="U194" s="824">
        <v>4.4304502471121703</v>
      </c>
      <c r="V194" s="824">
        <v>51.021722373661689</v>
      </c>
      <c r="W194" s="824">
        <v>35.635834276568637</v>
      </c>
      <c r="X194" s="824">
        <v>15.385888097093051</v>
      </c>
    </row>
    <row r="195" spans="1:24" x14ac:dyDescent="0.25">
      <c r="A195" s="247" t="s">
        <v>1104</v>
      </c>
      <c r="B195" s="826">
        <v>42983</v>
      </c>
      <c r="C195" s="824">
        <v>0.54769230769230803</v>
      </c>
      <c r="D195" s="824">
        <v>0.21174394178516998</v>
      </c>
      <c r="E195" s="824">
        <v>0.27802488806772041</v>
      </c>
      <c r="F195" s="824">
        <v>2.5946447839026625</v>
      </c>
      <c r="G195" s="824">
        <v>1.6820376999427995</v>
      </c>
      <c r="H195" s="824">
        <v>3.1959046023159012</v>
      </c>
      <c r="I195" s="824">
        <v>25.211076702809635</v>
      </c>
      <c r="J195" s="824">
        <v>16.505803280241349</v>
      </c>
      <c r="K195" s="824">
        <v>8.7052734225682862</v>
      </c>
      <c r="L195" s="854"/>
      <c r="M195" s="854"/>
      <c r="N195" s="247" t="s">
        <v>1080</v>
      </c>
      <c r="O195" s="826">
        <v>42662</v>
      </c>
      <c r="P195" s="824">
        <v>1.0233600000000007</v>
      </c>
      <c r="Q195" s="824">
        <v>0.66246894301750081</v>
      </c>
      <c r="R195" s="824">
        <v>0.46092918918582632</v>
      </c>
      <c r="S195" s="824">
        <v>4.7668075670317647</v>
      </c>
      <c r="T195" s="824">
        <v>0.72209569112660799</v>
      </c>
      <c r="U195" s="824">
        <v>5.1846787172961095</v>
      </c>
      <c r="V195" s="824">
        <v>48.63725764373158</v>
      </c>
      <c r="W195" s="824">
        <v>37.011023822839583</v>
      </c>
      <c r="X195" s="824">
        <v>11.626233820891997</v>
      </c>
    </row>
    <row r="196" spans="1:24" x14ac:dyDescent="0.25">
      <c r="A196" s="247" t="s">
        <v>1105</v>
      </c>
      <c r="B196" s="826">
        <v>42996</v>
      </c>
      <c r="C196" s="824">
        <v>1.5200000000000005</v>
      </c>
      <c r="D196" s="824">
        <v>0.86120082435738032</v>
      </c>
      <c r="E196" s="824">
        <v>0.79245809440853798</v>
      </c>
      <c r="F196" s="824">
        <v>7.4224492827625541</v>
      </c>
      <c r="G196" s="824">
        <v>1.0572004505723316</v>
      </c>
      <c r="H196" s="824">
        <v>11.760996393983387</v>
      </c>
      <c r="I196" s="824">
        <v>78.23686958420663</v>
      </c>
      <c r="J196" s="824">
        <v>53.162661908608321</v>
      </c>
      <c r="K196" s="824">
        <v>25.074207675598309</v>
      </c>
      <c r="L196" s="854"/>
      <c r="M196" s="854"/>
      <c r="N196" s="870" t="s">
        <v>1016</v>
      </c>
      <c r="O196" s="874">
        <v>41762</v>
      </c>
      <c r="P196" s="824">
        <v>1.0237499999999997</v>
      </c>
      <c r="Q196" s="824">
        <v>0.59800021174546858</v>
      </c>
      <c r="R196" s="824">
        <v>0.79451092400698153</v>
      </c>
      <c r="S196" s="824">
        <v>5.724126538708779</v>
      </c>
      <c r="T196" s="824">
        <v>1.0462422710729775</v>
      </c>
      <c r="U196" s="824">
        <v>5.3162853664678424</v>
      </c>
      <c r="V196" s="824">
        <v>74.660580848490753</v>
      </c>
      <c r="W196" s="824">
        <v>57.397557023499871</v>
      </c>
      <c r="X196" s="824">
        <v>17.263023824990881</v>
      </c>
    </row>
    <row r="197" spans="1:24" x14ac:dyDescent="0.25">
      <c r="A197" s="247" t="s">
        <v>1106</v>
      </c>
      <c r="B197" s="826">
        <v>43009</v>
      </c>
      <c r="C197" s="824">
        <v>1.8153846153846149</v>
      </c>
      <c r="D197" s="824">
        <v>1.2108561772099669</v>
      </c>
      <c r="E197" s="824">
        <v>0.78189103973376739</v>
      </c>
      <c r="F197" s="824">
        <v>7.68612581942996</v>
      </c>
      <c r="G197" s="824">
        <v>1.2554279110428641</v>
      </c>
      <c r="H197" s="824">
        <v>8.8405903107874213</v>
      </c>
      <c r="I197" s="824">
        <v>89.902470954436438</v>
      </c>
      <c r="J197" s="824">
        <v>68.244158923026916</v>
      </c>
      <c r="K197" s="824">
        <v>21.658312031409523</v>
      </c>
      <c r="L197" s="854"/>
      <c r="M197" s="854"/>
      <c r="N197" s="247" t="s">
        <v>1115</v>
      </c>
      <c r="O197" s="826">
        <v>43141</v>
      </c>
      <c r="P197" s="824">
        <v>1.0345485714285718</v>
      </c>
      <c r="Q197" s="824">
        <v>0.7075245404052497</v>
      </c>
      <c r="R197" s="824">
        <v>0.33701184321165328</v>
      </c>
      <c r="S197" s="824">
        <v>2.9387903494164354</v>
      </c>
      <c r="T197" s="824">
        <v>0.67657019199084067</v>
      </c>
      <c r="U197" s="824">
        <v>6.0936890716207088</v>
      </c>
      <c r="V197" s="824">
        <v>53.767706043616208</v>
      </c>
      <c r="W197" s="824">
        <v>39.723120059513732</v>
      </c>
      <c r="X197" s="824">
        <v>14.044585984102476</v>
      </c>
    </row>
    <row r="198" spans="1:24" ht="13.8" thickBot="1" x14ac:dyDescent="0.3">
      <c r="A198" s="253" t="s">
        <v>1107</v>
      </c>
      <c r="B198" s="828">
        <v>43022</v>
      </c>
      <c r="C198" s="824">
        <v>1.8981818181818177</v>
      </c>
      <c r="D198" s="824">
        <v>1.3136261062389083</v>
      </c>
      <c r="E198" s="824">
        <v>0.86512731568604606</v>
      </c>
      <c r="F198" s="824">
        <v>8.5594240551540803</v>
      </c>
      <c r="G198" s="824">
        <v>1.3274644179237298</v>
      </c>
      <c r="H198" s="824">
        <v>6.9399082657838065</v>
      </c>
      <c r="I198" s="824">
        <v>113.64389932325123</v>
      </c>
      <c r="J198" s="824">
        <v>76.151884870007081</v>
      </c>
      <c r="K198" s="824">
        <v>37.492014453244153</v>
      </c>
      <c r="L198" s="854"/>
      <c r="M198" s="854"/>
      <c r="N198" s="253" t="s">
        <v>1155</v>
      </c>
      <c r="O198" s="828">
        <v>43721</v>
      </c>
      <c r="P198" s="824">
        <v>1.0371428571428569</v>
      </c>
      <c r="Q198" s="824">
        <v>0.654127192646353</v>
      </c>
      <c r="R198" s="824">
        <v>0.53836299218230599</v>
      </c>
      <c r="S198" s="824">
        <v>4.9945994411582539</v>
      </c>
      <c r="T198" s="824">
        <v>0.74465455313977635</v>
      </c>
      <c r="U198" s="824">
        <v>5.6487259287085836</v>
      </c>
      <c r="V198" s="824">
        <v>48.807132032819986</v>
      </c>
      <c r="W198" s="824">
        <v>35.077593397217683</v>
      </c>
      <c r="X198" s="824">
        <v>13.729538635602303</v>
      </c>
    </row>
    <row r="199" spans="1:24" x14ac:dyDescent="0.25">
      <c r="A199" s="459" t="s">
        <v>1108</v>
      </c>
      <c r="B199" s="829">
        <v>43043</v>
      </c>
      <c r="C199" s="824">
        <v>1.5429371428571435</v>
      </c>
      <c r="D199" s="824">
        <v>1.0734343759220089</v>
      </c>
      <c r="E199" s="824">
        <v>0.48964794825969404</v>
      </c>
      <c r="F199" s="824">
        <v>4.7222923840914532</v>
      </c>
      <c r="G199" s="824">
        <v>0.77993821657383999</v>
      </c>
      <c r="H199" s="824">
        <v>8.8932781379189141</v>
      </c>
      <c r="I199" s="824">
        <v>95.0954468397547</v>
      </c>
      <c r="J199" s="824">
        <v>60.815412361628589</v>
      </c>
      <c r="K199" s="824">
        <v>34.280034478126112</v>
      </c>
      <c r="L199" s="854"/>
      <c r="M199" s="854"/>
      <c r="N199" s="459" t="s">
        <v>962</v>
      </c>
      <c r="O199" s="829">
        <v>40789</v>
      </c>
      <c r="P199" s="824">
        <v>1.0386666666666666</v>
      </c>
      <c r="Q199" s="824">
        <v>0.81824053107625117</v>
      </c>
      <c r="R199" s="824">
        <v>0.55116415206078273</v>
      </c>
      <c r="S199" s="824">
        <v>5.0345463145116796</v>
      </c>
      <c r="T199" s="824"/>
      <c r="U199" s="824"/>
      <c r="V199" s="824">
        <v>87.458594950089037</v>
      </c>
      <c r="W199" s="824">
        <v>43.986853700286886</v>
      </c>
      <c r="X199" s="824">
        <v>43.47174124980215</v>
      </c>
    </row>
    <row r="200" spans="1:24" x14ac:dyDescent="0.25">
      <c r="A200" s="247" t="s">
        <v>1109</v>
      </c>
      <c r="B200" s="826">
        <v>43057</v>
      </c>
      <c r="C200" s="824">
        <v>2.0158685714285718</v>
      </c>
      <c r="D200" s="824">
        <v>1.3470532827088495</v>
      </c>
      <c r="E200" s="824">
        <v>0.8199750713144125</v>
      </c>
      <c r="F200" s="824">
        <v>7.1533621667891705</v>
      </c>
      <c r="G200" s="824">
        <v>1.3766771044673967</v>
      </c>
      <c r="H200" s="824">
        <v>11.266549181100492</v>
      </c>
      <c r="I200" s="824">
        <v>103.63461039984864</v>
      </c>
      <c r="J200" s="824">
        <v>76.277924765494774</v>
      </c>
      <c r="K200" s="824">
        <v>27.356685634353866</v>
      </c>
      <c r="L200" s="854"/>
      <c r="M200" s="854"/>
      <c r="N200" s="247" t="s">
        <v>934</v>
      </c>
      <c r="O200" s="826">
        <f>O199+14</f>
        <v>40803</v>
      </c>
      <c r="P200" s="824">
        <v>1.0454857142857148</v>
      </c>
      <c r="Q200" s="824">
        <v>0.78803919507686626</v>
      </c>
      <c r="R200" s="824">
        <v>0.55781312725047716</v>
      </c>
      <c r="S200" s="824">
        <v>4.781502005477968</v>
      </c>
      <c r="T200" s="824">
        <v>1.1390213638158482</v>
      </c>
      <c r="U200" s="824">
        <v>13.395819541843155</v>
      </c>
      <c r="V200" s="824">
        <v>57.922599981922389</v>
      </c>
      <c r="W200" s="824">
        <v>35.985429707194413</v>
      </c>
      <c r="X200" s="824">
        <v>21.937170274727976</v>
      </c>
    </row>
    <row r="201" spans="1:24" x14ac:dyDescent="0.25">
      <c r="A201" s="247" t="s">
        <v>1110</v>
      </c>
      <c r="B201" s="826">
        <v>43071</v>
      </c>
      <c r="C201" s="824">
        <v>2.7295714285714294</v>
      </c>
      <c r="D201" s="824">
        <v>1.8981818190212252</v>
      </c>
      <c r="E201" s="824">
        <v>0.86561247567042676</v>
      </c>
      <c r="F201" s="824">
        <v>9.6180334656795985</v>
      </c>
      <c r="G201" s="824">
        <v>2.4507673302917574</v>
      </c>
      <c r="H201" s="824">
        <v>10.594725592901638</v>
      </c>
      <c r="I201" s="844">
        <v>197.11717022018217</v>
      </c>
      <c r="J201" s="844">
        <v>172.30475334859787</v>
      </c>
      <c r="K201" s="824">
        <v>24.812416871584304</v>
      </c>
      <c r="L201" s="854"/>
      <c r="M201" s="854"/>
      <c r="N201" s="247" t="s">
        <v>1254</v>
      </c>
      <c r="O201" s="826">
        <v>45309</v>
      </c>
      <c r="P201" s="824">
        <v>1.045885714285715</v>
      </c>
      <c r="Q201" s="824">
        <v>0.7202948060676857</v>
      </c>
      <c r="R201" s="824">
        <v>0.65402392073243421</v>
      </c>
      <c r="S201" s="824">
        <v>4.4471875716760563</v>
      </c>
      <c r="T201" s="824">
        <v>0.79739351325828678</v>
      </c>
      <c r="U201" s="824">
        <v>4.0008686698674705</v>
      </c>
      <c r="V201" s="824">
        <v>62.554551683289603</v>
      </c>
      <c r="W201" s="824">
        <v>39.824783783356324</v>
      </c>
      <c r="X201" s="824">
        <v>22.729767899933279</v>
      </c>
    </row>
    <row r="202" spans="1:24" x14ac:dyDescent="0.25">
      <c r="A202" s="247" t="s">
        <v>1111</v>
      </c>
      <c r="B202" s="826">
        <v>43085</v>
      </c>
      <c r="C202" s="824">
        <v>1.7588799999999998</v>
      </c>
      <c r="D202" s="824">
        <v>1.3137861239384532</v>
      </c>
      <c r="E202" s="824">
        <v>0.52610937713030881</v>
      </c>
      <c r="F202" s="824">
        <v>5.4484317755336908</v>
      </c>
      <c r="G202" s="824">
        <v>1.4557180029319396</v>
      </c>
      <c r="H202" s="824">
        <v>4.8402978010890347</v>
      </c>
      <c r="I202" s="824">
        <v>104.98069844924566</v>
      </c>
      <c r="J202" s="824">
        <v>88.686079537223208</v>
      </c>
      <c r="K202" s="824">
        <v>16.294618912022457</v>
      </c>
      <c r="L202" s="854"/>
      <c r="M202" s="854"/>
      <c r="N202" s="247" t="s">
        <v>1127</v>
      </c>
      <c r="O202" s="826">
        <v>43324</v>
      </c>
      <c r="P202" s="824">
        <v>1.0486153846153849</v>
      </c>
      <c r="Q202" s="824">
        <v>0.56472801323155641</v>
      </c>
      <c r="R202" s="824">
        <v>0.69914349321047597</v>
      </c>
      <c r="S202" s="824">
        <v>7.0360639109869991</v>
      </c>
      <c r="T202" s="824">
        <v>0.787946753114664</v>
      </c>
      <c r="U202" s="824">
        <v>6.9054163104050392</v>
      </c>
      <c r="V202" s="824">
        <v>68.261702686749246</v>
      </c>
      <c r="W202" s="824">
        <v>36.408520526549623</v>
      </c>
      <c r="X202" s="824">
        <v>31.853182160199623</v>
      </c>
    </row>
    <row r="203" spans="1:24" x14ac:dyDescent="0.25">
      <c r="A203" s="247" t="s">
        <v>1112</v>
      </c>
      <c r="B203" s="826">
        <v>43099</v>
      </c>
      <c r="C203" s="824">
        <v>1.2862342857142863</v>
      </c>
      <c r="D203" s="824">
        <v>0.92312076083062244</v>
      </c>
      <c r="E203" s="824">
        <v>0.41218475832843832</v>
      </c>
      <c r="F203" s="824">
        <v>3.7855518841026119</v>
      </c>
      <c r="G203" s="824">
        <v>1.4363826835371443</v>
      </c>
      <c r="H203" s="824">
        <v>3.7664790527804954</v>
      </c>
      <c r="I203" s="824">
        <v>68.948434888902867</v>
      </c>
      <c r="J203" s="824">
        <v>56.33492709452122</v>
      </c>
      <c r="K203" s="824">
        <v>12.613507794381647</v>
      </c>
      <c r="L203" s="854"/>
      <c r="M203" s="854"/>
      <c r="N203" s="247" t="s">
        <v>1156</v>
      </c>
      <c r="O203" s="826">
        <v>43735</v>
      </c>
      <c r="P203" s="824">
        <v>1.0514285714285714</v>
      </c>
      <c r="Q203" s="824">
        <v>0.73475489280164186</v>
      </c>
      <c r="R203" s="824">
        <v>0.43813614163280279</v>
      </c>
      <c r="S203" s="824">
        <v>4.2917338708388897</v>
      </c>
      <c r="T203" s="824">
        <v>0.6905047237294768</v>
      </c>
      <c r="U203" s="824">
        <v>4.2303315987575747</v>
      </c>
      <c r="V203" s="824">
        <v>50.239529210677041</v>
      </c>
      <c r="W203" s="824">
        <v>38.130486461915098</v>
      </c>
      <c r="X203" s="824">
        <v>12.109042748761944</v>
      </c>
    </row>
    <row r="204" spans="1:24" x14ac:dyDescent="0.25">
      <c r="A204" s="247" t="s">
        <v>1113</v>
      </c>
      <c r="B204" s="826">
        <v>43113</v>
      </c>
      <c r="C204" s="824">
        <v>0.91235428571428656</v>
      </c>
      <c r="D204" s="824">
        <v>0.65363344182332361</v>
      </c>
      <c r="E204" s="824">
        <v>0.3828616652243087</v>
      </c>
      <c r="F204" s="824">
        <v>3.6585612010301118</v>
      </c>
      <c r="G204" s="824">
        <v>0.89822932952685031</v>
      </c>
      <c r="H204" s="824">
        <v>2.1029623581506378</v>
      </c>
      <c r="I204" s="824">
        <v>50.55056300036626</v>
      </c>
      <c r="J204" s="824">
        <v>38.308393750967859</v>
      </c>
      <c r="K204" s="824">
        <v>12.242169249398401</v>
      </c>
      <c r="L204" s="854"/>
      <c r="M204" s="854"/>
      <c r="N204" s="247" t="s">
        <v>1018</v>
      </c>
      <c r="O204" s="826">
        <v>41794.5</v>
      </c>
      <c r="P204" s="824">
        <v>1.0685217391304345</v>
      </c>
      <c r="Q204" s="824">
        <v>0.52179175624135332</v>
      </c>
      <c r="R204" s="824">
        <v>0.71494031004687597</v>
      </c>
      <c r="S204" s="824">
        <v>5.5157269781192957</v>
      </c>
      <c r="T204" s="824">
        <v>0.44157009315148305</v>
      </c>
      <c r="U204" s="824">
        <v>12.001305275613081</v>
      </c>
      <c r="V204" s="824">
        <v>41.735653076599128</v>
      </c>
      <c r="W204" s="824">
        <v>28.384604625551624</v>
      </c>
      <c r="X204" s="824">
        <v>13.351048451047504</v>
      </c>
    </row>
    <row r="205" spans="1:24" x14ac:dyDescent="0.25">
      <c r="A205" s="247" t="s">
        <v>1114</v>
      </c>
      <c r="B205" s="826">
        <v>43127</v>
      </c>
      <c r="C205" s="824">
        <v>1.0143942857142858</v>
      </c>
      <c r="D205" s="824">
        <v>0.63959474282540552</v>
      </c>
      <c r="E205" s="824">
        <v>0.40617924702192493</v>
      </c>
      <c r="F205" s="824">
        <v>4.0056769741171623</v>
      </c>
      <c r="G205" s="824">
        <v>0.90930523634422122</v>
      </c>
      <c r="H205" s="824">
        <v>5.8257612865832566</v>
      </c>
      <c r="I205" s="824">
        <v>47.119245357194984</v>
      </c>
      <c r="J205" s="824">
        <v>36.363221655909001</v>
      </c>
      <c r="K205" s="824">
        <v>10.756023701285983</v>
      </c>
      <c r="L205" s="854"/>
      <c r="M205" s="854"/>
      <c r="N205" s="247" t="s">
        <v>1178</v>
      </c>
      <c r="O205" s="826">
        <v>44222</v>
      </c>
      <c r="P205" s="824">
        <v>1.0685714285714281</v>
      </c>
      <c r="Q205" s="824">
        <v>0.79696821503606918</v>
      </c>
      <c r="R205" s="824">
        <v>0.37992471101399317</v>
      </c>
      <c r="S205" s="824">
        <v>3.7032644322750468</v>
      </c>
      <c r="T205" s="824">
        <v>0.66426107259640299</v>
      </c>
      <c r="U205" s="824">
        <v>3.3476793983349671</v>
      </c>
      <c r="V205" s="824">
        <v>70.271537396987782</v>
      </c>
      <c r="W205" s="824">
        <v>56.925027500911916</v>
      </c>
      <c r="X205" s="824">
        <v>13.346509896075865</v>
      </c>
    </row>
    <row r="206" spans="1:24" x14ac:dyDescent="0.25">
      <c r="A206" s="247" t="s">
        <v>1115</v>
      </c>
      <c r="B206" s="826">
        <v>43141</v>
      </c>
      <c r="C206" s="824">
        <v>1.0345485714285718</v>
      </c>
      <c r="D206" s="824">
        <v>0.7075245404052497</v>
      </c>
      <c r="E206" s="824">
        <v>0.33701184321165328</v>
      </c>
      <c r="F206" s="824">
        <v>2.9387903494164354</v>
      </c>
      <c r="G206" s="824">
        <v>0.67657019199084067</v>
      </c>
      <c r="H206" s="824">
        <v>6.0936890716207088</v>
      </c>
      <c r="I206" s="824">
        <v>53.767706043616208</v>
      </c>
      <c r="J206" s="824">
        <v>39.723120059513732</v>
      </c>
      <c r="K206" s="824">
        <v>14.044585984102476</v>
      </c>
      <c r="L206" s="854"/>
      <c r="M206" s="854"/>
      <c r="N206" s="247" t="s">
        <v>977</v>
      </c>
      <c r="O206" s="826">
        <v>41036</v>
      </c>
      <c r="P206" s="824">
        <v>1.0735999999999999</v>
      </c>
      <c r="Q206" s="824">
        <v>0.93158616094397684</v>
      </c>
      <c r="R206" s="824">
        <v>0.59698759305901372</v>
      </c>
      <c r="S206" s="824">
        <v>4.7337946352007672</v>
      </c>
      <c r="T206" s="824"/>
      <c r="U206" s="824"/>
      <c r="V206" s="824"/>
      <c r="W206" s="824"/>
      <c r="X206" s="824"/>
    </row>
    <row r="207" spans="1:24" x14ac:dyDescent="0.25">
      <c r="A207" s="247" t="s">
        <v>1116</v>
      </c>
      <c r="B207" s="826">
        <v>43155</v>
      </c>
      <c r="C207" s="824">
        <v>0.40592571428571489</v>
      </c>
      <c r="D207" s="824">
        <v>0.26142343599107393</v>
      </c>
      <c r="E207" s="824">
        <v>0.18769125977224474</v>
      </c>
      <c r="F207" s="824">
        <v>1.7227227545080976</v>
      </c>
      <c r="G207" s="824">
        <v>0.35236697168151737</v>
      </c>
      <c r="H207" s="824">
        <v>2.0492130135235493</v>
      </c>
      <c r="I207" s="824">
        <v>20.011177901628212</v>
      </c>
      <c r="J207" s="824">
        <v>14.613064245232291</v>
      </c>
      <c r="K207" s="824">
        <v>5.3981136563959211</v>
      </c>
      <c r="L207" s="854"/>
      <c r="M207" s="854"/>
      <c r="N207" s="247" t="s">
        <v>1226</v>
      </c>
      <c r="O207" s="826">
        <v>44890</v>
      </c>
      <c r="P207" s="824">
        <v>1.0765714285714287</v>
      </c>
      <c r="Q207" s="824">
        <v>0.44699073123159649</v>
      </c>
      <c r="R207" s="824">
        <v>1.9543204616720702</v>
      </c>
      <c r="S207" s="824">
        <v>11.172912321643304</v>
      </c>
      <c r="T207" s="824">
        <v>1.34567522376565</v>
      </c>
      <c r="U207" s="824">
        <v>5.6865094954498172</v>
      </c>
      <c r="V207" s="824">
        <v>36.810698134755334</v>
      </c>
      <c r="W207" s="824">
        <v>37.840317164253179</v>
      </c>
      <c r="X207" s="824">
        <v>-1.0296190294978445</v>
      </c>
    </row>
    <row r="208" spans="1:24" x14ac:dyDescent="0.25">
      <c r="A208" s="247" t="s">
        <v>1117</v>
      </c>
      <c r="B208" s="826">
        <v>43169</v>
      </c>
      <c r="C208" s="824">
        <v>0.77551428571428616</v>
      </c>
      <c r="D208" s="824">
        <v>0.36530458387125753</v>
      </c>
      <c r="E208" s="824">
        <v>0.37676077414469505</v>
      </c>
      <c r="F208" s="824">
        <v>3.5648444868762246</v>
      </c>
      <c r="G208" s="824">
        <v>0.57855793327824445</v>
      </c>
      <c r="H208" s="824">
        <v>8.7361137831669584</v>
      </c>
      <c r="I208" s="824">
        <v>46.647353118260099</v>
      </c>
      <c r="J208" s="824">
        <v>32.827287420793056</v>
      </c>
      <c r="K208" s="824">
        <v>13.820065697467044</v>
      </c>
      <c r="L208" s="854"/>
      <c r="M208" s="854"/>
      <c r="N208" s="247" t="s">
        <v>1130</v>
      </c>
      <c r="O208" s="826">
        <v>43363</v>
      </c>
      <c r="P208" s="824">
        <v>1.0849230769230769</v>
      </c>
      <c r="Q208" s="824">
        <v>0.75634244552281882</v>
      </c>
      <c r="R208" s="824">
        <v>0.40700830160892948</v>
      </c>
      <c r="S208" s="824">
        <v>3.7800192171404481</v>
      </c>
      <c r="T208" s="824">
        <v>0.75641823262576779</v>
      </c>
      <c r="U208" s="824">
        <v>4.9659885689620227</v>
      </c>
      <c r="V208" s="824">
        <v>53.676189793555167</v>
      </c>
      <c r="W208" s="824">
        <v>40.243379219578287</v>
      </c>
      <c r="X208" s="824">
        <v>13.43281057397688</v>
      </c>
    </row>
    <row r="209" spans="1:24" x14ac:dyDescent="0.25">
      <c r="A209" s="247" t="s">
        <v>1118</v>
      </c>
      <c r="B209" s="826">
        <v>43183</v>
      </c>
      <c r="C209" s="824">
        <v>0.40185714285714219</v>
      </c>
      <c r="D209" s="824">
        <v>0.22858911993620118</v>
      </c>
      <c r="E209" s="824">
        <v>0.19245962874711237</v>
      </c>
      <c r="F209" s="824">
        <v>1.8137083167421624</v>
      </c>
      <c r="G209" s="824">
        <v>0.36872539668085674</v>
      </c>
      <c r="H209" s="824">
        <v>2.9179498636662995</v>
      </c>
      <c r="I209" s="824">
        <v>26.748687448715089</v>
      </c>
      <c r="J209" s="824">
        <v>19.647248123178933</v>
      </c>
      <c r="K209" s="824">
        <v>7.1014393255361554</v>
      </c>
      <c r="L209" s="854"/>
      <c r="M209" s="854"/>
      <c r="N209" s="247" t="s">
        <v>1088</v>
      </c>
      <c r="O209" s="826">
        <v>42760</v>
      </c>
      <c r="P209" s="824">
        <v>1.1044373333333339</v>
      </c>
      <c r="Q209" s="824">
        <v>0.71931111710143758</v>
      </c>
      <c r="R209" s="824">
        <v>0.39354171600514926</v>
      </c>
      <c r="S209" s="824">
        <v>3.4244604643468493</v>
      </c>
      <c r="T209" s="824">
        <v>1.9622272211079381</v>
      </c>
      <c r="U209" s="824">
        <v>3.0620275222807685</v>
      </c>
      <c r="V209" s="824">
        <v>62.556130508720877</v>
      </c>
      <c r="W209" s="824">
        <v>46.072696426788347</v>
      </c>
      <c r="X209" s="824">
        <v>16.483434081932529</v>
      </c>
    </row>
    <row r="210" spans="1:24" x14ac:dyDescent="0.25">
      <c r="A210" s="247" t="s">
        <v>1119</v>
      </c>
      <c r="B210" s="826">
        <v>43197</v>
      </c>
      <c r="C210" s="824">
        <v>0.56943999999999917</v>
      </c>
      <c r="D210" s="824">
        <v>0.32330528754576365</v>
      </c>
      <c r="E210" s="824">
        <v>0.29848809452874653</v>
      </c>
      <c r="F210" s="824">
        <v>2.8569351658256275</v>
      </c>
      <c r="G210" s="824">
        <v>0.52102874174846869</v>
      </c>
      <c r="H210" s="824">
        <v>3.855311445348645</v>
      </c>
      <c r="I210" s="824">
        <v>32.237037479733978</v>
      </c>
      <c r="J210" s="824">
        <v>24.542569068994329</v>
      </c>
      <c r="K210" s="824">
        <v>7.694468410739649</v>
      </c>
      <c r="L210" s="854"/>
      <c r="M210" s="854"/>
      <c r="N210" s="247" t="s">
        <v>1120</v>
      </c>
      <c r="O210" s="826">
        <v>43211</v>
      </c>
      <c r="P210" s="824">
        <v>1.1226971428571428</v>
      </c>
      <c r="Q210" s="824">
        <v>0.6309804202901097</v>
      </c>
      <c r="R210" s="824">
        <v>0.64689203927668815</v>
      </c>
      <c r="S210" s="824">
        <v>5.2690648139130829</v>
      </c>
      <c r="T210" s="824">
        <v>0.80093806803548795</v>
      </c>
      <c r="U210" s="824">
        <v>9.0253379696483638</v>
      </c>
      <c r="V210" s="824">
        <v>54.778704341164094</v>
      </c>
      <c r="W210" s="824">
        <v>40.236934889772584</v>
      </c>
      <c r="X210" s="824">
        <v>14.541769451391509</v>
      </c>
    </row>
    <row r="211" spans="1:24" ht="13.8" thickBot="1" x14ac:dyDescent="0.3">
      <c r="A211" s="253" t="s">
        <v>1120</v>
      </c>
      <c r="B211" s="828">
        <v>43211</v>
      </c>
      <c r="C211" s="824">
        <v>1.1226971428571428</v>
      </c>
      <c r="D211" s="824">
        <v>0.6309804202901097</v>
      </c>
      <c r="E211" s="824">
        <v>0.64689203927668815</v>
      </c>
      <c r="F211" s="824">
        <v>5.2690648139130829</v>
      </c>
      <c r="G211" s="824">
        <v>0.80093806803548795</v>
      </c>
      <c r="H211" s="824">
        <v>9.0253379696483638</v>
      </c>
      <c r="I211" s="824">
        <v>54.778704341164094</v>
      </c>
      <c r="J211" s="824">
        <v>40.236934889772584</v>
      </c>
      <c r="K211" s="824">
        <v>14.541769451391509</v>
      </c>
      <c r="L211" s="854"/>
      <c r="M211" s="854"/>
      <c r="N211" s="253" t="s">
        <v>1087</v>
      </c>
      <c r="O211" s="828">
        <v>42745</v>
      </c>
      <c r="P211" s="824">
        <v>1.1267306666666674</v>
      </c>
      <c r="Q211" s="824">
        <v>0.80345985783853346</v>
      </c>
      <c r="R211" s="824">
        <v>0.41500574925145067</v>
      </c>
      <c r="S211" s="824">
        <v>3.9294781960755794</v>
      </c>
      <c r="T211" s="824">
        <v>1.3487859369299044</v>
      </c>
      <c r="U211" s="824">
        <v>2.5062845638915401</v>
      </c>
      <c r="V211" s="824">
        <v>61.482426051803316</v>
      </c>
      <c r="W211" s="824">
        <v>46.518205783590929</v>
      </c>
      <c r="X211" s="824">
        <v>14.964220268212387</v>
      </c>
    </row>
    <row r="212" spans="1:24" x14ac:dyDescent="0.25">
      <c r="A212" s="459" t="s">
        <v>1121</v>
      </c>
      <c r="B212" s="829">
        <v>43246</v>
      </c>
      <c r="C212" s="824">
        <v>2.4313846153846148</v>
      </c>
      <c r="D212" s="824">
        <v>0.71371821945746061</v>
      </c>
      <c r="E212" s="844">
        <v>1.5084421442853535</v>
      </c>
      <c r="F212" s="824">
        <v>11.470852199398793</v>
      </c>
      <c r="G212" s="844">
        <v>5.200549252945617</v>
      </c>
      <c r="H212" s="844">
        <v>30.372698251972444</v>
      </c>
      <c r="I212" s="824">
        <v>113.7255420460459</v>
      </c>
      <c r="J212" s="824">
        <v>74.942090368997029</v>
      </c>
      <c r="K212" s="824">
        <v>38.783451677048873</v>
      </c>
      <c r="L212" s="854"/>
      <c r="M212" s="854"/>
      <c r="N212" s="459" t="s">
        <v>1128</v>
      </c>
      <c r="O212" s="829">
        <v>43337</v>
      </c>
      <c r="P212" s="824">
        <v>1.1372307692307697</v>
      </c>
      <c r="Q212" s="824">
        <v>0.63723843692242577</v>
      </c>
      <c r="R212" s="824">
        <v>0.76393779813452567</v>
      </c>
      <c r="S212" s="824">
        <v>6.7653781210846926</v>
      </c>
      <c r="T212" s="824">
        <v>0.58914656696646384</v>
      </c>
      <c r="U212" s="824">
        <v>8.4764365383745055</v>
      </c>
      <c r="V212" s="824">
        <v>71.852117755668772</v>
      </c>
      <c r="W212" s="824">
        <v>57.020763311645204</v>
      </c>
      <c r="X212" s="824">
        <v>14.831354444023567</v>
      </c>
    </row>
    <row r="213" spans="1:24" x14ac:dyDescent="0.25">
      <c r="A213" s="247" t="s">
        <v>1122</v>
      </c>
      <c r="B213" s="826">
        <v>43259</v>
      </c>
      <c r="C213" s="824">
        <v>2.7673846153846164</v>
      </c>
      <c r="D213" s="824">
        <v>1.4589996152763756</v>
      </c>
      <c r="E213" s="824">
        <v>1.2040920775010846</v>
      </c>
      <c r="F213" s="824">
        <v>9.4436601880916644</v>
      </c>
      <c r="G213" s="824">
        <v>2.0136711630126407</v>
      </c>
      <c r="H213" s="844">
        <v>29.322336651966765</v>
      </c>
      <c r="I213" s="824">
        <v>115.14789205480987</v>
      </c>
      <c r="J213" s="824">
        <v>82.923860069654808</v>
      </c>
      <c r="K213" s="824">
        <v>32.224031985155065</v>
      </c>
      <c r="L213" s="854"/>
      <c r="M213" s="854"/>
      <c r="N213" s="247" t="s">
        <v>989</v>
      </c>
      <c r="O213" s="826">
        <v>41186.5</v>
      </c>
      <c r="P213" s="824">
        <v>1.1452631578947363</v>
      </c>
      <c r="Q213" s="824">
        <v>0.88295207744687132</v>
      </c>
      <c r="R213" s="824">
        <v>0.39253610664064831</v>
      </c>
      <c r="S213" s="824">
        <v>3.2597363899536052</v>
      </c>
      <c r="T213" s="824">
        <v>0.70543959351655861</v>
      </c>
      <c r="U213" s="824">
        <v>3.3438434446617049</v>
      </c>
      <c r="V213" s="824">
        <v>60.657313146276614</v>
      </c>
      <c r="W213" s="824">
        <v>49.237471180383857</v>
      </c>
      <c r="X213" s="824">
        <v>11.419841965892758</v>
      </c>
    </row>
    <row r="214" spans="1:24" x14ac:dyDescent="0.25">
      <c r="A214" s="247" t="s">
        <v>1123</v>
      </c>
      <c r="B214" s="826">
        <v>43272</v>
      </c>
      <c r="C214" s="824">
        <v>2.9723076923076923</v>
      </c>
      <c r="D214" s="824">
        <v>1.2552716074204058</v>
      </c>
      <c r="E214" s="824">
        <v>1.4228971692972014</v>
      </c>
      <c r="F214" s="824">
        <v>12.074708976699908</v>
      </c>
      <c r="G214" s="824">
        <v>2.075742842813399</v>
      </c>
      <c r="H214" s="844">
        <v>40.840986506526718</v>
      </c>
      <c r="I214" s="824">
        <v>117.15132188107792</v>
      </c>
      <c r="J214" s="824">
        <v>78.881031185933523</v>
      </c>
      <c r="K214" s="824">
        <v>38.270290695144396</v>
      </c>
      <c r="L214" s="854"/>
      <c r="M214" s="854"/>
      <c r="N214" s="247" t="s">
        <v>1066</v>
      </c>
      <c r="O214" s="826">
        <v>42456</v>
      </c>
      <c r="P214" s="824">
        <v>1.1461818181818186</v>
      </c>
      <c r="Q214" s="824">
        <v>0.7201204091920721</v>
      </c>
      <c r="R214" s="824">
        <v>0.35476241608717679</v>
      </c>
      <c r="S214" s="824">
        <v>3.4189176051458072</v>
      </c>
      <c r="T214" s="824">
        <v>1.3148778854964371</v>
      </c>
      <c r="U214" s="824">
        <v>6.8324023048944555</v>
      </c>
      <c r="V214" s="824">
        <v>58.934346031577817</v>
      </c>
      <c r="W214" s="824">
        <v>47.033488798862265</v>
      </c>
      <c r="X214" s="824">
        <v>11.900857232715552</v>
      </c>
    </row>
    <row r="215" spans="1:24" x14ac:dyDescent="0.25">
      <c r="A215" s="247" t="s">
        <v>1124</v>
      </c>
      <c r="B215" s="826">
        <v>43285</v>
      </c>
      <c r="C215" s="824">
        <v>2.4941538461538455</v>
      </c>
      <c r="D215" s="824">
        <v>1.8289479754241076</v>
      </c>
      <c r="E215" s="824">
        <v>0.86781200572308415</v>
      </c>
      <c r="F215" s="824">
        <v>7.6620509096839573</v>
      </c>
      <c r="G215" s="824">
        <v>1.1907558824806523</v>
      </c>
      <c r="H215" s="824">
        <v>11.257229576763857</v>
      </c>
      <c r="I215" s="824">
        <v>120.13392264668963</v>
      </c>
      <c r="J215" s="824">
        <v>96.259986794727482</v>
      </c>
      <c r="K215" s="824">
        <v>23.873935851962145</v>
      </c>
      <c r="L215" s="854"/>
      <c r="M215" s="854"/>
      <c r="N215" s="247" t="s">
        <v>957</v>
      </c>
      <c r="O215" s="826">
        <v>40729</v>
      </c>
      <c r="P215" s="824">
        <v>1.1806666666666672</v>
      </c>
      <c r="Q215" s="824">
        <v>0.88948548251319981</v>
      </c>
      <c r="R215" s="824">
        <v>0.605470563811909</v>
      </c>
      <c r="S215" s="824">
        <v>5.6881406768637808</v>
      </c>
      <c r="T215" s="824"/>
      <c r="U215" s="824"/>
      <c r="V215" s="824">
        <v>75.842207966627356</v>
      </c>
      <c r="W215" s="824">
        <v>55.051383880239278</v>
      </c>
      <c r="X215" s="824">
        <v>20.790824086388078</v>
      </c>
    </row>
    <row r="216" spans="1:24" x14ac:dyDescent="0.25">
      <c r="A216" s="247" t="s">
        <v>1125</v>
      </c>
      <c r="B216" s="826">
        <v>43298</v>
      </c>
      <c r="C216" s="824">
        <v>1.9206153846153848</v>
      </c>
      <c r="D216" s="824">
        <v>1.2825048332378135</v>
      </c>
      <c r="E216" s="824">
        <v>0.942905255209461</v>
      </c>
      <c r="F216" s="824">
        <v>8.3194639107345072</v>
      </c>
      <c r="G216" s="824">
        <v>1.4275414230999499</v>
      </c>
      <c r="H216" s="824">
        <v>8.7464353539529966</v>
      </c>
      <c r="I216" s="824">
        <v>118.70814327908892</v>
      </c>
      <c r="J216" s="824">
        <v>90.387094163919556</v>
      </c>
      <c r="K216" s="824">
        <v>28.321049115169359</v>
      </c>
      <c r="L216" s="854"/>
      <c r="M216" s="854"/>
      <c r="N216" s="247" t="s">
        <v>958</v>
      </c>
      <c r="O216" s="826">
        <v>40741</v>
      </c>
      <c r="P216" s="824">
        <v>1.1900000000000002</v>
      </c>
      <c r="Q216" s="824">
        <v>0.8744714883742708</v>
      </c>
      <c r="R216" s="824">
        <v>0.71835868981793771</v>
      </c>
      <c r="S216" s="824">
        <v>6.4738012879138509</v>
      </c>
      <c r="T216" s="824"/>
      <c r="U216" s="824"/>
      <c r="V216" s="824">
        <v>73.44302762249545</v>
      </c>
      <c r="W216" s="824">
        <v>51.881833157010931</v>
      </c>
      <c r="X216" s="824">
        <v>21.561194465484519</v>
      </c>
    </row>
    <row r="217" spans="1:24" x14ac:dyDescent="0.25">
      <c r="A217" s="247" t="s">
        <v>1126</v>
      </c>
      <c r="B217" s="826">
        <v>43311</v>
      </c>
      <c r="C217" s="824">
        <v>0.42769230769230787</v>
      </c>
      <c r="D217" s="824">
        <v>0.28780537406192686</v>
      </c>
      <c r="E217" s="824">
        <v>0.24969730363930215</v>
      </c>
      <c r="F217" s="824">
        <v>2.3630021830289478</v>
      </c>
      <c r="G217" s="824">
        <v>0.24327401185289213</v>
      </c>
      <c r="H217" s="824">
        <v>1.5897261384126944</v>
      </c>
      <c r="I217" s="824">
        <v>27.858910097407957</v>
      </c>
      <c r="J217" s="824">
        <v>23.53032148347436</v>
      </c>
      <c r="K217" s="824">
        <v>4.3285886139335972</v>
      </c>
      <c r="L217" s="854"/>
      <c r="M217" s="854"/>
      <c r="N217" s="247" t="s">
        <v>960</v>
      </c>
      <c r="O217" s="826">
        <v>40765</v>
      </c>
      <c r="P217" s="824">
        <v>1.1986666666666668</v>
      </c>
      <c r="Q217" s="824">
        <v>0.94486321345185398</v>
      </c>
      <c r="R217" s="824">
        <v>0.55667331244206086</v>
      </c>
      <c r="S217" s="824">
        <v>5.4242421530799225</v>
      </c>
      <c r="T217" s="824"/>
      <c r="U217" s="824"/>
      <c r="V217" s="824">
        <v>66.797327156914136</v>
      </c>
      <c r="W217" s="824">
        <v>43.679590660194371</v>
      </c>
      <c r="X217" s="824">
        <v>23.117736496719765</v>
      </c>
    </row>
    <row r="218" spans="1:24" x14ac:dyDescent="0.25">
      <c r="A218" s="247" t="s">
        <v>1127</v>
      </c>
      <c r="B218" s="826">
        <v>43324</v>
      </c>
      <c r="C218" s="824">
        <v>1.0486153846153849</v>
      </c>
      <c r="D218" s="824">
        <v>0.56472801323155641</v>
      </c>
      <c r="E218" s="824">
        <v>0.69914349321047597</v>
      </c>
      <c r="F218" s="824">
        <v>7.0360639109869991</v>
      </c>
      <c r="G218" s="824">
        <v>0.787946753114664</v>
      </c>
      <c r="H218" s="824">
        <v>6.9054163104050392</v>
      </c>
      <c r="I218" s="824">
        <v>68.261702686749246</v>
      </c>
      <c r="J218" s="824">
        <v>36.408520526549623</v>
      </c>
      <c r="K218" s="824">
        <v>31.853182160199623</v>
      </c>
      <c r="L218" s="854"/>
      <c r="M218" s="854"/>
      <c r="N218" s="247" t="s">
        <v>1225</v>
      </c>
      <c r="O218" s="826">
        <v>44876</v>
      </c>
      <c r="P218" s="824">
        <v>1.2039999999999995</v>
      </c>
      <c r="Q218" s="824">
        <v>0.42671984525340784</v>
      </c>
      <c r="R218" s="824">
        <v>1.2370976503107332</v>
      </c>
      <c r="S218" s="824">
        <v>9.0246968412464348</v>
      </c>
      <c r="T218" s="824">
        <v>0.96301635259719109</v>
      </c>
      <c r="U218" s="824">
        <v>14.603750662211214</v>
      </c>
      <c r="V218" s="824">
        <v>125.93243520775573</v>
      </c>
      <c r="W218" s="824">
        <v>93.616547398797763</v>
      </c>
      <c r="X218" s="824">
        <v>32.315887808957967</v>
      </c>
    </row>
    <row r="219" spans="1:24" x14ac:dyDescent="0.25">
      <c r="A219" s="247" t="s">
        <v>1128</v>
      </c>
      <c r="B219" s="826">
        <v>43337</v>
      </c>
      <c r="C219" s="824">
        <v>1.1372307692307697</v>
      </c>
      <c r="D219" s="824">
        <v>0.63723843692242577</v>
      </c>
      <c r="E219" s="824">
        <v>0.76393779813452567</v>
      </c>
      <c r="F219" s="824">
        <v>6.7653781210846926</v>
      </c>
      <c r="G219" s="824">
        <v>0.58914656696646384</v>
      </c>
      <c r="H219" s="824">
        <v>8.4764365383745055</v>
      </c>
      <c r="I219" s="824">
        <v>71.852117755668772</v>
      </c>
      <c r="J219" s="824">
        <v>57.020763311645204</v>
      </c>
      <c r="K219" s="824">
        <v>14.831354444023567</v>
      </c>
      <c r="L219" s="854"/>
      <c r="M219" s="854"/>
      <c r="N219" s="247" t="s">
        <v>1139</v>
      </c>
      <c r="O219" s="826">
        <v>43491</v>
      </c>
      <c r="P219" s="824">
        <v>1.2342857142857144</v>
      </c>
      <c r="Q219" s="824">
        <v>0.90053666665375243</v>
      </c>
      <c r="R219" s="824">
        <v>0.43869319253186079</v>
      </c>
      <c r="S219" s="824">
        <v>4.61507751602851</v>
      </c>
      <c r="T219" s="824">
        <v>1.3734340405173457</v>
      </c>
      <c r="U219" s="824">
        <v>2.0591961920221777</v>
      </c>
      <c r="V219" s="824">
        <v>79.951850871411921</v>
      </c>
      <c r="W219" s="824">
        <v>64.007060534661846</v>
      </c>
      <c r="X219" s="824">
        <v>15.944790336750074</v>
      </c>
    </row>
    <row r="220" spans="1:24" x14ac:dyDescent="0.25">
      <c r="A220" s="247" t="s">
        <v>1129</v>
      </c>
      <c r="B220" s="826">
        <v>43350</v>
      </c>
      <c r="C220" s="824">
        <v>0.81353846153846099</v>
      </c>
      <c r="D220" s="824">
        <v>0.58027165588390106</v>
      </c>
      <c r="E220" s="824">
        <v>0.38532972171289498</v>
      </c>
      <c r="F220" s="824">
        <v>3.6402416187071291</v>
      </c>
      <c r="G220" s="824">
        <v>0.45384543216273765</v>
      </c>
      <c r="H220" s="824">
        <v>2.7998589505398752</v>
      </c>
      <c r="I220" s="824">
        <v>38.24737471001324</v>
      </c>
      <c r="J220" s="824">
        <v>29.718518076494092</v>
      </c>
      <c r="K220" s="824">
        <v>8.5288566335191476</v>
      </c>
      <c r="L220" s="854"/>
      <c r="M220" s="854"/>
      <c r="N220" s="247" t="s">
        <v>1174</v>
      </c>
      <c r="O220" s="826">
        <v>44166</v>
      </c>
      <c r="P220" s="824">
        <v>1.24</v>
      </c>
      <c r="Q220" s="824">
        <v>0.73725482385111318</v>
      </c>
      <c r="R220" s="824">
        <v>0.70231089683566505</v>
      </c>
      <c r="S220" s="824">
        <v>6.2637272117709664</v>
      </c>
      <c r="T220" s="824">
        <v>1.5929857096205335</v>
      </c>
      <c r="U220" s="824">
        <v>5.532957593057823</v>
      </c>
      <c r="V220" s="824">
        <v>64.655769431485666</v>
      </c>
      <c r="W220" s="824">
        <v>47.524871641167017</v>
      </c>
      <c r="X220" s="824">
        <v>17.130897790318649</v>
      </c>
    </row>
    <row r="221" spans="1:24" x14ac:dyDescent="0.25">
      <c r="A221" s="247" t="s">
        <v>1130</v>
      </c>
      <c r="B221" s="826">
        <v>43363</v>
      </c>
      <c r="C221" s="824">
        <v>1.0849230769230769</v>
      </c>
      <c r="D221" s="824">
        <v>0.75634244552281882</v>
      </c>
      <c r="E221" s="824">
        <v>0.40700830160892948</v>
      </c>
      <c r="F221" s="824">
        <v>3.7800192171404481</v>
      </c>
      <c r="G221" s="824">
        <v>0.75641823262576779</v>
      </c>
      <c r="H221" s="824">
        <v>4.9659885689620227</v>
      </c>
      <c r="I221" s="824">
        <v>53.676189793555167</v>
      </c>
      <c r="J221" s="824">
        <v>40.243379219578287</v>
      </c>
      <c r="K221" s="824">
        <v>13.43281057397688</v>
      </c>
      <c r="L221" s="854"/>
      <c r="M221" s="854"/>
      <c r="N221" s="247" t="s">
        <v>1030</v>
      </c>
      <c r="O221" s="826">
        <v>41991</v>
      </c>
      <c r="P221" s="824">
        <v>1.2495384615384615</v>
      </c>
      <c r="Q221" s="824">
        <v>1.0036565584403183</v>
      </c>
      <c r="R221" s="824">
        <v>0.39745059887739242</v>
      </c>
      <c r="S221" s="824">
        <v>3.346795650966981</v>
      </c>
      <c r="T221" s="824">
        <v>1.4535128724665467</v>
      </c>
      <c r="U221" s="824">
        <v>0</v>
      </c>
      <c r="V221" s="824">
        <v>53.887049626710116</v>
      </c>
      <c r="W221" s="824">
        <v>44.670453481239164</v>
      </c>
      <c r="X221" s="824">
        <v>9.2165961454709517</v>
      </c>
    </row>
    <row r="222" spans="1:24" x14ac:dyDescent="0.25">
      <c r="A222" s="247" t="s">
        <v>1131</v>
      </c>
      <c r="B222" s="826">
        <v>43376</v>
      </c>
      <c r="C222" s="824">
        <v>1.5267692307692307</v>
      </c>
      <c r="D222" s="824">
        <v>1.1527255148423399</v>
      </c>
      <c r="E222" s="824">
        <v>0.4052058303623095</v>
      </c>
      <c r="F222" s="824">
        <v>4.0346932707953735</v>
      </c>
      <c r="G222" s="824">
        <v>0.99314383963602282</v>
      </c>
      <c r="H222" s="824">
        <v>5.4690830391700738</v>
      </c>
      <c r="I222" s="824">
        <v>80.209940685414679</v>
      </c>
      <c r="J222" s="824">
        <v>61.122097223220329</v>
      </c>
      <c r="K222" s="824">
        <v>19.08784346219435</v>
      </c>
      <c r="L222" s="854"/>
      <c r="M222" s="854"/>
      <c r="N222" s="247" t="s">
        <v>961</v>
      </c>
      <c r="O222" s="826">
        <v>40777</v>
      </c>
      <c r="P222" s="824">
        <v>1.2653333333333332</v>
      </c>
      <c r="Q222" s="824">
        <v>1.0243513385784846</v>
      </c>
      <c r="R222" s="824">
        <v>0.54206058721487604</v>
      </c>
      <c r="S222" s="824">
        <v>5.476123540365248</v>
      </c>
      <c r="T222" s="824"/>
      <c r="U222" s="824"/>
      <c r="V222" s="824">
        <v>76.966887468667082</v>
      </c>
      <c r="W222" s="824">
        <v>53.080139907932036</v>
      </c>
      <c r="X222" s="824">
        <v>23.886747560735046</v>
      </c>
    </row>
    <row r="223" spans="1:24" x14ac:dyDescent="0.25">
      <c r="A223" s="247" t="s">
        <v>1132</v>
      </c>
      <c r="B223" s="826">
        <v>43389</v>
      </c>
      <c r="C223" s="824">
        <v>2.1076923076923082</v>
      </c>
      <c r="D223" s="824">
        <v>1.5813965537933106</v>
      </c>
      <c r="E223" s="824">
        <v>0.80043495531455466</v>
      </c>
      <c r="F223" s="824">
        <v>6.8726661752216414</v>
      </c>
      <c r="G223" s="824">
        <v>1.501055967702682</v>
      </c>
      <c r="H223" s="824">
        <v>6.0486471592706748</v>
      </c>
      <c r="I223" s="824">
        <v>138.91443696198243</v>
      </c>
      <c r="J223" s="824">
        <v>105.4512768887402</v>
      </c>
      <c r="K223" s="824">
        <v>33.463160073242236</v>
      </c>
      <c r="L223" s="854"/>
      <c r="M223" s="854"/>
      <c r="N223" s="247" t="s">
        <v>1186</v>
      </c>
      <c r="O223" s="826">
        <v>44344</v>
      </c>
      <c r="P223" s="824">
        <v>1.2668571428571431</v>
      </c>
      <c r="Q223" s="824">
        <v>0.82960250778034716</v>
      </c>
      <c r="R223" s="824">
        <v>0.8572423483267172</v>
      </c>
      <c r="S223" s="824">
        <v>6.6137455713989679</v>
      </c>
      <c r="T223" s="824">
        <v>1.0140479800083777</v>
      </c>
      <c r="U223" s="824">
        <v>4.8903898791238305</v>
      </c>
      <c r="V223" s="824">
        <v>80.825485714285733</v>
      </c>
      <c r="W223" s="824">
        <v>50.306897142857153</v>
      </c>
      <c r="X223" s="824">
        <v>30.51858857142858</v>
      </c>
    </row>
    <row r="224" spans="1:24" ht="13.8" thickBot="1" x14ac:dyDescent="0.3">
      <c r="A224" s="253" t="s">
        <v>1133</v>
      </c>
      <c r="B224" s="828">
        <v>43402</v>
      </c>
      <c r="C224" s="824">
        <v>1.5938461538461537</v>
      </c>
      <c r="D224" s="824">
        <v>1.2053408265904471</v>
      </c>
      <c r="E224" s="824">
        <v>0.51833330571352521</v>
      </c>
      <c r="F224" s="824">
        <v>5.1990588222197065</v>
      </c>
      <c r="G224" s="824">
        <v>1.1699789655056601</v>
      </c>
      <c r="H224" s="824">
        <v>4.1100797163218488</v>
      </c>
      <c r="I224" s="824">
        <v>81.071508362727627</v>
      </c>
      <c r="J224" s="824">
        <v>61.949700735655362</v>
      </c>
      <c r="K224" s="824">
        <v>19.121807627072265</v>
      </c>
      <c r="L224" s="854"/>
      <c r="M224" s="854"/>
      <c r="N224" s="253" t="s">
        <v>1142</v>
      </c>
      <c r="O224" s="828">
        <v>43533</v>
      </c>
      <c r="P224" s="824">
        <v>1.28</v>
      </c>
      <c r="Q224" s="824">
        <v>0.82444439857526475</v>
      </c>
      <c r="R224" s="824">
        <v>0.49537974629312503</v>
      </c>
      <c r="S224" s="824">
        <v>4.4241324101442823</v>
      </c>
      <c r="T224" s="824">
        <v>0.97213572509295543</v>
      </c>
      <c r="U224" s="824">
        <v>8.0302393183629697</v>
      </c>
      <c r="V224" s="824">
        <v>62.718358433003516</v>
      </c>
      <c r="W224" s="824">
        <v>47.582753580573801</v>
      </c>
      <c r="X224" s="824">
        <v>15.135604852429715</v>
      </c>
    </row>
    <row r="225" spans="1:24" x14ac:dyDescent="0.25">
      <c r="A225" s="459" t="s">
        <v>1134</v>
      </c>
      <c r="B225" s="829">
        <v>43421</v>
      </c>
      <c r="C225" s="824">
        <v>1.3542857142857148</v>
      </c>
      <c r="D225" s="824">
        <v>1.0123113620786612</v>
      </c>
      <c r="E225" s="824">
        <v>0.40773550671857128</v>
      </c>
      <c r="F225" s="824">
        <v>4.9254522214113958</v>
      </c>
      <c r="G225" s="824">
        <v>1.0523140242905644</v>
      </c>
      <c r="H225" s="824">
        <v>3.1648936765497173</v>
      </c>
      <c r="I225" s="824">
        <v>72.569268888926246</v>
      </c>
      <c r="J225" s="824">
        <v>62.689932203113962</v>
      </c>
      <c r="K225" s="824">
        <v>9.8793366858122837</v>
      </c>
      <c r="L225" s="854"/>
      <c r="M225" s="854"/>
      <c r="N225" s="459" t="s">
        <v>1188</v>
      </c>
      <c r="O225" s="829">
        <v>44372</v>
      </c>
      <c r="P225" s="824">
        <v>1.2845714285714283</v>
      </c>
      <c r="Q225" s="824">
        <v>0.90609718577779197</v>
      </c>
      <c r="R225" s="824">
        <v>0.8475115426043377</v>
      </c>
      <c r="S225" s="824">
        <v>6.2907412299254739</v>
      </c>
      <c r="T225" s="824">
        <v>0.87458286010367592</v>
      </c>
      <c r="U225" s="824">
        <v>3.6395099343114237</v>
      </c>
      <c r="V225" s="824">
        <v>73.528868571428561</v>
      </c>
      <c r="W225" s="824">
        <v>47.156617142857129</v>
      </c>
      <c r="X225" s="824">
        <v>26.372251428571431</v>
      </c>
    </row>
    <row r="226" spans="1:24" x14ac:dyDescent="0.25">
      <c r="A226" s="247" t="s">
        <v>1135</v>
      </c>
      <c r="B226" s="826">
        <v>43435</v>
      </c>
      <c r="C226" s="824">
        <v>2.1028571428571428</v>
      </c>
      <c r="D226" s="824">
        <v>1.5045236418458254</v>
      </c>
      <c r="E226" s="824">
        <v>0.76431172189230245</v>
      </c>
      <c r="F226" s="824">
        <v>6.5899391236154843</v>
      </c>
      <c r="G226" s="824">
        <v>2.1360345090670574</v>
      </c>
      <c r="H226" s="824">
        <v>6.6527430235159244</v>
      </c>
      <c r="I226" s="824">
        <v>121.80133669457229</v>
      </c>
      <c r="J226" s="824">
        <v>100.3049500204768</v>
      </c>
      <c r="K226" s="824">
        <v>21.49638667409549</v>
      </c>
      <c r="L226" s="854"/>
      <c r="M226" s="854"/>
      <c r="N226" s="247" t="s">
        <v>1112</v>
      </c>
      <c r="O226" s="826">
        <v>43099</v>
      </c>
      <c r="P226" s="824">
        <v>1.2862342857142863</v>
      </c>
      <c r="Q226" s="824">
        <v>0.92312076083062244</v>
      </c>
      <c r="R226" s="824">
        <v>0.41218475832843832</v>
      </c>
      <c r="S226" s="824">
        <v>3.7855518841026119</v>
      </c>
      <c r="T226" s="824">
        <v>1.4363826835371443</v>
      </c>
      <c r="U226" s="824">
        <v>3.7664790527804954</v>
      </c>
      <c r="V226" s="824">
        <v>68.948434888902867</v>
      </c>
      <c r="W226" s="824">
        <v>56.33492709452122</v>
      </c>
      <c r="X226" s="824">
        <v>12.613507794381647</v>
      </c>
    </row>
    <row r="227" spans="1:24" x14ac:dyDescent="0.25">
      <c r="A227" s="247" t="s">
        <v>1136</v>
      </c>
      <c r="B227" s="826">
        <v>43449</v>
      </c>
      <c r="C227" s="824">
        <v>2.834285714285715</v>
      </c>
      <c r="D227" s="824">
        <v>2.0120382211121499</v>
      </c>
      <c r="E227" s="824">
        <v>0.81504493940631906</v>
      </c>
      <c r="F227" s="824">
        <v>8.3048846763864166</v>
      </c>
      <c r="G227" s="824">
        <v>2.5943456626422559</v>
      </c>
      <c r="H227" s="824">
        <v>11.160212909720832</v>
      </c>
      <c r="I227" s="824">
        <v>150.17095257179511</v>
      </c>
      <c r="J227" s="824">
        <v>122.55932060425026</v>
      </c>
      <c r="K227" s="824">
        <v>27.611631967544852</v>
      </c>
      <c r="L227" s="854"/>
      <c r="M227" s="854"/>
      <c r="N227" s="247" t="s">
        <v>926</v>
      </c>
      <c r="O227" s="826">
        <v>40271</v>
      </c>
      <c r="P227" s="824">
        <v>1.3225142857142853</v>
      </c>
      <c r="Q227" s="824">
        <v>1.0333244952380949</v>
      </c>
      <c r="R227" s="824">
        <v>0.8029551020408161</v>
      </c>
      <c r="S227" s="824">
        <v>6.8109485714285682</v>
      </c>
      <c r="T227" s="824">
        <v>0.847873987216481</v>
      </c>
      <c r="U227" s="824">
        <v>17.547801729716983</v>
      </c>
      <c r="V227" s="824">
        <v>70.398925957309785</v>
      </c>
      <c r="W227" s="824">
        <v>45.198151013171355</v>
      </c>
      <c r="X227" s="824">
        <v>25.200774944138431</v>
      </c>
    </row>
    <row r="228" spans="1:24" x14ac:dyDescent="0.25">
      <c r="A228" s="247" t="s">
        <v>1137</v>
      </c>
      <c r="B228" s="826">
        <v>43463</v>
      </c>
      <c r="C228" s="824">
        <v>2.6628571428571428</v>
      </c>
      <c r="D228" s="824">
        <v>1.794238730102421</v>
      </c>
      <c r="E228" s="824">
        <v>0.81209779507723279</v>
      </c>
      <c r="F228" s="824">
        <v>7.7037133581625081</v>
      </c>
      <c r="G228" s="851">
        <v>3.5114784313234955</v>
      </c>
      <c r="H228" s="824">
        <v>10.18507656827493</v>
      </c>
      <c r="I228" s="824">
        <v>144.53974189342705</v>
      </c>
      <c r="J228" s="824">
        <v>109.98936984406876</v>
      </c>
      <c r="K228" s="824">
        <v>34.550372049358288</v>
      </c>
      <c r="L228" s="854"/>
      <c r="M228" s="854"/>
      <c r="N228" s="247" t="s">
        <v>1061</v>
      </c>
      <c r="O228" s="826">
        <v>42373.5</v>
      </c>
      <c r="P228" s="824">
        <v>1.3469090909090902</v>
      </c>
      <c r="Q228" s="824">
        <v>0.90994999405770483</v>
      </c>
      <c r="R228" s="824">
        <v>0.4591794620152187</v>
      </c>
      <c r="S228" s="824">
        <v>4.2271761691123375</v>
      </c>
      <c r="T228" s="824">
        <v>1.6340052879779257</v>
      </c>
      <c r="U228" s="824">
        <v>5.2198037321433102</v>
      </c>
      <c r="V228" s="824">
        <v>71.356295152793464</v>
      </c>
      <c r="W228" s="824">
        <v>53.038023965567398</v>
      </c>
      <c r="X228" s="824">
        <v>18.318271187226067</v>
      </c>
    </row>
    <row r="229" spans="1:24" x14ac:dyDescent="0.25">
      <c r="A229" s="247" t="s">
        <v>1138</v>
      </c>
      <c r="B229" s="826">
        <v>43477</v>
      </c>
      <c r="C229" s="824">
        <v>1.8971428571428572</v>
      </c>
      <c r="D229" s="824">
        <v>1.466143689485286</v>
      </c>
      <c r="E229" s="824">
        <v>0.44141875491006127</v>
      </c>
      <c r="F229" s="824">
        <v>4.7479588277623863</v>
      </c>
      <c r="G229" s="824">
        <v>1.618035195238223</v>
      </c>
      <c r="H229" s="824">
        <v>4.5082263314469238</v>
      </c>
      <c r="I229" s="824">
        <v>97.622355843925718</v>
      </c>
      <c r="J229" s="824">
        <v>77.999595356060041</v>
      </c>
      <c r="K229" s="824">
        <v>19.622760487865676</v>
      </c>
      <c r="L229" s="854"/>
      <c r="M229" s="854"/>
      <c r="N229" s="247" t="s">
        <v>1202</v>
      </c>
      <c r="O229" s="826">
        <v>44559</v>
      </c>
      <c r="P229" s="824">
        <v>1.350685714285714</v>
      </c>
      <c r="Q229" s="824">
        <v>0.74278466473356541</v>
      </c>
      <c r="R229" s="824">
        <v>0.87579589832507876</v>
      </c>
      <c r="S229" s="824">
        <v>7.117417835016651</v>
      </c>
      <c r="T229" s="824">
        <v>1.2596153817804403</v>
      </c>
      <c r="U229" s="824">
        <v>9.5532263218498361</v>
      </c>
      <c r="V229" s="824">
        <v>149.42551696297573</v>
      </c>
      <c r="W229" s="824">
        <v>141.20735215268371</v>
      </c>
      <c r="X229" s="824">
        <v>8.2181648102920235</v>
      </c>
    </row>
    <row r="230" spans="1:24" x14ac:dyDescent="0.25">
      <c r="A230" s="247" t="s">
        <v>1139</v>
      </c>
      <c r="B230" s="826">
        <v>43491</v>
      </c>
      <c r="C230" s="824">
        <v>1.2342857142857144</v>
      </c>
      <c r="D230" s="824">
        <v>0.90053666665375243</v>
      </c>
      <c r="E230" s="824">
        <v>0.43869319253186079</v>
      </c>
      <c r="F230" s="824">
        <v>4.61507751602851</v>
      </c>
      <c r="G230" s="824">
        <v>1.3734340405173457</v>
      </c>
      <c r="H230" s="824">
        <v>2.0591961920221777</v>
      </c>
      <c r="I230" s="824">
        <v>79.951850871411921</v>
      </c>
      <c r="J230" s="824">
        <v>64.007060534661846</v>
      </c>
      <c r="K230" s="824">
        <v>15.944790336750074</v>
      </c>
      <c r="L230" s="854"/>
      <c r="M230" s="854"/>
      <c r="N230" s="247" t="s">
        <v>1140</v>
      </c>
      <c r="O230" s="826">
        <v>43505</v>
      </c>
      <c r="P230" s="824">
        <v>1.3542857142857139</v>
      </c>
      <c r="Q230" s="824">
        <v>1.0612700096348904</v>
      </c>
      <c r="R230" s="824">
        <v>0.43706579843788207</v>
      </c>
      <c r="S230" s="824">
        <v>4.2608337924487643</v>
      </c>
      <c r="T230" s="824">
        <v>1.0000885791496166</v>
      </c>
      <c r="U230" s="824">
        <v>2.3177306880168436</v>
      </c>
      <c r="V230" s="824">
        <v>83.278758279864761</v>
      </c>
      <c r="W230" s="824">
        <v>60.73388878787113</v>
      </c>
      <c r="X230" s="824">
        <v>22.54486949199363</v>
      </c>
    </row>
    <row r="231" spans="1:24" x14ac:dyDescent="0.25">
      <c r="A231" s="247" t="s">
        <v>1140</v>
      </c>
      <c r="B231" s="826">
        <v>43505</v>
      </c>
      <c r="C231" s="824">
        <v>1.3542857142857139</v>
      </c>
      <c r="D231" s="824">
        <v>1.0612700096348904</v>
      </c>
      <c r="E231" s="824">
        <v>0.43706579843788207</v>
      </c>
      <c r="F231" s="824">
        <v>4.2608337924487643</v>
      </c>
      <c r="G231" s="824">
        <v>1.0000885791496166</v>
      </c>
      <c r="H231" s="824">
        <v>2.3177306880168436</v>
      </c>
      <c r="I231" s="824">
        <v>83.278758279864761</v>
      </c>
      <c r="J231" s="824">
        <v>60.73388878787113</v>
      </c>
      <c r="K231" s="824">
        <v>22.54486949199363</v>
      </c>
      <c r="L231" s="854"/>
      <c r="M231" s="854"/>
      <c r="N231" s="247" t="s">
        <v>1134</v>
      </c>
      <c r="O231" s="826">
        <v>43421</v>
      </c>
      <c r="P231" s="824">
        <v>1.3542857142857148</v>
      </c>
      <c r="Q231" s="824">
        <v>1.0123113620786612</v>
      </c>
      <c r="R231" s="824">
        <v>0.40773550671857128</v>
      </c>
      <c r="S231" s="824">
        <v>4.9254522214113958</v>
      </c>
      <c r="T231" s="824">
        <v>1.0523140242905644</v>
      </c>
      <c r="U231" s="824">
        <v>3.1648936765497173</v>
      </c>
      <c r="V231" s="824">
        <v>72.569268888926246</v>
      </c>
      <c r="W231" s="824">
        <v>62.689932203113962</v>
      </c>
      <c r="X231" s="824">
        <v>9.8793366858122837</v>
      </c>
    </row>
    <row r="232" spans="1:24" x14ac:dyDescent="0.25">
      <c r="A232" s="247" t="s">
        <v>1141</v>
      </c>
      <c r="B232" s="826">
        <v>43519</v>
      </c>
      <c r="C232" s="824">
        <v>0.77142857142857224</v>
      </c>
      <c r="D232" s="824">
        <v>0.55219638192182974</v>
      </c>
      <c r="E232" s="824">
        <v>0.26515489685581567</v>
      </c>
      <c r="F232" s="824">
        <v>2.864820094011518</v>
      </c>
      <c r="G232" s="824">
        <v>0.73064044304504105</v>
      </c>
      <c r="H232" s="824">
        <v>2.1420245512901444</v>
      </c>
      <c r="I232" s="824">
        <v>44.853650475174454</v>
      </c>
      <c r="J232" s="824">
        <v>32.521626238783398</v>
      </c>
      <c r="K232" s="824">
        <v>12.332024236391057</v>
      </c>
      <c r="L232" s="854"/>
      <c r="M232" s="854"/>
      <c r="N232" s="247" t="s">
        <v>1255</v>
      </c>
      <c r="O232" s="826">
        <v>45323</v>
      </c>
      <c r="P232" s="824">
        <v>1.3623999999999998</v>
      </c>
      <c r="Q232" s="824">
        <v>0.862701793361349</v>
      </c>
      <c r="R232" s="824">
        <v>0.89724869206532931</v>
      </c>
      <c r="S232" s="824">
        <v>6.113953369764725</v>
      </c>
      <c r="T232" s="824">
        <v>1.7336135216667921</v>
      </c>
      <c r="U232" s="824">
        <v>5.0833021409603028</v>
      </c>
      <c r="V232" s="824">
        <v>80.659662685619665</v>
      </c>
      <c r="W232" s="824">
        <v>52.700631657892217</v>
      </c>
      <c r="X232" s="824">
        <v>27.959031027727448</v>
      </c>
    </row>
    <row r="233" spans="1:24" x14ac:dyDescent="0.25">
      <c r="A233" s="247" t="s">
        <v>1142</v>
      </c>
      <c r="B233" s="826">
        <v>43533</v>
      </c>
      <c r="C233" s="824">
        <v>1.28</v>
      </c>
      <c r="D233" s="824">
        <v>0.82444439857526475</v>
      </c>
      <c r="E233" s="824">
        <v>0.49537974629312503</v>
      </c>
      <c r="F233" s="824">
        <v>4.4241324101442823</v>
      </c>
      <c r="G233" s="824">
        <v>0.97213572509295543</v>
      </c>
      <c r="H233" s="824">
        <v>8.0302393183629697</v>
      </c>
      <c r="I233" s="824">
        <v>62.718358433003516</v>
      </c>
      <c r="J233" s="824">
        <v>47.582753580573801</v>
      </c>
      <c r="K233" s="824">
        <v>15.135604852429715</v>
      </c>
      <c r="L233" s="854"/>
      <c r="M233" s="854"/>
      <c r="N233" s="247" t="s">
        <v>1147</v>
      </c>
      <c r="O233" s="826">
        <v>43609</v>
      </c>
      <c r="P233" s="824">
        <v>1.3800000000000006</v>
      </c>
      <c r="Q233" s="824">
        <v>0.65784555049570392</v>
      </c>
      <c r="R233" s="824">
        <v>0.94109410658011883</v>
      </c>
      <c r="S233" s="824">
        <v>7.2297860583770799</v>
      </c>
      <c r="T233" s="824">
        <v>0.97342417801779246</v>
      </c>
      <c r="U233" s="824">
        <v>14.52114320068654</v>
      </c>
      <c r="V233" s="824">
        <v>93.791880185899174</v>
      </c>
      <c r="W233" s="824">
        <v>54.628133782283541</v>
      </c>
      <c r="X233" s="844">
        <v>39.163746403615633</v>
      </c>
    </row>
    <row r="234" spans="1:24" x14ac:dyDescent="0.25">
      <c r="A234" s="247" t="s">
        <v>1143</v>
      </c>
      <c r="B234" s="826">
        <v>43547</v>
      </c>
      <c r="C234" s="824">
        <v>0.67999999999999972</v>
      </c>
      <c r="D234" s="824">
        <v>0.37219693508956819</v>
      </c>
      <c r="E234" s="824">
        <v>0.37968262634554961</v>
      </c>
      <c r="F234" s="824">
        <v>3.5187048488742447</v>
      </c>
      <c r="G234" s="824">
        <v>0.44400273282827718</v>
      </c>
      <c r="H234" s="824">
        <v>5.6186619117720511</v>
      </c>
      <c r="I234" s="824">
        <v>37.193658298218892</v>
      </c>
      <c r="J234" s="824">
        <v>26.282057807784131</v>
      </c>
      <c r="K234" s="824">
        <v>10.911600490434761</v>
      </c>
      <c r="L234" s="854"/>
      <c r="M234" s="854"/>
      <c r="N234" s="247" t="s">
        <v>1068</v>
      </c>
      <c r="O234" s="826">
        <v>42489</v>
      </c>
      <c r="P234" s="824">
        <v>1.3852121212121209</v>
      </c>
      <c r="Q234" s="824">
        <v>0.88308198375625779</v>
      </c>
      <c r="R234" s="824">
        <v>0.50674094115679469</v>
      </c>
      <c r="S234" s="824">
        <v>4.6227259487828034</v>
      </c>
      <c r="T234" s="824">
        <v>1.6153499484902403</v>
      </c>
      <c r="U234" s="824">
        <v>7.1842233760426772</v>
      </c>
      <c r="V234" s="824">
        <v>77.412410404800013</v>
      </c>
      <c r="W234" s="824">
        <v>59.408872519882095</v>
      </c>
      <c r="X234" s="824">
        <v>18.003537884917918</v>
      </c>
    </row>
    <row r="235" spans="1:24" x14ac:dyDescent="0.25">
      <c r="A235" s="247" t="s">
        <v>1144</v>
      </c>
      <c r="B235" s="826">
        <v>43561</v>
      </c>
      <c r="C235" s="824">
        <v>0.42857142857142855</v>
      </c>
      <c r="D235" s="824">
        <v>0.27514466175024899</v>
      </c>
      <c r="E235" s="824">
        <v>0.19218436284937657</v>
      </c>
      <c r="F235" s="824">
        <v>1.8908232929217028</v>
      </c>
      <c r="G235" s="824">
        <v>0.3059136868667825</v>
      </c>
      <c r="H235" s="824">
        <v>2.3529587749321004</v>
      </c>
      <c r="I235" s="824">
        <v>22.315918791817584</v>
      </c>
      <c r="J235" s="824">
        <v>17.511797385245739</v>
      </c>
      <c r="K235" s="824">
        <v>4.8041214065718449</v>
      </c>
      <c r="L235" s="854"/>
      <c r="M235" s="854"/>
      <c r="N235" s="247" t="s">
        <v>963</v>
      </c>
      <c r="O235" s="826">
        <v>40801</v>
      </c>
      <c r="P235" s="824">
        <v>1.3913333333333331</v>
      </c>
      <c r="Q235" s="824">
        <v>1.1058735817988568</v>
      </c>
      <c r="R235" s="824">
        <v>0.66899871837658298</v>
      </c>
      <c r="S235" s="824">
        <v>6.609211464847573</v>
      </c>
      <c r="T235" s="824"/>
      <c r="U235" s="824"/>
      <c r="V235" s="824">
        <v>81.936114294294214</v>
      </c>
      <c r="W235" s="824">
        <v>57.949350881970993</v>
      </c>
      <c r="X235" s="824">
        <v>23.986763412323221</v>
      </c>
    </row>
    <row r="236" spans="1:24" x14ac:dyDescent="0.25">
      <c r="A236" s="247" t="s">
        <v>1145</v>
      </c>
      <c r="B236" s="826">
        <v>43575</v>
      </c>
      <c r="C236" s="824">
        <v>0.38285714285714284</v>
      </c>
      <c r="D236" s="824">
        <v>0.20211226643124963</v>
      </c>
      <c r="E236" s="824">
        <v>0.17609789002593712</v>
      </c>
      <c r="F236" s="824">
        <v>1.5221287223390108</v>
      </c>
      <c r="G236" s="824">
        <v>0.26559255332749016</v>
      </c>
      <c r="H236" s="824">
        <v>3.8631535757712587</v>
      </c>
      <c r="I236" s="824">
        <v>18.404993313861812</v>
      </c>
      <c r="J236" s="824">
        <v>14.601989787961086</v>
      </c>
      <c r="K236" s="824">
        <v>3.803003525900726</v>
      </c>
      <c r="L236" s="854"/>
      <c r="M236" s="854"/>
      <c r="N236" s="247" t="s">
        <v>1200</v>
      </c>
      <c r="O236" s="826">
        <v>44531</v>
      </c>
      <c r="P236" s="824">
        <v>1.4015428571428572</v>
      </c>
      <c r="Q236" s="824">
        <v>0.85953088003267464</v>
      </c>
      <c r="R236" s="824">
        <v>1.0234084084380566</v>
      </c>
      <c r="S236" s="824">
        <v>7.9365882504095797</v>
      </c>
      <c r="T236" s="824">
        <v>1.7086683633660498</v>
      </c>
      <c r="U236" s="824">
        <v>4.7319256335121205</v>
      </c>
      <c r="V236" s="824">
        <v>109.93364179133538</v>
      </c>
      <c r="W236" s="824">
        <v>77.978306397735352</v>
      </c>
      <c r="X236" s="824">
        <v>31.955335393600024</v>
      </c>
    </row>
    <row r="237" spans="1:24" ht="13.8" thickBot="1" x14ac:dyDescent="0.3">
      <c r="A237" s="253" t="s">
        <v>1146</v>
      </c>
      <c r="B237" s="828">
        <v>43589</v>
      </c>
      <c r="C237" s="824">
        <v>0.13142857142857065</v>
      </c>
      <c r="D237" s="824">
        <v>6.4204565565685143E-2</v>
      </c>
      <c r="E237" s="824">
        <v>7.9207922009010168E-2</v>
      </c>
      <c r="F237" s="824">
        <v>0.63078515569823912</v>
      </c>
      <c r="G237" s="824">
        <v>8.5158447130880041E-2</v>
      </c>
      <c r="H237" s="824">
        <v>1.4162888558957654</v>
      </c>
      <c r="I237" s="824">
        <v>6.2350370356313336</v>
      </c>
      <c r="J237" s="824">
        <v>3.7788455195206661</v>
      </c>
      <c r="K237" s="824">
        <v>2.4561915161106675</v>
      </c>
      <c r="L237" s="854"/>
      <c r="M237" s="854"/>
      <c r="N237" s="253" t="s">
        <v>1150</v>
      </c>
      <c r="O237" s="828">
        <v>43651</v>
      </c>
      <c r="P237" s="824">
        <v>1.4217142857142864</v>
      </c>
      <c r="Q237" s="824">
        <v>0.85517037085311898</v>
      </c>
      <c r="R237" s="824">
        <v>0.68125327261811364</v>
      </c>
      <c r="S237" s="824">
        <v>6.3238821153582592</v>
      </c>
      <c r="T237" s="824">
        <v>1.0314773533602184</v>
      </c>
      <c r="U237" s="824">
        <v>9.7413174499006505</v>
      </c>
      <c r="V237" s="824">
        <v>72.354023529711185</v>
      </c>
      <c r="W237" s="824">
        <v>50.59040666762013</v>
      </c>
      <c r="X237" s="824">
        <v>21.763616862091055</v>
      </c>
    </row>
    <row r="238" spans="1:24" x14ac:dyDescent="0.25">
      <c r="A238" s="459" t="s">
        <v>1147</v>
      </c>
      <c r="B238" s="829">
        <v>43609</v>
      </c>
      <c r="C238" s="824">
        <v>1.3800000000000006</v>
      </c>
      <c r="D238" s="824">
        <v>0.65784555049570392</v>
      </c>
      <c r="E238" s="824">
        <v>0.94109410658011883</v>
      </c>
      <c r="F238" s="824">
        <v>7.2297860583770799</v>
      </c>
      <c r="G238" s="824">
        <v>0.97342417801779246</v>
      </c>
      <c r="H238" s="824">
        <v>14.52114320068654</v>
      </c>
      <c r="I238" s="824">
        <v>93.791880185899174</v>
      </c>
      <c r="J238" s="824">
        <v>54.628133782283541</v>
      </c>
      <c r="K238" s="844">
        <v>39.163746403615633</v>
      </c>
      <c r="L238" s="854"/>
      <c r="M238" s="854"/>
      <c r="N238" s="459" t="s">
        <v>953</v>
      </c>
      <c r="O238" s="829">
        <v>40681</v>
      </c>
      <c r="P238" s="824">
        <v>1.4379999999999999</v>
      </c>
      <c r="Q238" s="824">
        <v>1.0082830112503709</v>
      </c>
      <c r="R238" s="824">
        <v>0.72435847180887647</v>
      </c>
      <c r="S238" s="824">
        <v>6.9074170101133685</v>
      </c>
      <c r="T238" s="824"/>
      <c r="U238" s="824"/>
      <c r="V238" s="824">
        <v>68.20033378958702</v>
      </c>
      <c r="W238" s="824">
        <v>46.050791140780198</v>
      </c>
      <c r="X238" s="824">
        <v>22.149542648806822</v>
      </c>
    </row>
    <row r="239" spans="1:24" x14ac:dyDescent="0.25">
      <c r="A239" s="247" t="s">
        <v>1148</v>
      </c>
      <c r="B239" s="826">
        <v>43623</v>
      </c>
      <c r="C239" s="824">
        <v>1.4977142857142849</v>
      </c>
      <c r="D239" s="824">
        <v>0.86875862483260802</v>
      </c>
      <c r="E239" s="824">
        <v>0.80705150483876797</v>
      </c>
      <c r="F239" s="824">
        <v>6.8537009067162664</v>
      </c>
      <c r="G239" s="824">
        <v>0.90388761856982569</v>
      </c>
      <c r="H239" s="824">
        <v>11.852274405756242</v>
      </c>
      <c r="I239" s="824">
        <v>75.576810253643046</v>
      </c>
      <c r="J239" s="824">
        <v>55.991757567484242</v>
      </c>
      <c r="K239" s="824">
        <v>19.585052686158804</v>
      </c>
      <c r="L239" s="854"/>
      <c r="M239" s="854"/>
      <c r="N239" s="247" t="s">
        <v>1073</v>
      </c>
      <c r="O239" s="826">
        <v>42564</v>
      </c>
      <c r="P239" s="824">
        <v>1.4448114285714309</v>
      </c>
      <c r="Q239" s="824">
        <v>0.87799524538461327</v>
      </c>
      <c r="R239" s="824">
        <v>0.792177335479327</v>
      </c>
      <c r="S239" s="824">
        <v>7.1372773708450996</v>
      </c>
      <c r="T239" s="824">
        <v>1.3404600339152728</v>
      </c>
      <c r="U239" s="824">
        <v>7.7810603533844809</v>
      </c>
      <c r="V239" s="824">
        <v>90.255579174363447</v>
      </c>
      <c r="W239" s="824">
        <v>79.26306417417814</v>
      </c>
      <c r="X239" s="824">
        <v>10.992515000185307</v>
      </c>
    </row>
    <row r="240" spans="1:24" x14ac:dyDescent="0.25">
      <c r="A240" s="247" t="s">
        <v>1149</v>
      </c>
      <c r="B240" s="826">
        <v>43637</v>
      </c>
      <c r="C240" s="824">
        <v>0.54171428571428593</v>
      </c>
      <c r="D240" s="824">
        <v>0.29143351907308468</v>
      </c>
      <c r="E240" s="824">
        <v>0.41037975678113242</v>
      </c>
      <c r="F240" s="824">
        <v>3.6596131904550355</v>
      </c>
      <c r="G240" s="824">
        <v>0.5577943463713112</v>
      </c>
      <c r="H240" s="824">
        <v>3.0145198277906902</v>
      </c>
      <c r="I240" s="824">
        <v>33.387754394915468</v>
      </c>
      <c r="J240" s="824">
        <v>20.436372523245886</v>
      </c>
      <c r="K240" s="824">
        <v>12.951381871669582</v>
      </c>
      <c r="L240" s="854"/>
      <c r="M240" s="854"/>
      <c r="N240" s="247" t="s">
        <v>1065</v>
      </c>
      <c r="O240" s="826">
        <v>42439.5</v>
      </c>
      <c r="P240" s="824">
        <v>1.4516363636363636</v>
      </c>
      <c r="Q240" s="824">
        <v>0.99613848462013399</v>
      </c>
      <c r="R240" s="824">
        <v>0.47006079350664842</v>
      </c>
      <c r="S240" s="824">
        <v>4.4537294583333251</v>
      </c>
      <c r="T240" s="824">
        <v>2.0118237369253964</v>
      </c>
      <c r="U240" s="824">
        <v>4.2914739115853466</v>
      </c>
      <c r="V240" s="824">
        <v>83.68634807101003</v>
      </c>
      <c r="W240" s="824">
        <v>67.888072490432663</v>
      </c>
      <c r="X240" s="824">
        <v>15.798275580577368</v>
      </c>
    </row>
    <row r="241" spans="1:24" x14ac:dyDescent="0.25">
      <c r="A241" s="247" t="s">
        <v>1150</v>
      </c>
      <c r="B241" s="826">
        <v>43651</v>
      </c>
      <c r="C241" s="824">
        <v>1.4217142857142864</v>
      </c>
      <c r="D241" s="824">
        <v>0.85517037085311898</v>
      </c>
      <c r="E241" s="824">
        <v>0.68125327261811364</v>
      </c>
      <c r="F241" s="824">
        <v>6.3238821153582592</v>
      </c>
      <c r="G241" s="824">
        <v>1.0314773533602184</v>
      </c>
      <c r="H241" s="824">
        <v>9.7413174499006505</v>
      </c>
      <c r="I241" s="824">
        <v>72.354023529711185</v>
      </c>
      <c r="J241" s="824">
        <v>50.59040666762013</v>
      </c>
      <c r="K241" s="824">
        <v>21.763616862091055</v>
      </c>
      <c r="L241" s="854"/>
      <c r="M241" s="854"/>
      <c r="N241" s="247" t="s">
        <v>1181</v>
      </c>
      <c r="O241" s="826">
        <v>44264</v>
      </c>
      <c r="P241" s="824">
        <v>1.4577142857142829</v>
      </c>
      <c r="Q241" s="824">
        <v>0.59907926167826198</v>
      </c>
      <c r="R241" s="824">
        <v>0.74423787338076652</v>
      </c>
      <c r="S241" s="824">
        <v>6.6880002961270986</v>
      </c>
      <c r="T241" s="824">
        <v>0.39887319065244203</v>
      </c>
      <c r="U241" s="824">
        <v>22.006833218021359</v>
      </c>
      <c r="V241" s="824">
        <v>175.77111315235149</v>
      </c>
      <c r="W241" s="824">
        <v>159.05236908350037</v>
      </c>
      <c r="X241" s="824">
        <v>16.718744068851123</v>
      </c>
    </row>
    <row r="242" spans="1:24" x14ac:dyDescent="0.25">
      <c r="A242" s="247" t="s">
        <v>1151</v>
      </c>
      <c r="B242" s="826">
        <v>43665</v>
      </c>
      <c r="C242" s="824">
        <v>2.0719999999999996</v>
      </c>
      <c r="D242" s="824">
        <v>1.2758100060454387</v>
      </c>
      <c r="E242" s="824">
        <v>0.90122965925763365</v>
      </c>
      <c r="F242" s="824">
        <v>8.0710914410747527</v>
      </c>
      <c r="G242" s="824">
        <v>1.0145103326786238</v>
      </c>
      <c r="H242" s="844">
        <v>16.112148694288734</v>
      </c>
      <c r="I242" s="824">
        <v>90.169001040692009</v>
      </c>
      <c r="J242" s="824">
        <v>74.005576220365924</v>
      </c>
      <c r="K242" s="824">
        <v>16.163424820326085</v>
      </c>
      <c r="L242" s="854"/>
      <c r="M242" s="854"/>
      <c r="N242" s="247" t="s">
        <v>1098</v>
      </c>
      <c r="O242" s="826">
        <v>42905</v>
      </c>
      <c r="P242" s="824">
        <v>1.4892307692307691</v>
      </c>
      <c r="Q242" s="824">
        <v>0.84511286755102866</v>
      </c>
      <c r="R242" s="824">
        <v>0.734939189319055</v>
      </c>
      <c r="S242" s="824">
        <v>6.0051400488226845</v>
      </c>
      <c r="T242" s="824">
        <v>1.0372164427293056</v>
      </c>
      <c r="U242" s="824">
        <v>12.823400354927752</v>
      </c>
      <c r="V242" s="824">
        <v>72.257599119500242</v>
      </c>
      <c r="W242" s="824">
        <v>52.477722375061198</v>
      </c>
      <c r="X242" s="824">
        <v>19.779876744439044</v>
      </c>
    </row>
    <row r="243" spans="1:24" x14ac:dyDescent="0.25">
      <c r="A243" s="247" t="s">
        <v>1152</v>
      </c>
      <c r="B243" s="826">
        <v>43679</v>
      </c>
      <c r="C243" s="824">
        <v>0.84799999999999998</v>
      </c>
      <c r="D243" s="824">
        <v>0.49213247809553817</v>
      </c>
      <c r="E243" s="824">
        <v>0.41345008385026011</v>
      </c>
      <c r="F243" s="824">
        <v>3.5999733461785191</v>
      </c>
      <c r="G243" s="824">
        <v>0.56365137169615731</v>
      </c>
      <c r="H243" s="824">
        <v>6.8168283972113226</v>
      </c>
      <c r="I243" s="824">
        <v>36.784153206005861</v>
      </c>
      <c r="J243" s="824">
        <v>27.180322138674232</v>
      </c>
      <c r="K243" s="824">
        <v>9.6038310673316296</v>
      </c>
      <c r="L243" s="854"/>
      <c r="M243" s="854"/>
      <c r="N243" s="247" t="s">
        <v>1148</v>
      </c>
      <c r="O243" s="826">
        <v>43623</v>
      </c>
      <c r="P243" s="824">
        <v>1.4977142857142849</v>
      </c>
      <c r="Q243" s="824">
        <v>0.86875862483260802</v>
      </c>
      <c r="R243" s="824">
        <v>0.80705150483876797</v>
      </c>
      <c r="S243" s="824">
        <v>6.8537009067162664</v>
      </c>
      <c r="T243" s="824">
        <v>0.90388761856982569</v>
      </c>
      <c r="U243" s="824">
        <v>11.852274405756242</v>
      </c>
      <c r="V243" s="824">
        <v>75.576810253643046</v>
      </c>
      <c r="W243" s="824">
        <v>55.991757567484242</v>
      </c>
      <c r="X243" s="824">
        <v>19.585052686158804</v>
      </c>
    </row>
    <row r="244" spans="1:24" x14ac:dyDescent="0.25">
      <c r="A244" s="247" t="s">
        <v>1153</v>
      </c>
      <c r="B244" s="826">
        <v>43693</v>
      </c>
      <c r="C244" s="824">
        <v>0.80400000000000005</v>
      </c>
      <c r="D244" s="824">
        <v>0.42702331189592951</v>
      </c>
      <c r="E244" s="824">
        <v>0.48791837581286701</v>
      </c>
      <c r="F244" s="824">
        <v>4.4253573533964206</v>
      </c>
      <c r="G244" s="824">
        <v>0.53270468206146626</v>
      </c>
      <c r="H244" s="824">
        <v>6.7970677911290744</v>
      </c>
      <c r="I244" s="824">
        <v>40.974141091368537</v>
      </c>
      <c r="J244" s="824">
        <v>32.975576384215223</v>
      </c>
      <c r="K244" s="824">
        <v>7.9985647071533137</v>
      </c>
      <c r="L244" s="854"/>
      <c r="M244" s="854"/>
      <c r="N244" s="247" t="s">
        <v>1196</v>
      </c>
      <c r="O244" s="826">
        <v>44484</v>
      </c>
      <c r="P244" s="824">
        <v>1.5045714285714291</v>
      </c>
      <c r="Q244" s="824">
        <v>1.0879062447079271</v>
      </c>
      <c r="R244" s="824">
        <v>0.80339500119230667</v>
      </c>
      <c r="S244" s="824">
        <v>7.1907381703175561</v>
      </c>
      <c r="T244" s="824">
        <v>1.1572569891383409</v>
      </c>
      <c r="U244" s="824">
        <v>3.030618184852977</v>
      </c>
      <c r="V244" s="824">
        <v>83.624080000000021</v>
      </c>
      <c r="W244" s="824">
        <v>54.315028571428591</v>
      </c>
      <c r="X244" s="824">
        <v>29.309051428571429</v>
      </c>
    </row>
    <row r="245" spans="1:24" x14ac:dyDescent="0.25">
      <c r="A245" s="247" t="s">
        <v>1154</v>
      </c>
      <c r="B245" s="826">
        <v>43707</v>
      </c>
      <c r="C245" s="824">
        <v>1.865714285714285</v>
      </c>
      <c r="D245" s="824">
        <v>1.2936175109756836</v>
      </c>
      <c r="E245" s="824">
        <v>0.76219581664670555</v>
      </c>
      <c r="F245" s="824">
        <v>7.1320477368156974</v>
      </c>
      <c r="G245" s="824">
        <v>1.2631558134151248</v>
      </c>
      <c r="H245" s="824">
        <v>8.2501509357386631</v>
      </c>
      <c r="I245" s="824">
        <v>82.085289319603078</v>
      </c>
      <c r="J245" s="824">
        <v>66.686759376500902</v>
      </c>
      <c r="K245" s="824">
        <v>15.398529943102176</v>
      </c>
      <c r="L245" s="854"/>
      <c r="M245" s="854"/>
      <c r="N245" s="247" t="s">
        <v>1105</v>
      </c>
      <c r="O245" s="826">
        <v>42996</v>
      </c>
      <c r="P245" s="824">
        <v>1.5200000000000005</v>
      </c>
      <c r="Q245" s="824">
        <v>0.86120082435738032</v>
      </c>
      <c r="R245" s="824">
        <v>0.79245809440853798</v>
      </c>
      <c r="S245" s="824">
        <v>7.4224492827625541</v>
      </c>
      <c r="T245" s="824">
        <v>1.0572004505723316</v>
      </c>
      <c r="U245" s="824">
        <v>11.760996393983387</v>
      </c>
      <c r="V245" s="824">
        <v>78.23686958420663</v>
      </c>
      <c r="W245" s="824">
        <v>53.162661908608321</v>
      </c>
      <c r="X245" s="824">
        <v>25.074207675598309</v>
      </c>
    </row>
    <row r="246" spans="1:24" x14ac:dyDescent="0.25">
      <c r="A246" s="247" t="s">
        <v>1155</v>
      </c>
      <c r="B246" s="826">
        <v>43721</v>
      </c>
      <c r="C246" s="824">
        <v>1.0371428571428569</v>
      </c>
      <c r="D246" s="824">
        <v>0.654127192646353</v>
      </c>
      <c r="E246" s="824">
        <v>0.53836299218230599</v>
      </c>
      <c r="F246" s="824">
        <v>4.9945994411582539</v>
      </c>
      <c r="G246" s="824">
        <v>0.74465455313977635</v>
      </c>
      <c r="H246" s="824">
        <v>5.6487259287085836</v>
      </c>
      <c r="I246" s="824">
        <v>48.807132032819986</v>
      </c>
      <c r="J246" s="824">
        <v>35.077593397217683</v>
      </c>
      <c r="K246" s="824">
        <v>13.729538635602303</v>
      </c>
      <c r="L246" s="854"/>
      <c r="M246" s="854"/>
      <c r="N246" s="247" t="s">
        <v>1131</v>
      </c>
      <c r="O246" s="826">
        <v>43376</v>
      </c>
      <c r="P246" s="824">
        <v>1.5267692307692307</v>
      </c>
      <c r="Q246" s="824">
        <v>1.1527255148423399</v>
      </c>
      <c r="R246" s="824">
        <v>0.4052058303623095</v>
      </c>
      <c r="S246" s="824">
        <v>4.0346932707953735</v>
      </c>
      <c r="T246" s="824">
        <v>0.99314383963602282</v>
      </c>
      <c r="U246" s="824">
        <v>5.4690830391700738</v>
      </c>
      <c r="V246" s="824">
        <v>80.209940685414679</v>
      </c>
      <c r="W246" s="824">
        <v>61.122097223220329</v>
      </c>
      <c r="X246" s="824">
        <v>19.08784346219435</v>
      </c>
    </row>
    <row r="247" spans="1:24" x14ac:dyDescent="0.25">
      <c r="A247" s="247" t="s">
        <v>1156</v>
      </c>
      <c r="B247" s="826">
        <v>43735</v>
      </c>
      <c r="C247" s="824">
        <v>1.0514285714285714</v>
      </c>
      <c r="D247" s="824">
        <v>0.73475489280164186</v>
      </c>
      <c r="E247" s="824">
        <v>0.43813614163280279</v>
      </c>
      <c r="F247" s="824">
        <v>4.2917338708388897</v>
      </c>
      <c r="G247" s="824">
        <v>0.6905047237294768</v>
      </c>
      <c r="H247" s="824">
        <v>4.2303315987575747</v>
      </c>
      <c r="I247" s="824">
        <v>50.239529210677041</v>
      </c>
      <c r="J247" s="824">
        <v>38.130486461915098</v>
      </c>
      <c r="K247" s="824">
        <v>12.109042748761944</v>
      </c>
      <c r="L247" s="854"/>
      <c r="M247" s="854"/>
      <c r="N247" s="247" t="s">
        <v>1099</v>
      </c>
      <c r="O247" s="826">
        <v>42918</v>
      </c>
      <c r="P247" s="824">
        <v>1.5384615384615385</v>
      </c>
      <c r="Q247" s="824">
        <v>0.68625712183734267</v>
      </c>
      <c r="R247" s="824">
        <v>0.73530682482785237</v>
      </c>
      <c r="S247" s="824">
        <v>6.8815048810882846</v>
      </c>
      <c r="T247" s="824">
        <v>1.917993215377539</v>
      </c>
      <c r="U247" s="824">
        <v>16.157543915736326</v>
      </c>
      <c r="V247" s="824">
        <v>60.939847612996573</v>
      </c>
      <c r="W247" s="824">
        <v>44.445609448104669</v>
      </c>
      <c r="X247" s="824">
        <v>16.494238164891904</v>
      </c>
    </row>
    <row r="248" spans="1:24" x14ac:dyDescent="0.25">
      <c r="A248" s="247" t="s">
        <v>1157</v>
      </c>
      <c r="B248" s="826">
        <v>43749</v>
      </c>
      <c r="C248" s="824">
        <v>0.96800000000000053</v>
      </c>
      <c r="D248" s="824">
        <v>0.70104790698335917</v>
      </c>
      <c r="E248" s="824">
        <v>0.40555608679035465</v>
      </c>
      <c r="F248" s="824">
        <v>3.9070234764872547</v>
      </c>
      <c r="G248" s="824">
        <v>0.62244673151129137</v>
      </c>
      <c r="H248" s="824">
        <v>3.1134371193643262</v>
      </c>
      <c r="I248" s="824">
        <v>48.575260465675086</v>
      </c>
      <c r="J248" s="824">
        <v>36.574944159025634</v>
      </c>
      <c r="K248" s="824">
        <v>12.000316306649452</v>
      </c>
      <c r="L248" s="854"/>
      <c r="M248" s="854"/>
      <c r="N248" s="247" t="s">
        <v>1108</v>
      </c>
      <c r="O248" s="826">
        <v>43043</v>
      </c>
      <c r="P248" s="824">
        <v>1.5429371428571435</v>
      </c>
      <c r="Q248" s="824">
        <v>1.0734343759220089</v>
      </c>
      <c r="R248" s="824">
        <v>0.48964794825969404</v>
      </c>
      <c r="S248" s="824">
        <v>4.7222923840914532</v>
      </c>
      <c r="T248" s="824">
        <v>0.77993821657383999</v>
      </c>
      <c r="U248" s="824">
        <v>8.8932781379189141</v>
      </c>
      <c r="V248" s="824">
        <v>95.0954468397547</v>
      </c>
      <c r="W248" s="824">
        <v>60.815412361628589</v>
      </c>
      <c r="X248" s="824">
        <v>34.280034478126112</v>
      </c>
    </row>
    <row r="249" spans="1:24" x14ac:dyDescent="0.25">
      <c r="A249" s="247" t="s">
        <v>1158</v>
      </c>
      <c r="B249" s="826">
        <v>43763</v>
      </c>
      <c r="C249" s="824">
        <v>2.0428571428571436</v>
      </c>
      <c r="D249" s="824">
        <v>1.5289412783671403</v>
      </c>
      <c r="E249" s="824">
        <v>0.71851555118485366</v>
      </c>
      <c r="F249" s="824">
        <v>6.893529994613651</v>
      </c>
      <c r="G249" s="824">
        <v>1.4779785973810162</v>
      </c>
      <c r="H249" s="824">
        <v>5.6678081280304955</v>
      </c>
      <c r="I249" s="824">
        <v>103.42334261720794</v>
      </c>
      <c r="J249" s="824">
        <v>87.543639486387761</v>
      </c>
      <c r="K249" s="824">
        <v>15.879703130820175</v>
      </c>
      <c r="L249" s="854"/>
      <c r="M249" s="854"/>
      <c r="N249" s="247" t="s">
        <v>1133</v>
      </c>
      <c r="O249" s="826">
        <v>43402</v>
      </c>
      <c r="P249" s="824">
        <v>1.5938461538461537</v>
      </c>
      <c r="Q249" s="824">
        <v>1.2053408265904471</v>
      </c>
      <c r="R249" s="824">
        <v>0.51833330571352521</v>
      </c>
      <c r="S249" s="824">
        <v>5.1990588222197065</v>
      </c>
      <c r="T249" s="824">
        <v>1.1699789655056601</v>
      </c>
      <c r="U249" s="824">
        <v>4.1100797163218488</v>
      </c>
      <c r="V249" s="824">
        <v>81.071508362727627</v>
      </c>
      <c r="W249" s="824">
        <v>61.949700735655362</v>
      </c>
      <c r="X249" s="824">
        <v>19.121807627072265</v>
      </c>
    </row>
    <row r="250" spans="1:24" ht="13.8" thickBot="1" x14ac:dyDescent="0.3">
      <c r="A250" s="253" t="s">
        <v>1159</v>
      </c>
      <c r="B250" s="828">
        <v>43777</v>
      </c>
      <c r="C250" s="824">
        <v>1.7753333333333334</v>
      </c>
      <c r="D250" s="824">
        <v>1.3546109117231133</v>
      </c>
      <c r="E250" s="824">
        <v>0.60496036001952902</v>
      </c>
      <c r="F250" s="824">
        <v>5.7864758261711957</v>
      </c>
      <c r="G250" s="824">
        <v>1.2902869725301886</v>
      </c>
      <c r="H250" s="824">
        <v>4.2009911359263983</v>
      </c>
      <c r="I250" s="824">
        <v>87.273437963610846</v>
      </c>
      <c r="J250" s="824">
        <v>69.956571477031702</v>
      </c>
      <c r="K250" s="824">
        <v>17.316866486579144</v>
      </c>
      <c r="L250" s="854"/>
      <c r="M250" s="854"/>
      <c r="N250" s="253" t="s">
        <v>952</v>
      </c>
      <c r="O250" s="828">
        <v>40669</v>
      </c>
      <c r="P250" s="824">
        <v>1.659999999999999</v>
      </c>
      <c r="Q250" s="824">
        <v>1.2218862872796055</v>
      </c>
      <c r="R250" s="824">
        <v>0.56953397464445754</v>
      </c>
      <c r="S250" s="824">
        <v>6.1099519788312628</v>
      </c>
      <c r="T250" s="824"/>
      <c r="U250" s="824"/>
      <c r="V250" s="824">
        <v>75.227817899901169</v>
      </c>
      <c r="W250" s="824">
        <v>53.891113529719831</v>
      </c>
      <c r="X250" s="824">
        <v>21.336704370181337</v>
      </c>
    </row>
    <row r="251" spans="1:24" x14ac:dyDescent="0.25">
      <c r="A251" s="459" t="s">
        <v>1160</v>
      </c>
      <c r="B251" s="829"/>
      <c r="C251" s="824"/>
      <c r="D251" s="824"/>
      <c r="E251" s="824"/>
      <c r="F251" s="824"/>
      <c r="G251" s="824"/>
      <c r="H251" s="824"/>
      <c r="I251" s="824"/>
      <c r="J251" s="824"/>
      <c r="K251" s="824"/>
      <c r="L251" s="854"/>
      <c r="M251" s="854"/>
      <c r="N251" s="459" t="s">
        <v>1057</v>
      </c>
      <c r="O251" s="829">
        <v>42307.5</v>
      </c>
      <c r="P251" s="824">
        <v>1.6601212121212128</v>
      </c>
      <c r="Q251" s="824">
        <v>1.1737581060680711</v>
      </c>
      <c r="R251" s="824">
        <v>0.62182999728548904</v>
      </c>
      <c r="S251" s="824">
        <v>6.1170931526383816</v>
      </c>
      <c r="T251" s="824">
        <v>1.4398469088080588</v>
      </c>
      <c r="U251" s="824">
        <v>5.6520291945215932</v>
      </c>
      <c r="V251" s="824">
        <v>102.93956782373408</v>
      </c>
      <c r="W251" s="824">
        <v>77.859065959051591</v>
      </c>
      <c r="X251" s="824">
        <v>25.080501864682489</v>
      </c>
    </row>
    <row r="252" spans="1:24" x14ac:dyDescent="0.25">
      <c r="A252" s="247" t="s">
        <v>1161</v>
      </c>
      <c r="B252" s="826"/>
      <c r="C252" s="824"/>
      <c r="D252" s="824"/>
      <c r="E252" s="824"/>
      <c r="F252" s="824"/>
      <c r="G252" s="824"/>
      <c r="H252" s="824"/>
      <c r="I252" s="824"/>
      <c r="J252" s="824"/>
      <c r="K252" s="824"/>
      <c r="L252" s="854"/>
      <c r="M252" s="854"/>
      <c r="N252" s="247" t="s">
        <v>1075</v>
      </c>
      <c r="O252" s="826">
        <v>42592</v>
      </c>
      <c r="P252" s="824">
        <v>1.680257142857142</v>
      </c>
      <c r="Q252" s="824">
        <v>0.97605504568674584</v>
      </c>
      <c r="R252" s="824">
        <v>0.9226263172254876</v>
      </c>
      <c r="S252" s="824">
        <v>8.7201654293876327</v>
      </c>
      <c r="T252" s="824">
        <v>1.190040898886493</v>
      </c>
      <c r="U252" s="824">
        <v>11.518017227171844</v>
      </c>
      <c r="V252" s="824">
        <v>95.68656644164335</v>
      </c>
      <c r="W252" s="824">
        <v>66.99487421168503</v>
      </c>
      <c r="X252" s="824">
        <v>28.691692229958321</v>
      </c>
    </row>
    <row r="253" spans="1:24" x14ac:dyDescent="0.25">
      <c r="A253" s="247" t="s">
        <v>1162</v>
      </c>
      <c r="B253" s="826"/>
      <c r="C253" s="824"/>
      <c r="D253" s="824"/>
      <c r="E253" s="824"/>
      <c r="F253" s="824"/>
      <c r="G253" s="824"/>
      <c r="H253" s="824"/>
      <c r="I253" s="824"/>
      <c r="J253" s="824"/>
      <c r="K253" s="824"/>
      <c r="L253" s="854"/>
      <c r="M253" s="854"/>
      <c r="N253" s="247" t="s">
        <v>1229</v>
      </c>
      <c r="O253" s="826">
        <v>44932</v>
      </c>
      <c r="P253" s="824">
        <v>1.7062857142857137</v>
      </c>
      <c r="Q253" s="824">
        <v>1.1822045403295025</v>
      </c>
      <c r="R253" s="824">
        <v>0.80425302809947652</v>
      </c>
      <c r="S253" s="824">
        <v>6.3390657978054241</v>
      </c>
      <c r="T253" s="824">
        <v>1.8773185015207192</v>
      </c>
      <c r="U253" s="824">
        <v>5.1988979258565422</v>
      </c>
      <c r="V253" s="824">
        <v>102.46117525675162</v>
      </c>
      <c r="W253" s="824">
        <v>73.347411757197449</v>
      </c>
      <c r="X253" s="824">
        <v>29.113763499554167</v>
      </c>
    </row>
    <row r="254" spans="1:24" x14ac:dyDescent="0.25">
      <c r="A254" s="247" t="s">
        <v>1163</v>
      </c>
      <c r="B254" s="826"/>
      <c r="C254" s="824"/>
      <c r="D254" s="824"/>
      <c r="E254" s="824"/>
      <c r="F254" s="824"/>
      <c r="G254" s="824"/>
      <c r="H254" s="824"/>
      <c r="I254" s="824"/>
      <c r="J254" s="824"/>
      <c r="K254" s="824"/>
      <c r="L254" s="854"/>
      <c r="M254" s="854"/>
      <c r="N254" s="247" t="s">
        <v>1086</v>
      </c>
      <c r="O254" s="826">
        <v>42730</v>
      </c>
      <c r="P254" s="824">
        <v>1.7066186666666663</v>
      </c>
      <c r="Q254" s="824">
        <v>1.2624017848436457</v>
      </c>
      <c r="R254" s="824">
        <v>0.5543244360109808</v>
      </c>
      <c r="S254" s="824">
        <v>5.5365389605756379</v>
      </c>
      <c r="T254" s="824">
        <v>1.5236862608496626</v>
      </c>
      <c r="U254" s="824">
        <v>4.4727429270918853</v>
      </c>
      <c r="V254" s="824">
        <v>91.888660899341218</v>
      </c>
      <c r="W254" s="824">
        <v>74.48787167955031</v>
      </c>
      <c r="X254" s="824">
        <v>17.400789219790909</v>
      </c>
    </row>
    <row r="255" spans="1:24" x14ac:dyDescent="0.25">
      <c r="A255" s="247" t="s">
        <v>1164</v>
      </c>
      <c r="B255" s="826"/>
      <c r="C255" s="824"/>
      <c r="D255" s="824"/>
      <c r="E255" s="824"/>
      <c r="F255" s="824"/>
      <c r="G255" s="824"/>
      <c r="H255" s="824"/>
      <c r="I255" s="824"/>
      <c r="J255" s="824"/>
      <c r="K255" s="824"/>
      <c r="L255" s="854"/>
      <c r="M255" s="854"/>
      <c r="N255" s="247" t="s">
        <v>1063</v>
      </c>
      <c r="O255" s="826">
        <v>42406.5</v>
      </c>
      <c r="P255" s="824">
        <v>1.7139393939393932</v>
      </c>
      <c r="Q255" s="824">
        <v>1.2343099223290628</v>
      </c>
      <c r="R255" s="824">
        <v>0.44989929356558195</v>
      </c>
      <c r="S255" s="824">
        <v>4.1619771970139601</v>
      </c>
      <c r="T255" s="824">
        <v>2.3058464309563158</v>
      </c>
      <c r="U255" s="824">
        <v>4.4145357139983483</v>
      </c>
      <c r="V255" s="824">
        <v>90.796567681802259</v>
      </c>
      <c r="W255" s="824">
        <v>65.5430466194084</v>
      </c>
      <c r="X255" s="824">
        <v>25.253521062393858</v>
      </c>
    </row>
    <row r="256" spans="1:24" x14ac:dyDescent="0.25">
      <c r="A256" s="247" t="s">
        <v>1165</v>
      </c>
      <c r="B256" s="826"/>
      <c r="C256" s="824"/>
      <c r="D256" s="824"/>
      <c r="E256" s="824"/>
      <c r="F256" s="824"/>
      <c r="G256" s="824"/>
      <c r="H256" s="824"/>
      <c r="I256" s="824"/>
      <c r="J256" s="824"/>
      <c r="K256" s="824"/>
      <c r="L256" s="854"/>
      <c r="M256" s="854"/>
      <c r="N256" s="247" t="s">
        <v>1177</v>
      </c>
      <c r="O256" s="826">
        <v>44208</v>
      </c>
      <c r="P256" s="824">
        <v>1.7257142857142855</v>
      </c>
      <c r="Q256" s="824">
        <v>1.3452216263502903</v>
      </c>
      <c r="R256" s="824">
        <v>0.54480831289668463</v>
      </c>
      <c r="S256" s="824">
        <v>5.1720425513354025</v>
      </c>
      <c r="T256" s="824">
        <v>1.1160419937174844</v>
      </c>
      <c r="U256" s="824">
        <v>4.0458551419890236</v>
      </c>
      <c r="V256" s="824">
        <v>106.76020337931942</v>
      </c>
      <c r="W256" s="824">
        <v>88.338099988256388</v>
      </c>
      <c r="X256" s="824">
        <v>18.422103391063033</v>
      </c>
    </row>
    <row r="257" spans="1:24" x14ac:dyDescent="0.25">
      <c r="A257" s="247" t="s">
        <v>1166</v>
      </c>
      <c r="B257" s="826"/>
      <c r="C257" s="824"/>
      <c r="D257" s="824"/>
      <c r="E257" s="824"/>
      <c r="F257" s="824"/>
      <c r="G257" s="824"/>
      <c r="H257" s="824"/>
      <c r="I257" s="824"/>
      <c r="J257" s="824"/>
      <c r="K257" s="824"/>
      <c r="L257" s="854"/>
      <c r="M257" s="854"/>
      <c r="N257" s="247" t="s">
        <v>1045</v>
      </c>
      <c r="O257" s="826">
        <v>42179</v>
      </c>
      <c r="P257" s="824">
        <v>1.7375999999999991</v>
      </c>
      <c r="Q257" s="824">
        <v>0.90971271151571531</v>
      </c>
      <c r="R257" s="824">
        <v>0.9927701498464736</v>
      </c>
      <c r="S257" s="824">
        <v>7.7569230103817031</v>
      </c>
      <c r="T257" s="824">
        <v>1.5808285452415911</v>
      </c>
      <c r="U257" s="824">
        <v>15.558166861887038</v>
      </c>
      <c r="V257" s="824">
        <v>74.136741858446115</v>
      </c>
      <c r="W257" s="824">
        <v>53.724481566537577</v>
      </c>
      <c r="X257" s="824">
        <v>20.412260291908538</v>
      </c>
    </row>
    <row r="258" spans="1:24" x14ac:dyDescent="0.25">
      <c r="A258" s="247" t="s">
        <v>1167</v>
      </c>
      <c r="B258" s="826"/>
      <c r="C258" s="824"/>
      <c r="D258" s="824"/>
      <c r="E258" s="824"/>
      <c r="F258" s="824"/>
      <c r="G258" s="824"/>
      <c r="H258" s="824"/>
      <c r="I258" s="824"/>
      <c r="J258" s="824"/>
      <c r="K258" s="824"/>
      <c r="L258" s="854"/>
      <c r="M258" s="854"/>
      <c r="N258" s="247" t="s">
        <v>1175</v>
      </c>
      <c r="O258" s="826">
        <v>44180</v>
      </c>
      <c r="P258" s="824">
        <v>1.755428571428572</v>
      </c>
      <c r="Q258" s="824">
        <v>1.3650929676538763</v>
      </c>
      <c r="R258" s="824">
        <v>0.61334432444593467</v>
      </c>
      <c r="S258" s="824">
        <v>5.5930165040257416</v>
      </c>
      <c r="T258" s="824">
        <v>1.1348063165605897</v>
      </c>
      <c r="U258" s="824">
        <v>3.8797786005967629</v>
      </c>
      <c r="V258" s="824">
        <v>92.952350396976044</v>
      </c>
      <c r="W258" s="824">
        <v>75.002139821931465</v>
      </c>
      <c r="X258" s="824">
        <v>17.950210575044579</v>
      </c>
    </row>
    <row r="259" spans="1:24" x14ac:dyDescent="0.25">
      <c r="A259" s="247" t="s">
        <v>1168</v>
      </c>
      <c r="B259" s="826"/>
      <c r="C259" s="824"/>
      <c r="D259" s="824"/>
      <c r="E259" s="824"/>
      <c r="F259" s="824"/>
      <c r="G259" s="824"/>
      <c r="H259" s="824"/>
      <c r="I259" s="824"/>
      <c r="J259" s="824"/>
      <c r="K259" s="824"/>
      <c r="L259" s="854"/>
      <c r="M259" s="854"/>
      <c r="N259" s="247" t="s">
        <v>1111</v>
      </c>
      <c r="O259" s="826">
        <v>43085</v>
      </c>
      <c r="P259" s="824">
        <v>1.7588799999999998</v>
      </c>
      <c r="Q259" s="824">
        <v>1.3137861239384532</v>
      </c>
      <c r="R259" s="824">
        <v>0.52610937713030881</v>
      </c>
      <c r="S259" s="824">
        <v>5.4484317755336908</v>
      </c>
      <c r="T259" s="824">
        <v>1.4557180029319396</v>
      </c>
      <c r="U259" s="824">
        <v>4.8402978010890347</v>
      </c>
      <c r="V259" s="824">
        <v>104.98069844924566</v>
      </c>
      <c r="W259" s="824">
        <v>88.686079537223208</v>
      </c>
      <c r="X259" s="824">
        <v>16.294618912022457</v>
      </c>
    </row>
    <row r="260" spans="1:24" x14ac:dyDescent="0.25">
      <c r="A260" s="247" t="s">
        <v>1169</v>
      </c>
      <c r="B260" s="826"/>
      <c r="C260" s="824"/>
      <c r="D260" s="824"/>
      <c r="E260" s="824"/>
      <c r="F260" s="824"/>
      <c r="G260" s="824"/>
      <c r="H260" s="824"/>
      <c r="I260" s="824"/>
      <c r="J260" s="824"/>
      <c r="K260" s="824"/>
      <c r="L260" s="854"/>
      <c r="M260" s="854"/>
      <c r="N260" s="247" t="s">
        <v>1064</v>
      </c>
      <c r="O260" s="826">
        <v>42423</v>
      </c>
      <c r="P260" s="824">
        <v>1.7706666666666671</v>
      </c>
      <c r="Q260" s="824">
        <v>1.2316496450847645</v>
      </c>
      <c r="R260" s="824">
        <v>0.53526847731246519</v>
      </c>
      <c r="S260" s="824">
        <v>5.1705199859653588</v>
      </c>
      <c r="T260" s="824">
        <v>2.3084038625855667</v>
      </c>
      <c r="U260" s="824">
        <v>5.4426569912434388</v>
      </c>
      <c r="V260" s="824">
        <v>101.82390548878011</v>
      </c>
      <c r="W260" s="824">
        <v>81.937986385603722</v>
      </c>
      <c r="X260" s="824">
        <v>19.885919103176391</v>
      </c>
    </row>
    <row r="261" spans="1:24" x14ac:dyDescent="0.25">
      <c r="A261" s="247" t="s">
        <v>1170</v>
      </c>
      <c r="B261" s="826"/>
      <c r="C261" s="824"/>
      <c r="D261" s="824"/>
      <c r="E261" s="824"/>
      <c r="F261" s="824"/>
      <c r="G261" s="824"/>
      <c r="H261" s="824"/>
      <c r="I261" s="824"/>
      <c r="J261" s="824"/>
      <c r="K261" s="824"/>
      <c r="L261" s="854"/>
      <c r="M261" s="854"/>
      <c r="N261" s="247" t="s">
        <v>1159</v>
      </c>
      <c r="O261" s="826">
        <v>43777</v>
      </c>
      <c r="P261" s="824">
        <v>1.7753333333333334</v>
      </c>
      <c r="Q261" s="824">
        <v>1.3546109117231133</v>
      </c>
      <c r="R261" s="824">
        <v>0.60496036001952902</v>
      </c>
      <c r="S261" s="824">
        <v>5.7864758261711957</v>
      </c>
      <c r="T261" s="824">
        <v>1.2902869725301886</v>
      </c>
      <c r="U261" s="824">
        <v>4.2009911359263983</v>
      </c>
      <c r="V261" s="824">
        <v>87.273437963610846</v>
      </c>
      <c r="W261" s="824">
        <v>69.956571477031702</v>
      </c>
      <c r="X261" s="824">
        <v>17.316866486579144</v>
      </c>
    </row>
    <row r="262" spans="1:24" x14ac:dyDescent="0.25">
      <c r="A262" s="247" t="s">
        <v>1171</v>
      </c>
      <c r="B262" s="826"/>
      <c r="C262" s="824"/>
      <c r="D262" s="824"/>
      <c r="E262" s="824"/>
      <c r="F262" s="824"/>
      <c r="G262" s="824"/>
      <c r="H262" s="824"/>
      <c r="I262" s="824"/>
      <c r="J262" s="824"/>
      <c r="K262" s="824"/>
      <c r="L262" s="854"/>
      <c r="M262" s="854"/>
      <c r="N262" s="247" t="s">
        <v>1106</v>
      </c>
      <c r="O262" s="826">
        <v>43009</v>
      </c>
      <c r="P262" s="824">
        <v>1.8153846153846149</v>
      </c>
      <c r="Q262" s="824">
        <v>1.2108561772099669</v>
      </c>
      <c r="R262" s="824">
        <v>0.78189103973376739</v>
      </c>
      <c r="S262" s="824">
        <v>7.68612581942996</v>
      </c>
      <c r="T262" s="824">
        <v>1.2554279110428641</v>
      </c>
      <c r="U262" s="824">
        <v>8.8405903107874213</v>
      </c>
      <c r="V262" s="824">
        <v>89.902470954436438</v>
      </c>
      <c r="W262" s="824">
        <v>68.244158923026916</v>
      </c>
      <c r="X262" s="824">
        <v>21.658312031409523</v>
      </c>
    </row>
    <row r="263" spans="1:24" ht="13.8" thickBot="1" x14ac:dyDescent="0.3">
      <c r="A263" s="495" t="s">
        <v>1172</v>
      </c>
      <c r="B263" s="830"/>
      <c r="C263" s="824"/>
      <c r="D263" s="824"/>
      <c r="E263" s="824"/>
      <c r="F263" s="824"/>
      <c r="G263" s="824"/>
      <c r="H263" s="824"/>
      <c r="I263" s="824"/>
      <c r="J263" s="824"/>
      <c r="K263" s="824"/>
      <c r="L263" s="854"/>
      <c r="M263" s="854"/>
      <c r="N263" s="253" t="s">
        <v>964</v>
      </c>
      <c r="O263" s="828">
        <v>40813</v>
      </c>
      <c r="P263" s="824">
        <v>1.8365714285714287</v>
      </c>
      <c r="Q263" s="824">
        <v>1.4971870271426915</v>
      </c>
      <c r="R263" s="824">
        <v>0.74167790622522578</v>
      </c>
      <c r="S263" s="824">
        <v>7.7398575530267371</v>
      </c>
      <c r="T263" s="824"/>
      <c r="U263" s="824"/>
      <c r="V263" s="824">
        <v>105.73741482648039</v>
      </c>
      <c r="W263" s="824">
        <v>80.97158318480605</v>
      </c>
      <c r="X263" s="824">
        <v>24.765831641674339</v>
      </c>
    </row>
    <row r="264" spans="1:24" x14ac:dyDescent="0.25">
      <c r="A264" s="459" t="s">
        <v>1173</v>
      </c>
      <c r="B264" s="829">
        <v>44152</v>
      </c>
      <c r="C264" s="824">
        <v>0.72228571428571497</v>
      </c>
      <c r="D264" s="824">
        <v>0.41882547121341651</v>
      </c>
      <c r="E264" s="824">
        <v>0.40362041000992888</v>
      </c>
      <c r="F264" s="824">
        <v>3.5348275968530771</v>
      </c>
      <c r="G264" s="824">
        <v>0.4719502222935244</v>
      </c>
      <c r="H264" s="824">
        <v>5.3472161392166679</v>
      </c>
      <c r="I264" s="824">
        <v>42.474143922321076</v>
      </c>
      <c r="J264" s="824">
        <v>34.077329077940554</v>
      </c>
      <c r="K264" s="824">
        <v>8.3968148443805219</v>
      </c>
      <c r="L264" s="854"/>
      <c r="M264" s="854"/>
      <c r="N264" s="459" t="s">
        <v>1154</v>
      </c>
      <c r="O264" s="829">
        <v>43707</v>
      </c>
      <c r="P264" s="824">
        <v>1.865714285714285</v>
      </c>
      <c r="Q264" s="824">
        <v>1.2936175109756836</v>
      </c>
      <c r="R264" s="824">
        <v>0.76219581664670555</v>
      </c>
      <c r="S264" s="824">
        <v>7.1320477368156974</v>
      </c>
      <c r="T264" s="824">
        <v>1.2631558134151248</v>
      </c>
      <c r="U264" s="824">
        <v>8.2501509357386631</v>
      </c>
      <c r="V264" s="824">
        <v>82.085289319603078</v>
      </c>
      <c r="W264" s="824">
        <v>66.686759376500902</v>
      </c>
      <c r="X264" s="824">
        <v>15.398529943102176</v>
      </c>
    </row>
    <row r="265" spans="1:24" x14ac:dyDescent="0.25">
      <c r="A265" s="247" t="s">
        <v>1174</v>
      </c>
      <c r="B265" s="826">
        <v>44166</v>
      </c>
      <c r="C265" s="824">
        <v>1.24</v>
      </c>
      <c r="D265" s="824">
        <v>0.73725482385111318</v>
      </c>
      <c r="E265" s="824">
        <v>0.70231089683566505</v>
      </c>
      <c r="F265" s="824">
        <v>6.2637272117709664</v>
      </c>
      <c r="G265" s="824">
        <v>1.5929857096205335</v>
      </c>
      <c r="H265" s="824">
        <v>5.532957593057823</v>
      </c>
      <c r="I265" s="824">
        <v>64.655769431485666</v>
      </c>
      <c r="J265" s="824">
        <v>47.524871641167017</v>
      </c>
      <c r="K265" s="824">
        <v>17.130897790318649</v>
      </c>
      <c r="L265" s="854"/>
      <c r="M265" s="854"/>
      <c r="N265" s="247" t="s">
        <v>1082</v>
      </c>
      <c r="O265" s="826">
        <v>42670</v>
      </c>
      <c r="P265" s="824">
        <v>1.8805440000000004</v>
      </c>
      <c r="Q265" s="824">
        <v>1.1369312276232408</v>
      </c>
      <c r="R265" s="824">
        <v>0.80650800566113467</v>
      </c>
      <c r="S265" s="824">
        <v>8.0842468166420964</v>
      </c>
      <c r="T265" s="824">
        <v>1.7702082092804055</v>
      </c>
      <c r="U265" s="824">
        <v>11.53300403388249</v>
      </c>
      <c r="V265" s="824">
        <v>95.891484901617986</v>
      </c>
      <c r="W265" s="824">
        <v>66.752820796117248</v>
      </c>
      <c r="X265" s="824">
        <v>29.138664105500737</v>
      </c>
    </row>
    <row r="266" spans="1:24" x14ac:dyDescent="0.25">
      <c r="A266" s="247" t="s">
        <v>1175</v>
      </c>
      <c r="B266" s="826">
        <v>44180</v>
      </c>
      <c r="C266" s="824">
        <v>1.755428571428572</v>
      </c>
      <c r="D266" s="824">
        <v>1.3650929676538763</v>
      </c>
      <c r="E266" s="824">
        <v>0.61334432444593467</v>
      </c>
      <c r="F266" s="824">
        <v>5.5930165040257416</v>
      </c>
      <c r="G266" s="824">
        <v>1.1348063165605897</v>
      </c>
      <c r="H266" s="824">
        <v>3.8797786005967629</v>
      </c>
      <c r="I266" s="824">
        <v>92.952350396976044</v>
      </c>
      <c r="J266" s="824">
        <v>75.002139821931465</v>
      </c>
      <c r="K266" s="824">
        <v>17.950210575044579</v>
      </c>
      <c r="L266" s="854"/>
      <c r="M266" s="854"/>
      <c r="N266" s="247" t="s">
        <v>1138</v>
      </c>
      <c r="O266" s="826">
        <v>43477</v>
      </c>
      <c r="P266" s="824">
        <v>1.8971428571428572</v>
      </c>
      <c r="Q266" s="824">
        <v>1.466143689485286</v>
      </c>
      <c r="R266" s="824">
        <v>0.44141875491006127</v>
      </c>
      <c r="S266" s="824">
        <v>4.7479588277623863</v>
      </c>
      <c r="T266" s="824">
        <v>1.618035195238223</v>
      </c>
      <c r="U266" s="824">
        <v>4.5082263314469238</v>
      </c>
      <c r="V266" s="824">
        <v>97.622355843925718</v>
      </c>
      <c r="W266" s="824">
        <v>77.999595356060041</v>
      </c>
      <c r="X266" s="824">
        <v>19.622760487865676</v>
      </c>
    </row>
    <row r="267" spans="1:24" x14ac:dyDescent="0.25">
      <c r="A267" s="247" t="s">
        <v>1176</v>
      </c>
      <c r="B267" s="826">
        <v>44194</v>
      </c>
      <c r="C267" s="824">
        <v>0.9479999999999994</v>
      </c>
      <c r="D267" s="824">
        <v>0.69950679347792233</v>
      </c>
      <c r="E267" s="824">
        <v>0.36637426269159856</v>
      </c>
      <c r="F267" s="824">
        <v>3.2798518884724719</v>
      </c>
      <c r="G267" s="824">
        <v>0.63392722336951968</v>
      </c>
      <c r="H267" s="824">
        <v>3.0852094168547151</v>
      </c>
      <c r="I267" s="824">
        <v>49.495971765987271</v>
      </c>
      <c r="J267" s="824">
        <v>38.798471735820414</v>
      </c>
      <c r="K267" s="824">
        <v>10.697500030166857</v>
      </c>
      <c r="L267" s="854"/>
      <c r="M267" s="854"/>
      <c r="N267" s="247" t="s">
        <v>992</v>
      </c>
      <c r="O267" s="826">
        <v>41452.615380000003</v>
      </c>
      <c r="P267" s="824">
        <v>1.8977929109405962</v>
      </c>
      <c r="Q267" s="824">
        <v>0.9641260324745734</v>
      </c>
      <c r="R267" s="824">
        <v>1.1125640184460566</v>
      </c>
      <c r="S267" s="824">
        <v>9.4091422765672483</v>
      </c>
      <c r="T267" s="824">
        <v>1.3798588827344904</v>
      </c>
      <c r="U267" s="824">
        <v>18.275850463797404</v>
      </c>
      <c r="V267" s="824">
        <v>95.097113591278372</v>
      </c>
      <c r="W267" s="824">
        <v>62.113360240130071</v>
      </c>
      <c r="X267" s="824">
        <v>32.983753351148302</v>
      </c>
    </row>
    <row r="268" spans="1:24" x14ac:dyDescent="0.25">
      <c r="A268" s="247" t="s">
        <v>1177</v>
      </c>
      <c r="B268" s="826">
        <v>44208</v>
      </c>
      <c r="C268" s="824">
        <v>1.7257142857142855</v>
      </c>
      <c r="D268" s="824">
        <v>1.3452216263502903</v>
      </c>
      <c r="E268" s="824">
        <v>0.54480831289668463</v>
      </c>
      <c r="F268" s="824">
        <v>5.1720425513354025</v>
      </c>
      <c r="G268" s="824">
        <v>1.1160419937174844</v>
      </c>
      <c r="H268" s="824">
        <v>4.0458551419890236</v>
      </c>
      <c r="I268" s="824">
        <v>106.76020337931942</v>
      </c>
      <c r="J268" s="824">
        <v>88.338099988256388</v>
      </c>
      <c r="K268" s="824">
        <v>18.422103391063033</v>
      </c>
      <c r="L268" s="854"/>
      <c r="M268" s="854"/>
      <c r="N268" s="247" t="s">
        <v>1107</v>
      </c>
      <c r="O268" s="826">
        <v>43022</v>
      </c>
      <c r="P268" s="824">
        <v>1.8981818181818177</v>
      </c>
      <c r="Q268" s="824">
        <v>1.3136261062389083</v>
      </c>
      <c r="R268" s="824">
        <v>0.86512731568604606</v>
      </c>
      <c r="S268" s="824">
        <v>8.5594240551540803</v>
      </c>
      <c r="T268" s="824">
        <v>1.3274644179237298</v>
      </c>
      <c r="U268" s="824">
        <v>6.9399082657838065</v>
      </c>
      <c r="V268" s="824">
        <v>113.64389932325123</v>
      </c>
      <c r="W268" s="824">
        <v>76.151884870007081</v>
      </c>
      <c r="X268" s="824">
        <v>37.492014453244153</v>
      </c>
    </row>
    <row r="269" spans="1:24" x14ac:dyDescent="0.25">
      <c r="A269" s="247" t="s">
        <v>1178</v>
      </c>
      <c r="B269" s="826">
        <v>44222</v>
      </c>
      <c r="C269" s="824">
        <v>1.0685714285714281</v>
      </c>
      <c r="D269" s="824">
        <v>0.79696821503606918</v>
      </c>
      <c r="E269" s="824">
        <v>0.37992471101399317</v>
      </c>
      <c r="F269" s="824">
        <v>3.7032644322750468</v>
      </c>
      <c r="G269" s="824">
        <v>0.66426107259640299</v>
      </c>
      <c r="H269" s="824">
        <v>3.3476793983349671</v>
      </c>
      <c r="I269" s="824">
        <v>70.271537396987782</v>
      </c>
      <c r="J269" s="824">
        <v>56.925027500911916</v>
      </c>
      <c r="K269" s="824">
        <v>13.346509896075865</v>
      </c>
      <c r="L269" s="854"/>
      <c r="M269" s="854"/>
      <c r="N269" s="247" t="s">
        <v>1125</v>
      </c>
      <c r="O269" s="826">
        <v>43298</v>
      </c>
      <c r="P269" s="824">
        <v>1.9206153846153848</v>
      </c>
      <c r="Q269" s="824">
        <v>1.2825048332378135</v>
      </c>
      <c r="R269" s="824">
        <v>0.942905255209461</v>
      </c>
      <c r="S269" s="824">
        <v>8.3194639107345072</v>
      </c>
      <c r="T269" s="824">
        <v>1.4275414230999499</v>
      </c>
      <c r="U269" s="824">
        <v>8.7464353539529966</v>
      </c>
      <c r="V269" s="824">
        <v>118.70814327908892</v>
      </c>
      <c r="W269" s="824">
        <v>90.387094163919556</v>
      </c>
      <c r="X269" s="824">
        <v>28.321049115169359</v>
      </c>
    </row>
    <row r="270" spans="1:24" x14ac:dyDescent="0.25">
      <c r="A270" s="247" t="s">
        <v>1179</v>
      </c>
      <c r="B270" s="826">
        <v>44236</v>
      </c>
      <c r="C270" s="824">
        <v>0.96571428571428541</v>
      </c>
      <c r="D270" s="824">
        <v>0.61609124930298975</v>
      </c>
      <c r="E270" s="824">
        <v>0.44490324509735607</v>
      </c>
      <c r="F270" s="824">
        <v>4.2845221375034086</v>
      </c>
      <c r="G270" s="824">
        <v>0.52700232621200438</v>
      </c>
      <c r="H270" s="824">
        <v>5.9938824326484275</v>
      </c>
      <c r="I270" s="824">
        <v>65.794214734332968</v>
      </c>
      <c r="J270" s="824">
        <v>51.122747517259135</v>
      </c>
      <c r="K270" s="824">
        <v>14.671467217073833</v>
      </c>
      <c r="L270" s="854"/>
      <c r="M270" s="854"/>
      <c r="N270" s="247" t="s">
        <v>1085</v>
      </c>
      <c r="O270" s="826">
        <v>42715</v>
      </c>
      <c r="P270" s="824">
        <v>1.9702133333333327</v>
      </c>
      <c r="Q270" s="824">
        <v>1.272065489850764</v>
      </c>
      <c r="R270" s="824">
        <v>0.81371045671354991</v>
      </c>
      <c r="S270" s="824">
        <v>7.936590336528103</v>
      </c>
      <c r="T270" s="824">
        <v>1.7761493397713688</v>
      </c>
      <c r="U270" s="824">
        <v>10.050749290102038</v>
      </c>
      <c r="V270" s="824">
        <v>103.74024349558698</v>
      </c>
      <c r="W270" s="824">
        <v>80.306476535000499</v>
      </c>
      <c r="X270" s="824">
        <v>23.433766960586482</v>
      </c>
    </row>
    <row r="271" spans="1:24" x14ac:dyDescent="0.25">
      <c r="A271" s="247" t="s">
        <v>1180</v>
      </c>
      <c r="B271" s="826">
        <v>44250</v>
      </c>
      <c r="C271" s="824">
        <v>0.78228571428571414</v>
      </c>
      <c r="D271" s="824">
        <v>0.52029616824944924</v>
      </c>
      <c r="E271" s="824">
        <v>0.31778423835789177</v>
      </c>
      <c r="F271" s="824">
        <v>2.767187229357543</v>
      </c>
      <c r="G271" s="824">
        <v>0.59970676474576645</v>
      </c>
      <c r="H271" s="824">
        <v>4.2353156700459724</v>
      </c>
      <c r="I271" s="824">
        <v>41.025551986687688</v>
      </c>
      <c r="J271" s="824">
        <v>28.974831842891795</v>
      </c>
      <c r="K271" s="824">
        <v>12.050720143795893</v>
      </c>
      <c r="L271" s="854"/>
      <c r="M271" s="854"/>
      <c r="N271" s="247" t="s">
        <v>1109</v>
      </c>
      <c r="O271" s="826">
        <v>43057</v>
      </c>
      <c r="P271" s="824">
        <v>2.0158685714285718</v>
      </c>
      <c r="Q271" s="824">
        <v>1.3470532827088495</v>
      </c>
      <c r="R271" s="824">
        <v>0.8199750713144125</v>
      </c>
      <c r="S271" s="824">
        <v>7.1533621667891705</v>
      </c>
      <c r="T271" s="824">
        <v>1.3766771044673967</v>
      </c>
      <c r="U271" s="824">
        <v>11.266549181100492</v>
      </c>
      <c r="V271" s="824">
        <v>103.63461039984864</v>
      </c>
      <c r="W271" s="824">
        <v>76.277924765494774</v>
      </c>
      <c r="X271" s="824">
        <v>27.356685634353866</v>
      </c>
    </row>
    <row r="272" spans="1:24" x14ac:dyDescent="0.25">
      <c r="A272" s="247" t="s">
        <v>1181</v>
      </c>
      <c r="B272" s="826">
        <v>44264</v>
      </c>
      <c r="C272" s="824">
        <v>1.4577142857142829</v>
      </c>
      <c r="D272" s="824">
        <v>0.59907926167826198</v>
      </c>
      <c r="E272" s="824">
        <v>0.74423787338076652</v>
      </c>
      <c r="F272" s="824">
        <v>6.6880002961270986</v>
      </c>
      <c r="G272" s="824">
        <v>0.39887319065244203</v>
      </c>
      <c r="H272" s="824">
        <v>22.006833218021359</v>
      </c>
      <c r="I272" s="824">
        <v>175.77111315235149</v>
      </c>
      <c r="J272" s="824">
        <v>159.05236908350037</v>
      </c>
      <c r="K272" s="824">
        <v>16.718744068851123</v>
      </c>
      <c r="L272" s="854"/>
      <c r="M272" s="854"/>
      <c r="N272" s="247" t="s">
        <v>1214</v>
      </c>
      <c r="O272" s="826">
        <v>44736</v>
      </c>
      <c r="P272" s="824">
        <v>2.0268571428571431</v>
      </c>
      <c r="Q272" s="824">
        <v>1.180726636119898</v>
      </c>
      <c r="R272" s="824">
        <v>1.2211643352238222</v>
      </c>
      <c r="S272" s="824">
        <v>9.5214313692926513</v>
      </c>
      <c r="T272" s="824">
        <v>0.93788540795995701</v>
      </c>
      <c r="U272" s="824">
        <v>16.614168921859882</v>
      </c>
      <c r="V272" s="824">
        <v>98.505257142857161</v>
      </c>
      <c r="W272" s="824">
        <v>55.231857142857152</v>
      </c>
      <c r="X272" s="824">
        <v>43.273400000000009</v>
      </c>
    </row>
    <row r="273" spans="1:24" x14ac:dyDescent="0.25">
      <c r="A273" s="247" t="s">
        <v>1182</v>
      </c>
      <c r="B273" s="826">
        <v>44278</v>
      </c>
      <c r="C273" s="824"/>
      <c r="D273" s="824"/>
      <c r="E273" s="824"/>
      <c r="F273" s="824"/>
      <c r="G273" s="824"/>
      <c r="H273" s="824"/>
      <c r="I273" s="824"/>
      <c r="J273" s="824"/>
      <c r="K273" s="824"/>
      <c r="L273" s="854"/>
      <c r="M273" s="854"/>
      <c r="N273" s="247" t="s">
        <v>1095</v>
      </c>
      <c r="O273" s="826">
        <v>42866</v>
      </c>
      <c r="P273" s="824">
        <v>2.0307692307692311</v>
      </c>
      <c r="Q273" s="824">
        <v>1.0677327172141862</v>
      </c>
      <c r="R273" s="824">
        <v>0.73228139688080296</v>
      </c>
      <c r="S273" s="824">
        <v>6.425281083709673</v>
      </c>
      <c r="T273" s="824">
        <v>1.5245061156608988</v>
      </c>
      <c r="U273" s="824">
        <v>21.993360721524589</v>
      </c>
      <c r="V273" s="824">
        <v>83.207362046380297</v>
      </c>
      <c r="W273" s="824">
        <v>64.267949691527633</v>
      </c>
      <c r="X273" s="824">
        <v>18.939412354852664</v>
      </c>
    </row>
    <row r="274" spans="1:24" x14ac:dyDescent="0.25">
      <c r="A274" s="247" t="s">
        <v>1183</v>
      </c>
      <c r="B274" s="826">
        <v>44292</v>
      </c>
      <c r="C274" s="824">
        <v>0.65314285714285758</v>
      </c>
      <c r="D274" s="824">
        <v>0.26477008633208077</v>
      </c>
      <c r="E274" s="824">
        <v>0.37431384526727429</v>
      </c>
      <c r="F274" s="824">
        <v>2.9971937854847432</v>
      </c>
      <c r="G274" s="824">
        <v>0.24597696871769825</v>
      </c>
      <c r="H274" s="824">
        <v>9.7501490513892435</v>
      </c>
      <c r="I274" s="824">
        <v>35.49063158536633</v>
      </c>
      <c r="J274" s="824">
        <v>20.446990531322815</v>
      </c>
      <c r="K274" s="824">
        <v>15.043641054043515</v>
      </c>
      <c r="L274" s="854"/>
      <c r="M274" s="854"/>
      <c r="N274" s="247" t="s">
        <v>1158</v>
      </c>
      <c r="O274" s="826">
        <v>43763</v>
      </c>
      <c r="P274" s="824">
        <v>2.0428571428571436</v>
      </c>
      <c r="Q274" s="824">
        <v>1.5289412783671403</v>
      </c>
      <c r="R274" s="824">
        <v>0.71851555118485366</v>
      </c>
      <c r="S274" s="824">
        <v>6.893529994613651</v>
      </c>
      <c r="T274" s="824">
        <v>1.4779785973810162</v>
      </c>
      <c r="U274" s="824">
        <v>5.6678081280304955</v>
      </c>
      <c r="V274" s="824">
        <v>103.42334261720794</v>
      </c>
      <c r="W274" s="824">
        <v>87.543639486387761</v>
      </c>
      <c r="X274" s="824">
        <v>15.879703130820175</v>
      </c>
    </row>
    <row r="275" spans="1:24" x14ac:dyDescent="0.25">
      <c r="A275" s="247" t="s">
        <v>1184</v>
      </c>
      <c r="B275" s="826">
        <v>44306</v>
      </c>
      <c r="C275" s="824">
        <v>0.7857142857142857</v>
      </c>
      <c r="D275" s="824">
        <v>0.41498644492608938</v>
      </c>
      <c r="E275" s="824">
        <v>0.5123839216528695</v>
      </c>
      <c r="F275" s="824">
        <v>4.2615112265330755</v>
      </c>
      <c r="G275" s="824">
        <v>0.4479386773945237</v>
      </c>
      <c r="H275" s="824">
        <v>7.051666375890866</v>
      </c>
      <c r="I275" s="824">
        <v>55.817991595911955</v>
      </c>
      <c r="J275" s="824">
        <v>45.812280059023649</v>
      </c>
      <c r="K275" s="824">
        <v>10.005711536888306</v>
      </c>
      <c r="L275" s="854"/>
      <c r="M275" s="854"/>
      <c r="N275" s="868" t="s">
        <v>1238</v>
      </c>
      <c r="O275" s="826">
        <v>45045</v>
      </c>
      <c r="P275" s="824">
        <v>2.0573142857142899</v>
      </c>
      <c r="Q275" s="824">
        <v>1.3303745599249448</v>
      </c>
      <c r="R275" s="824">
        <v>1.9788391645408658</v>
      </c>
      <c r="S275" s="824">
        <v>14.297505169522406</v>
      </c>
      <c r="T275" s="824">
        <v>0.86331918567009602</v>
      </c>
      <c r="U275" s="824">
        <v>7.53439927021663</v>
      </c>
      <c r="V275" s="824">
        <v>472.53905953308868</v>
      </c>
      <c r="W275" s="824">
        <v>371.77982096686429</v>
      </c>
      <c r="X275" s="824">
        <v>100.75923856622438</v>
      </c>
    </row>
    <row r="276" spans="1:24" ht="13.8" thickBot="1" x14ac:dyDescent="0.3">
      <c r="A276" s="253" t="s">
        <v>1185</v>
      </c>
      <c r="B276" s="828">
        <v>44320</v>
      </c>
      <c r="C276" s="824">
        <v>0.77200000000000046</v>
      </c>
      <c r="D276" s="824">
        <v>0.35993228759467744</v>
      </c>
      <c r="E276" s="824">
        <v>0.49861615016091854</v>
      </c>
      <c r="F276" s="824">
        <v>4.1486729732802612</v>
      </c>
      <c r="G276" s="824">
        <v>0.42666057800373752</v>
      </c>
      <c r="H276" s="824">
        <v>8.7199537342806615</v>
      </c>
      <c r="I276" s="824">
        <v>55.780846376510091</v>
      </c>
      <c r="J276" s="824">
        <v>42.154329433856958</v>
      </c>
      <c r="K276" s="824">
        <v>13.626516942653133</v>
      </c>
      <c r="L276" s="854"/>
      <c r="M276" s="854"/>
      <c r="N276" s="253" t="s">
        <v>1151</v>
      </c>
      <c r="O276" s="828">
        <v>43665</v>
      </c>
      <c r="P276" s="824">
        <v>2.0719999999999996</v>
      </c>
      <c r="Q276" s="824">
        <v>1.2758100060454387</v>
      </c>
      <c r="R276" s="824">
        <v>0.90122965925763365</v>
      </c>
      <c r="S276" s="824">
        <v>8.0710914410747527</v>
      </c>
      <c r="T276" s="824">
        <v>1.0145103326786238</v>
      </c>
      <c r="U276" s="844">
        <v>16.112148694288734</v>
      </c>
      <c r="V276" s="824">
        <v>90.169001040692009</v>
      </c>
      <c r="W276" s="824">
        <v>74.005576220365924</v>
      </c>
      <c r="X276" s="824">
        <v>16.163424820326085</v>
      </c>
    </row>
    <row r="277" spans="1:24" x14ac:dyDescent="0.25">
      <c r="A277" s="459" t="s">
        <v>1186</v>
      </c>
      <c r="B277" s="829">
        <v>44344</v>
      </c>
      <c r="C277" s="824">
        <v>1.2668571428571431</v>
      </c>
      <c r="D277" s="824">
        <v>0.82960250778034716</v>
      </c>
      <c r="E277" s="824">
        <v>0.8572423483267172</v>
      </c>
      <c r="F277" s="824">
        <v>6.6137455713989679</v>
      </c>
      <c r="G277" s="824">
        <v>1.0140479800083777</v>
      </c>
      <c r="H277" s="824">
        <v>4.8903898791238305</v>
      </c>
      <c r="I277" s="824">
        <v>80.825485714285733</v>
      </c>
      <c r="J277" s="824">
        <v>50.306897142857153</v>
      </c>
      <c r="K277" s="824">
        <v>30.51858857142858</v>
      </c>
      <c r="L277" s="854"/>
      <c r="M277" s="854"/>
      <c r="N277" s="459" t="s">
        <v>1060</v>
      </c>
      <c r="O277" s="829">
        <v>42357</v>
      </c>
      <c r="P277" s="824">
        <v>2.0770909090909093</v>
      </c>
      <c r="Q277" s="824">
        <v>1.4626544164232707</v>
      </c>
      <c r="R277" s="824">
        <v>0.56107645709096521</v>
      </c>
      <c r="S277" s="824">
        <v>5.1046174051040447</v>
      </c>
      <c r="T277" s="824">
        <v>2.535719119215682</v>
      </c>
      <c r="U277" s="824">
        <v>7.3883300594881121</v>
      </c>
      <c r="V277" s="824">
        <v>119.58563917220994</v>
      </c>
      <c r="W277" s="824">
        <v>88.076902452699684</v>
      </c>
      <c r="X277" s="824">
        <v>31.508736719510253</v>
      </c>
    </row>
    <row r="278" spans="1:24" x14ac:dyDescent="0.25">
      <c r="A278" s="247" t="s">
        <v>1187</v>
      </c>
      <c r="B278" s="826">
        <v>44358</v>
      </c>
      <c r="C278" s="824">
        <v>2.359428571428571</v>
      </c>
      <c r="D278" s="824">
        <v>1.7614906028852848</v>
      </c>
      <c r="E278" s="824">
        <v>1.4488324504269769</v>
      </c>
      <c r="F278" s="824">
        <v>10.13012138045733</v>
      </c>
      <c r="G278" s="824">
        <v>1.4238637069264597</v>
      </c>
      <c r="H278" s="824">
        <v>5.3950898336036905</v>
      </c>
      <c r="I278" s="824">
        <v>134.34586285714283</v>
      </c>
      <c r="J278" s="824">
        <v>99.827422857142849</v>
      </c>
      <c r="K278" s="824">
        <v>34.518439999999984</v>
      </c>
      <c r="L278" s="854"/>
      <c r="M278" s="854"/>
      <c r="N278" s="868" t="s">
        <v>1241</v>
      </c>
      <c r="O278" s="826">
        <v>45048</v>
      </c>
      <c r="P278" s="824">
        <v>2.0832571428571436</v>
      </c>
      <c r="Q278" s="824">
        <v>1.1746258827144826</v>
      </c>
      <c r="R278" s="824">
        <v>1.4144176683727625</v>
      </c>
      <c r="S278" s="824">
        <v>10.554243195509258</v>
      </c>
      <c r="T278" s="824">
        <v>2.1022565465770997</v>
      </c>
      <c r="U278" s="824">
        <v>13.586904019825601</v>
      </c>
      <c r="V278" s="824">
        <v>257.87126198093694</v>
      </c>
      <c r="W278" s="824">
        <v>216.76237963320492</v>
      </c>
      <c r="X278" s="824">
        <v>41.10888234773202</v>
      </c>
    </row>
    <row r="279" spans="1:24" x14ac:dyDescent="0.25">
      <c r="A279" s="247" t="s">
        <v>1188</v>
      </c>
      <c r="B279" s="826">
        <v>44372</v>
      </c>
      <c r="C279" s="824">
        <v>1.2845714285714283</v>
      </c>
      <c r="D279" s="824">
        <v>0.90609718577779197</v>
      </c>
      <c r="E279" s="824">
        <v>0.8475115426043377</v>
      </c>
      <c r="F279" s="824">
        <v>6.2907412299254739</v>
      </c>
      <c r="G279" s="824">
        <v>0.87458286010367592</v>
      </c>
      <c r="H279" s="824">
        <v>3.6395099343114237</v>
      </c>
      <c r="I279" s="824">
        <v>73.528868571428561</v>
      </c>
      <c r="J279" s="824">
        <v>47.156617142857129</v>
      </c>
      <c r="K279" s="824">
        <v>26.372251428571431</v>
      </c>
      <c r="L279" s="854"/>
      <c r="M279" s="854"/>
      <c r="N279" s="247" t="s">
        <v>1135</v>
      </c>
      <c r="O279" s="826">
        <v>43435</v>
      </c>
      <c r="P279" s="824">
        <v>2.1028571428571428</v>
      </c>
      <c r="Q279" s="824">
        <v>1.5045236418458254</v>
      </c>
      <c r="R279" s="824">
        <v>0.76431172189230245</v>
      </c>
      <c r="S279" s="824">
        <v>6.5899391236154843</v>
      </c>
      <c r="T279" s="824">
        <v>2.1360345090670574</v>
      </c>
      <c r="U279" s="824">
        <v>6.6527430235159244</v>
      </c>
      <c r="V279" s="824">
        <v>121.80133669457229</v>
      </c>
      <c r="W279" s="824">
        <v>100.3049500204768</v>
      </c>
      <c r="X279" s="824">
        <v>21.49638667409549</v>
      </c>
    </row>
    <row r="280" spans="1:24" x14ac:dyDescent="0.25">
      <c r="A280" s="247" t="s">
        <v>1189</v>
      </c>
      <c r="B280" s="826">
        <v>44386</v>
      </c>
      <c r="C280" s="824">
        <v>0.59085714285714219</v>
      </c>
      <c r="D280" s="824">
        <v>0.31088669505009225</v>
      </c>
      <c r="E280" s="824">
        <v>0.64466814785893123</v>
      </c>
      <c r="F280" s="824">
        <v>4.4953771997400516</v>
      </c>
      <c r="G280" s="824">
        <v>0.40659660979294127</v>
      </c>
      <c r="H280" s="824">
        <v>3.7177196635694694</v>
      </c>
      <c r="I280" s="824">
        <v>54.904598464538154</v>
      </c>
      <c r="J280" s="824">
        <v>24.118109942274462</v>
      </c>
      <c r="K280" s="824">
        <v>30.786488522263692</v>
      </c>
      <c r="L280" s="854"/>
      <c r="M280" s="854"/>
      <c r="N280" s="247" t="s">
        <v>1132</v>
      </c>
      <c r="O280" s="826">
        <v>43389</v>
      </c>
      <c r="P280" s="824">
        <v>2.1076923076923082</v>
      </c>
      <c r="Q280" s="824">
        <v>1.5813965537933106</v>
      </c>
      <c r="R280" s="824">
        <v>0.80043495531455466</v>
      </c>
      <c r="S280" s="824">
        <v>6.8726661752216414</v>
      </c>
      <c r="T280" s="824">
        <v>1.501055967702682</v>
      </c>
      <c r="U280" s="824">
        <v>6.0486471592706748</v>
      </c>
      <c r="V280" s="824">
        <v>138.91443696198243</v>
      </c>
      <c r="W280" s="824">
        <v>105.4512768887402</v>
      </c>
      <c r="X280" s="824">
        <v>33.463160073242236</v>
      </c>
    </row>
    <row r="281" spans="1:24" x14ac:dyDescent="0.25">
      <c r="A281" s="247" t="s">
        <v>1190</v>
      </c>
      <c r="B281" s="826">
        <v>44400</v>
      </c>
      <c r="C281" s="824">
        <v>0.52742857142857147</v>
      </c>
      <c r="D281" s="824">
        <v>0.29168289088385102</v>
      </c>
      <c r="E281" s="824">
        <v>0.52533299397214905</v>
      </c>
      <c r="F281" s="824">
        <v>3.8387264717420404</v>
      </c>
      <c r="G281" s="824">
        <v>0.37760983698238765</v>
      </c>
      <c r="H281" s="824">
        <v>2.9477835579368588</v>
      </c>
      <c r="I281" s="824">
        <v>36.851434285714291</v>
      </c>
      <c r="J281" s="824">
        <v>24.562348571428572</v>
      </c>
      <c r="K281" s="824">
        <v>12.289085714285719</v>
      </c>
      <c r="L281" s="854"/>
      <c r="M281" s="854"/>
      <c r="N281" s="247" t="s">
        <v>1253</v>
      </c>
      <c r="O281" s="826">
        <v>45295</v>
      </c>
      <c r="P281" s="824">
        <v>2.1872571428571428</v>
      </c>
      <c r="Q281" s="824">
        <v>1.5845581427252229</v>
      </c>
      <c r="R281" s="824">
        <v>1.2554194057529446</v>
      </c>
      <c r="S281" s="824">
        <v>8.6057554442910273</v>
      </c>
      <c r="T281" s="824">
        <v>1.4523898282651833</v>
      </c>
      <c r="U281" s="824">
        <v>7.0912287687114759</v>
      </c>
      <c r="V281" s="824">
        <v>193.90612672033976</v>
      </c>
      <c r="W281" s="824">
        <v>166.17522324985342</v>
      </c>
      <c r="X281" s="824">
        <v>27.730903470486339</v>
      </c>
    </row>
    <row r="282" spans="1:24" x14ac:dyDescent="0.25">
      <c r="A282" s="247" t="s">
        <v>1191</v>
      </c>
      <c r="B282" s="826">
        <v>44414</v>
      </c>
      <c r="C282" s="824">
        <v>0.17657142857142816</v>
      </c>
      <c r="D282" s="824">
        <v>0.11477985504651338</v>
      </c>
      <c r="E282" s="824">
        <v>0.1936200976941248</v>
      </c>
      <c r="F282" s="824">
        <v>1.2846474261376173</v>
      </c>
      <c r="G282" s="824">
        <v>0.12149210052008072</v>
      </c>
      <c r="H282" s="824">
        <v>0.39494922923262299</v>
      </c>
      <c r="I282" s="824">
        <v>15.08085338280627</v>
      </c>
      <c r="J282" s="824">
        <v>7.0979445486313146</v>
      </c>
      <c r="K282" s="824">
        <v>7.982908834174955</v>
      </c>
      <c r="L282" s="854"/>
      <c r="M282" s="854"/>
      <c r="N282" s="247" t="s">
        <v>1252</v>
      </c>
      <c r="O282" s="826">
        <v>45281</v>
      </c>
      <c r="P282" s="824">
        <v>2.2177142857142846</v>
      </c>
      <c r="Q282" s="824">
        <v>1.6522139359355732</v>
      </c>
      <c r="R282" s="824">
        <v>0.90801208336024952</v>
      </c>
      <c r="S282" s="824">
        <v>6.5901595339567631</v>
      </c>
      <c r="T282" s="824">
        <v>2.1234181527641804</v>
      </c>
      <c r="U282" s="824">
        <v>5.5284252165946635</v>
      </c>
      <c r="V282" s="824">
        <v>248.67230285714274</v>
      </c>
      <c r="W282" s="824">
        <v>216.75939428571417</v>
      </c>
      <c r="X282" s="824">
        <v>31.912908571428574</v>
      </c>
    </row>
    <row r="283" spans="1:24" x14ac:dyDescent="0.25">
      <c r="A283" s="247" t="s">
        <v>1192</v>
      </c>
      <c r="B283" s="826">
        <v>44428</v>
      </c>
      <c r="C283" s="824">
        <v>0.31200000000000067</v>
      </c>
      <c r="D283" s="824">
        <v>0.18795415055426054</v>
      </c>
      <c r="E283" s="824">
        <v>0.30467109139015697</v>
      </c>
      <c r="F283" s="824">
        <v>2.2481416533448608</v>
      </c>
      <c r="G283" s="824">
        <v>0.25321295797086812</v>
      </c>
      <c r="H283" s="824">
        <v>1.1129666154553914</v>
      </c>
      <c r="I283" s="824">
        <v>23.6750835167941</v>
      </c>
      <c r="J283" s="824">
        <v>12.904320000000027</v>
      </c>
      <c r="K283" s="824">
        <v>10.770763516794073</v>
      </c>
      <c r="L283" s="854"/>
      <c r="M283" s="854"/>
      <c r="N283" s="247" t="s">
        <v>1084</v>
      </c>
      <c r="O283" s="826">
        <v>42700</v>
      </c>
      <c r="P283" s="824">
        <v>2.2377920000000007</v>
      </c>
      <c r="Q283" s="824">
        <v>1.5813685979227183</v>
      </c>
      <c r="R283" s="824">
        <v>0.77740379399731252</v>
      </c>
      <c r="S283" s="824">
        <v>8.1745308765956022</v>
      </c>
      <c r="T283" s="824">
        <v>1.7328173759035752</v>
      </c>
      <c r="U283" s="824">
        <v>8.4653873533986577</v>
      </c>
      <c r="V283" s="824">
        <v>124.6123755495794</v>
      </c>
      <c r="W283" s="824">
        <v>98.864488730820042</v>
      </c>
      <c r="X283" s="824">
        <v>25.747886818759355</v>
      </c>
    </row>
    <row r="284" spans="1:24" x14ac:dyDescent="0.25">
      <c r="A284" s="247" t="s">
        <v>1193</v>
      </c>
      <c r="B284" s="826">
        <v>44442</v>
      </c>
      <c r="C284" s="824">
        <v>0.68342857142857127</v>
      </c>
      <c r="D284" s="824">
        <v>0.36363128343943718</v>
      </c>
      <c r="E284" s="824">
        <v>0.61133522012421704</v>
      </c>
      <c r="F284" s="824">
        <v>5.3140481973098357</v>
      </c>
      <c r="G284" s="824">
        <v>0.35515009629298661</v>
      </c>
      <c r="H284" s="824">
        <v>4.4446373876962717</v>
      </c>
      <c r="I284" s="824">
        <v>49.979131428571414</v>
      </c>
      <c r="J284" s="824">
        <v>32.804571428571421</v>
      </c>
      <c r="K284" s="824">
        <v>17.174559999999992</v>
      </c>
      <c r="L284" s="854"/>
      <c r="M284" s="854"/>
      <c r="N284" s="247" t="s">
        <v>1091</v>
      </c>
      <c r="O284" s="826">
        <v>42805</v>
      </c>
      <c r="P284" s="824">
        <v>2.2581119999999997</v>
      </c>
      <c r="Q284" s="824">
        <v>1.4076456010402387</v>
      </c>
      <c r="R284" s="824">
        <v>0.90188410510649253</v>
      </c>
      <c r="S284" s="824">
        <v>8.1061309642952484</v>
      </c>
      <c r="T284" s="824">
        <v>2.0154934306102903</v>
      </c>
      <c r="U284" s="824">
        <v>14.440098126888433</v>
      </c>
      <c r="V284" s="824">
        <v>125.02152907227106</v>
      </c>
      <c r="W284" s="824">
        <v>89.416319410214129</v>
      </c>
      <c r="X284" s="824">
        <v>35.605209662056936</v>
      </c>
    </row>
    <row r="285" spans="1:24" x14ac:dyDescent="0.25">
      <c r="A285" s="247" t="s">
        <v>1194</v>
      </c>
      <c r="B285" s="826">
        <v>44456</v>
      </c>
      <c r="C285" s="824">
        <v>0.49942857142857072</v>
      </c>
      <c r="D285" s="824">
        <v>0.30210716569645923</v>
      </c>
      <c r="E285" s="824">
        <v>0.44152676154428849</v>
      </c>
      <c r="F285" s="824">
        <v>3.5243010314354524</v>
      </c>
      <c r="G285" s="824">
        <v>0.36074756820790854</v>
      </c>
      <c r="H285" s="824">
        <v>1.9756159149849339</v>
      </c>
      <c r="I285" s="824">
        <v>36.113766908154169</v>
      </c>
      <c r="J285" s="824">
        <v>24.106586596944577</v>
      </c>
      <c r="K285" s="824">
        <v>12.007180311209591</v>
      </c>
      <c r="L285" s="854"/>
      <c r="M285" s="854"/>
      <c r="N285" s="247" t="s">
        <v>1215</v>
      </c>
      <c r="O285" s="826">
        <v>44750</v>
      </c>
      <c r="P285" s="824">
        <v>2.2817142857142869</v>
      </c>
      <c r="Q285" s="824">
        <v>1.4608175190256469</v>
      </c>
      <c r="R285" s="824">
        <v>2.2052522487289496</v>
      </c>
      <c r="S285" s="824">
        <v>14.807355035239294</v>
      </c>
      <c r="T285" s="824">
        <v>1.1280396265511343</v>
      </c>
      <c r="U285" s="824">
        <v>9.3918138513080578</v>
      </c>
      <c r="V285" s="824">
        <v>171.11485144369374</v>
      </c>
      <c r="W285" s="824">
        <v>72.127481984738694</v>
      </c>
      <c r="X285" s="824">
        <v>98.987369458955044</v>
      </c>
    </row>
    <row r="286" spans="1:24" x14ac:dyDescent="0.25">
      <c r="A286" s="247" t="s">
        <v>1195</v>
      </c>
      <c r="B286" s="826">
        <v>44470</v>
      </c>
      <c r="C286" s="824">
        <v>0.74114285714285744</v>
      </c>
      <c r="D286" s="824">
        <v>0.49573841763133197</v>
      </c>
      <c r="E286" s="824">
        <v>0.44575880508375376</v>
      </c>
      <c r="F286" s="824">
        <v>4.001448807612654</v>
      </c>
      <c r="G286" s="824">
        <v>0.58379266396321194</v>
      </c>
      <c r="H286" s="824">
        <v>2.3831087987227235</v>
      </c>
      <c r="I286" s="824">
        <v>41.155662857142872</v>
      </c>
      <c r="J286" s="824">
        <v>29.438194285714296</v>
      </c>
      <c r="K286" s="824">
        <v>11.717468571428576</v>
      </c>
      <c r="L286" s="854"/>
      <c r="M286" s="854"/>
      <c r="N286" s="247" t="s">
        <v>1074</v>
      </c>
      <c r="O286" s="826">
        <v>42578</v>
      </c>
      <c r="P286" s="824">
        <v>2.289771428571425</v>
      </c>
      <c r="Q286" s="824">
        <v>1.5614443303546046</v>
      </c>
      <c r="R286" s="824">
        <v>1.11673967375659</v>
      </c>
      <c r="S286" s="824">
        <v>10.399871696953369</v>
      </c>
      <c r="T286" s="824">
        <v>1.3638726822030911</v>
      </c>
      <c r="U286" s="824">
        <v>9.9633173484546145</v>
      </c>
      <c r="V286" s="824">
        <v>120.75341222894247</v>
      </c>
      <c r="W286" s="824">
        <v>90.687064699055881</v>
      </c>
      <c r="X286" s="824">
        <v>30.066347529886585</v>
      </c>
    </row>
    <row r="287" spans="1:24" x14ac:dyDescent="0.25">
      <c r="A287" s="247" t="s">
        <v>1196</v>
      </c>
      <c r="B287" s="826">
        <v>44484</v>
      </c>
      <c r="C287" s="824">
        <v>1.5045714285714291</v>
      </c>
      <c r="D287" s="824">
        <v>1.0879062447079271</v>
      </c>
      <c r="E287" s="824">
        <v>0.80339500119230667</v>
      </c>
      <c r="F287" s="824">
        <v>7.1907381703175561</v>
      </c>
      <c r="G287" s="824">
        <v>1.1572569891383409</v>
      </c>
      <c r="H287" s="824">
        <v>3.030618184852977</v>
      </c>
      <c r="I287" s="824">
        <v>83.624080000000021</v>
      </c>
      <c r="J287" s="824">
        <v>54.315028571428591</v>
      </c>
      <c r="K287" s="824">
        <v>29.309051428571429</v>
      </c>
      <c r="L287" s="854"/>
      <c r="M287" s="854"/>
      <c r="N287" s="247" t="s">
        <v>1251</v>
      </c>
      <c r="O287" s="826">
        <v>45267</v>
      </c>
      <c r="P287" s="824">
        <v>2.3454857142857151</v>
      </c>
      <c r="Q287" s="824">
        <v>1.7986907525467728</v>
      </c>
      <c r="R287" s="824">
        <v>1.0413313356791045</v>
      </c>
      <c r="S287" s="824">
        <v>7.8450803784455365</v>
      </c>
      <c r="T287" s="824">
        <v>1.3690133466992891</v>
      </c>
      <c r="U287" s="824">
        <v>6.2103874864900019</v>
      </c>
      <c r="V287" s="824">
        <v>139.60330971428576</v>
      </c>
      <c r="W287" s="824">
        <v>107.75161371428574</v>
      </c>
      <c r="X287" s="824">
        <v>31.851696000000018</v>
      </c>
    </row>
    <row r="288" spans="1:24" x14ac:dyDescent="0.25">
      <c r="A288" s="247" t="s">
        <v>1197</v>
      </c>
      <c r="B288" s="826"/>
      <c r="C288" s="824"/>
      <c r="D288" s="824"/>
      <c r="E288" s="824"/>
      <c r="F288" s="824"/>
      <c r="G288" s="824"/>
      <c r="H288" s="824"/>
      <c r="I288" s="824"/>
      <c r="J288" s="824"/>
      <c r="K288" s="824"/>
      <c r="L288" s="854"/>
      <c r="M288" s="854"/>
      <c r="N288" s="247" t="s">
        <v>1069</v>
      </c>
      <c r="O288" s="826">
        <v>42508</v>
      </c>
      <c r="P288" s="824">
        <v>2.3515028571428553</v>
      </c>
      <c r="Q288" s="824">
        <v>1.4723099612079371</v>
      </c>
      <c r="R288" s="824">
        <v>1.038109438498003</v>
      </c>
      <c r="S288" s="824">
        <v>9.8973596341158601</v>
      </c>
      <c r="T288" s="824">
        <v>2.0136606808119315</v>
      </c>
      <c r="U288" s="824">
        <v>13.55612140139511</v>
      </c>
      <c r="V288" s="824">
        <v>146.63719238002594</v>
      </c>
      <c r="W288" s="824">
        <v>107.14832655120163</v>
      </c>
      <c r="X288" s="824">
        <v>39.488865828824302</v>
      </c>
    </row>
    <row r="289" spans="1:24" ht="13.8" thickBot="1" x14ac:dyDescent="0.3">
      <c r="A289" s="253" t="s">
        <v>1198</v>
      </c>
      <c r="B289" s="828"/>
      <c r="C289" s="824"/>
      <c r="D289" s="824"/>
      <c r="E289" s="824"/>
      <c r="F289" s="824"/>
      <c r="G289" s="824"/>
      <c r="H289" s="824"/>
      <c r="I289" s="824"/>
      <c r="J289" s="824"/>
      <c r="K289" s="824"/>
      <c r="L289" s="854"/>
      <c r="M289" s="854"/>
      <c r="N289" s="253" t="s">
        <v>1083</v>
      </c>
      <c r="O289" s="828">
        <v>42685</v>
      </c>
      <c r="P289" s="824">
        <v>2.3524960000000004</v>
      </c>
      <c r="Q289" s="824">
        <v>1.589489474714805</v>
      </c>
      <c r="R289" s="824">
        <v>0.75202389938112579</v>
      </c>
      <c r="S289" s="824">
        <v>7.8112377991588771</v>
      </c>
      <c r="T289" s="824">
        <v>1.8400980850860529</v>
      </c>
      <c r="U289" s="824">
        <v>12.26608485691208</v>
      </c>
      <c r="V289" s="824"/>
      <c r="W289" s="824"/>
      <c r="X289" s="824"/>
    </row>
    <row r="290" spans="1:24" x14ac:dyDescent="0.25">
      <c r="A290" s="459" t="s">
        <v>1199</v>
      </c>
      <c r="B290" s="829">
        <v>44517</v>
      </c>
      <c r="C290" s="824">
        <v>0.9231428571428576</v>
      </c>
      <c r="D290" s="824">
        <v>0.55427980292700829</v>
      </c>
      <c r="E290" s="824">
        <v>0.92808668291343832</v>
      </c>
      <c r="F290" s="824">
        <v>6.3204572069928133</v>
      </c>
      <c r="G290" s="824">
        <v>1.0381484001962349</v>
      </c>
      <c r="H290" s="824">
        <v>2.6826644156573409</v>
      </c>
      <c r="I290" s="844">
        <v>664.75085481060546</v>
      </c>
      <c r="J290" s="844">
        <v>705.13181131231613</v>
      </c>
      <c r="K290" s="824">
        <v>-40.380956501710671</v>
      </c>
      <c r="L290" s="854"/>
      <c r="M290" s="854"/>
      <c r="N290" s="459" t="s">
        <v>1187</v>
      </c>
      <c r="O290" s="829">
        <v>44358</v>
      </c>
      <c r="P290" s="824">
        <v>2.359428571428571</v>
      </c>
      <c r="Q290" s="824">
        <v>1.7614906028852848</v>
      </c>
      <c r="R290" s="824">
        <v>1.4488324504269769</v>
      </c>
      <c r="S290" s="824">
        <v>10.13012138045733</v>
      </c>
      <c r="T290" s="824">
        <v>1.4238637069264597</v>
      </c>
      <c r="U290" s="824">
        <v>5.3950898336036905</v>
      </c>
      <c r="V290" s="824">
        <v>134.34586285714283</v>
      </c>
      <c r="W290" s="824">
        <v>99.827422857142849</v>
      </c>
      <c r="X290" s="824">
        <v>34.518439999999984</v>
      </c>
    </row>
    <row r="291" spans="1:24" x14ac:dyDescent="0.25">
      <c r="A291" s="247" t="s">
        <v>1200</v>
      </c>
      <c r="B291" s="826">
        <v>44531</v>
      </c>
      <c r="C291" s="824">
        <v>1.4015428571428572</v>
      </c>
      <c r="D291" s="824">
        <v>0.85953088003267464</v>
      </c>
      <c r="E291" s="824">
        <v>1.0234084084380566</v>
      </c>
      <c r="F291" s="824">
        <v>7.9365882504095797</v>
      </c>
      <c r="G291" s="824">
        <v>1.7086683633660498</v>
      </c>
      <c r="H291" s="824">
        <v>4.7319256335121205</v>
      </c>
      <c r="I291" s="824">
        <v>109.93364179133538</v>
      </c>
      <c r="J291" s="824">
        <v>77.978306397735352</v>
      </c>
      <c r="K291" s="824">
        <v>31.955335393600024</v>
      </c>
      <c r="L291" s="854"/>
      <c r="M291" s="854"/>
      <c r="N291" s="247" t="s">
        <v>1121</v>
      </c>
      <c r="O291" s="826">
        <v>43246</v>
      </c>
      <c r="P291" s="824">
        <v>2.4313846153846148</v>
      </c>
      <c r="Q291" s="824">
        <v>0.71371821945746061</v>
      </c>
      <c r="R291" s="844">
        <v>1.5084421442853535</v>
      </c>
      <c r="S291" s="824">
        <v>11.470852199398793</v>
      </c>
      <c r="T291" s="844">
        <v>5.200549252945617</v>
      </c>
      <c r="U291" s="844">
        <v>30.372698251972444</v>
      </c>
      <c r="V291" s="824">
        <v>113.7255420460459</v>
      </c>
      <c r="W291" s="824">
        <v>74.942090368997029</v>
      </c>
      <c r="X291" s="824">
        <v>38.783451677048873</v>
      </c>
    </row>
    <row r="292" spans="1:24" x14ac:dyDescent="0.25">
      <c r="A292" s="247" t="s">
        <v>1201</v>
      </c>
      <c r="B292" s="826">
        <v>44545</v>
      </c>
      <c r="C292" s="824">
        <v>0.94417142857142877</v>
      </c>
      <c r="D292" s="824">
        <v>0.49395822066937456</v>
      </c>
      <c r="E292" s="824">
        <v>0.81900877159513563</v>
      </c>
      <c r="F292" s="824">
        <v>6.3670482329352396</v>
      </c>
      <c r="G292" s="824">
        <v>0.9466815337926463</v>
      </c>
      <c r="H292" s="824">
        <v>5.8553722349605941</v>
      </c>
      <c r="I292" s="824">
        <v>158.59620819955722</v>
      </c>
      <c r="J292" s="824">
        <v>121.38038562616843</v>
      </c>
      <c r="K292" s="824">
        <v>37.215822573388792</v>
      </c>
      <c r="L292" s="854"/>
      <c r="M292" s="854"/>
      <c r="N292" s="247" t="s">
        <v>1056</v>
      </c>
      <c r="O292" s="826">
        <v>42291</v>
      </c>
      <c r="P292" s="824">
        <v>2.4349090909090911</v>
      </c>
      <c r="Q292" s="824">
        <v>1.7385274025048678</v>
      </c>
      <c r="R292" s="824">
        <v>0.82633187321472679</v>
      </c>
      <c r="S292" s="824">
        <v>7.3614210884219675</v>
      </c>
      <c r="T292" s="824">
        <v>2.5699263387305109</v>
      </c>
      <c r="U292" s="824">
        <v>7.7734889641194194</v>
      </c>
      <c r="V292" s="824">
        <v>119.2470278976952</v>
      </c>
      <c r="W292" s="824">
        <v>98.661185524914174</v>
      </c>
      <c r="X292" s="824">
        <v>20.58584237278103</v>
      </c>
    </row>
    <row r="293" spans="1:24" x14ac:dyDescent="0.25">
      <c r="A293" s="247" t="s">
        <v>1202</v>
      </c>
      <c r="B293" s="826">
        <v>44559</v>
      </c>
      <c r="C293" s="824">
        <v>1.350685714285714</v>
      </c>
      <c r="D293" s="824">
        <v>0.74278466473356541</v>
      </c>
      <c r="E293" s="824">
        <v>0.87579589832507876</v>
      </c>
      <c r="F293" s="824">
        <v>7.117417835016651</v>
      </c>
      <c r="G293" s="824">
        <v>1.2596153817804403</v>
      </c>
      <c r="H293" s="824">
        <v>9.5532263218498361</v>
      </c>
      <c r="I293" s="824">
        <v>149.42551696297573</v>
      </c>
      <c r="J293" s="824">
        <v>141.20735215268371</v>
      </c>
      <c r="K293" s="824">
        <v>8.2181648102920235</v>
      </c>
      <c r="L293" s="854"/>
      <c r="M293" s="854"/>
      <c r="N293" s="247" t="s">
        <v>1124</v>
      </c>
      <c r="O293" s="826">
        <v>43285</v>
      </c>
      <c r="P293" s="824">
        <v>2.4941538461538455</v>
      </c>
      <c r="Q293" s="824">
        <v>1.8289479754241076</v>
      </c>
      <c r="R293" s="824">
        <v>0.86781200572308415</v>
      </c>
      <c r="S293" s="824">
        <v>7.6620509096839573</v>
      </c>
      <c r="T293" s="824">
        <v>1.1907558824806523</v>
      </c>
      <c r="U293" s="824">
        <v>11.257229576763857</v>
      </c>
      <c r="V293" s="824">
        <v>120.13392264668963</v>
      </c>
      <c r="W293" s="824">
        <v>96.259986794727482</v>
      </c>
      <c r="X293" s="824">
        <v>23.873935851962145</v>
      </c>
    </row>
    <row r="294" spans="1:24" x14ac:dyDescent="0.25">
      <c r="A294" s="247" t="s">
        <v>1203</v>
      </c>
      <c r="B294" s="826">
        <v>44573</v>
      </c>
      <c r="C294" s="824">
        <v>0.81914285714285739</v>
      </c>
      <c r="D294" s="824">
        <v>0.44707378643739337</v>
      </c>
      <c r="E294" s="824">
        <v>0.89755526581805412</v>
      </c>
      <c r="F294" s="824">
        <v>5.4093659904112625</v>
      </c>
      <c r="G294" s="824">
        <v>1.0077240231480764</v>
      </c>
      <c r="H294" s="824">
        <v>3.8784360308166117</v>
      </c>
      <c r="I294" s="824">
        <v>96.640534219712393</v>
      </c>
      <c r="J294" s="824">
        <v>69.36060552163471</v>
      </c>
      <c r="K294" s="824">
        <v>27.279928698077683</v>
      </c>
      <c r="L294" s="854"/>
      <c r="M294" s="854"/>
      <c r="N294" s="247" t="s">
        <v>1070</v>
      </c>
      <c r="O294" s="826">
        <v>42522</v>
      </c>
      <c r="P294" s="824">
        <v>2.5319257142857134</v>
      </c>
      <c r="Q294" s="824">
        <v>1.5393906729845694</v>
      </c>
      <c r="R294" s="824">
        <v>1.381034062961856</v>
      </c>
      <c r="S294" s="824">
        <v>12.534652093415239</v>
      </c>
      <c r="T294" s="824">
        <v>1.9956652489368476</v>
      </c>
      <c r="U294" s="824">
        <v>14.838793384319125</v>
      </c>
      <c r="V294" s="824">
        <v>168.50050216854126</v>
      </c>
      <c r="W294" s="824">
        <v>110.24799038759105</v>
      </c>
      <c r="X294" s="844">
        <v>58.252511780950215</v>
      </c>
    </row>
    <row r="295" spans="1:24" x14ac:dyDescent="0.25">
      <c r="A295" s="247" t="s">
        <v>1204</v>
      </c>
      <c r="B295" s="826">
        <v>44587</v>
      </c>
      <c r="C295" s="824">
        <v>0.72422857142857155</v>
      </c>
      <c r="D295" s="824">
        <v>0.4020147762907727</v>
      </c>
      <c r="E295" s="824">
        <v>0.99923416789637098</v>
      </c>
      <c r="F295" s="824">
        <v>5.8489535186151453</v>
      </c>
      <c r="G295" s="824">
        <v>0.82742032017243317</v>
      </c>
      <c r="H295" s="824">
        <v>2.2762993897271611</v>
      </c>
      <c r="I295" s="824">
        <v>97.014730356471048</v>
      </c>
      <c r="J295" s="824">
        <v>50.464545547751797</v>
      </c>
      <c r="K295" s="824">
        <v>46.550184808719251</v>
      </c>
      <c r="L295" s="854"/>
      <c r="M295" s="854"/>
      <c r="N295" s="247" t="s">
        <v>1137</v>
      </c>
      <c r="O295" s="826">
        <v>43463</v>
      </c>
      <c r="P295" s="824">
        <v>2.6628571428571428</v>
      </c>
      <c r="Q295" s="824">
        <v>1.794238730102421</v>
      </c>
      <c r="R295" s="824">
        <v>0.81209779507723279</v>
      </c>
      <c r="S295" s="824">
        <v>7.7037133581625081</v>
      </c>
      <c r="T295" s="851">
        <v>3.5114784313234955</v>
      </c>
      <c r="U295" s="824">
        <v>10.18507656827493</v>
      </c>
      <c r="V295" s="824">
        <v>144.53974189342705</v>
      </c>
      <c r="W295" s="824">
        <v>109.98936984406876</v>
      </c>
      <c r="X295" s="824">
        <v>34.550372049358288</v>
      </c>
    </row>
    <row r="296" spans="1:24" x14ac:dyDescent="0.25">
      <c r="A296" s="247" t="s">
        <v>1205</v>
      </c>
      <c r="B296" s="826">
        <v>44601</v>
      </c>
      <c r="C296" s="824">
        <v>0.84200000000000075</v>
      </c>
      <c r="D296" s="824">
        <v>0.31205534525306311</v>
      </c>
      <c r="E296" s="824">
        <v>1.0106945738830782</v>
      </c>
      <c r="F296" s="824">
        <v>7.4425468192371778</v>
      </c>
      <c r="G296" s="824">
        <v>0.82298893975550291</v>
      </c>
      <c r="H296" s="824">
        <v>7.9862417104457926</v>
      </c>
      <c r="I296" s="824">
        <v>97.104377902327272</v>
      </c>
      <c r="J296" s="824">
        <v>74.653495576947975</v>
      </c>
      <c r="K296" s="824">
        <v>22.450882325379297</v>
      </c>
      <c r="L296" s="854"/>
      <c r="M296" s="854"/>
      <c r="N296" s="247" t="s">
        <v>1096</v>
      </c>
      <c r="O296" s="826">
        <v>42879</v>
      </c>
      <c r="P296" s="824">
        <v>2.6646153846153848</v>
      </c>
      <c r="Q296" s="824">
        <v>0.76422455093645048</v>
      </c>
      <c r="R296" s="844">
        <v>1.5525371520272977</v>
      </c>
      <c r="S296" s="824">
        <v>12.763471834266358</v>
      </c>
      <c r="T296" s="824">
        <v>2.1428392691792872</v>
      </c>
      <c r="U296" s="844">
        <v>46.394612741405439</v>
      </c>
      <c r="V296" s="824">
        <v>110.62165242476759</v>
      </c>
      <c r="W296" s="824">
        <v>74.033473481923835</v>
      </c>
      <c r="X296" s="824">
        <v>36.588178942843754</v>
      </c>
    </row>
    <row r="297" spans="1:24" x14ac:dyDescent="0.25">
      <c r="A297" s="247" t="s">
        <v>1206</v>
      </c>
      <c r="B297" s="826">
        <v>44615</v>
      </c>
      <c r="C297" s="824">
        <v>0.35034285714285779</v>
      </c>
      <c r="D297" s="824">
        <v>0.13796178630994507</v>
      </c>
      <c r="E297" s="824">
        <v>0.42854427563543962</v>
      </c>
      <c r="F297" s="824">
        <v>3.1385132241421894</v>
      </c>
      <c r="G297" s="824">
        <v>0.402262786246811</v>
      </c>
      <c r="H297" s="824">
        <v>2.7759633322890886</v>
      </c>
      <c r="I297" s="824">
        <v>64.167783790976415</v>
      </c>
      <c r="J297" s="824">
        <v>49.68784479680032</v>
      </c>
      <c r="K297" s="824">
        <v>14.479938994176095</v>
      </c>
      <c r="L297" s="854"/>
      <c r="M297" s="854"/>
      <c r="N297" s="247" t="s">
        <v>1110</v>
      </c>
      <c r="O297" s="826">
        <v>43071</v>
      </c>
      <c r="P297" s="824">
        <v>2.7295714285714294</v>
      </c>
      <c r="Q297" s="824">
        <v>1.8981818190212252</v>
      </c>
      <c r="R297" s="824">
        <v>0.86561247567042676</v>
      </c>
      <c r="S297" s="824">
        <v>9.6180334656795985</v>
      </c>
      <c r="T297" s="824">
        <v>2.4507673302917574</v>
      </c>
      <c r="U297" s="824">
        <v>10.594725592901638</v>
      </c>
      <c r="V297" s="844">
        <v>197.11717022018217</v>
      </c>
      <c r="W297" s="844">
        <v>172.30475334859787</v>
      </c>
      <c r="X297" s="824">
        <v>24.812416871584304</v>
      </c>
    </row>
    <row r="298" spans="1:24" x14ac:dyDescent="0.25">
      <c r="A298" s="247" t="s">
        <v>1207</v>
      </c>
      <c r="B298" s="826">
        <v>44629</v>
      </c>
      <c r="C298" s="824">
        <v>0.63994285714285681</v>
      </c>
      <c r="D298" s="824">
        <v>0.33195369824582738</v>
      </c>
      <c r="E298" s="824">
        <v>0.52446625178345907</v>
      </c>
      <c r="F298" s="824">
        <v>3.6650894075173821</v>
      </c>
      <c r="G298" s="824">
        <v>0.87685912716794501</v>
      </c>
      <c r="H298" s="824">
        <v>3.9263713246630618</v>
      </c>
      <c r="I298" s="824">
        <v>79.328155489740439</v>
      </c>
      <c r="J298" s="824">
        <v>59.711586895635676</v>
      </c>
      <c r="K298" s="824">
        <v>19.616568594104763</v>
      </c>
      <c r="L298" s="854"/>
      <c r="M298" s="854"/>
      <c r="N298" s="247" t="s">
        <v>1122</v>
      </c>
      <c r="O298" s="826">
        <v>43259</v>
      </c>
      <c r="P298" s="824">
        <v>2.7673846153846164</v>
      </c>
      <c r="Q298" s="824">
        <v>1.4589996152763756</v>
      </c>
      <c r="R298" s="824">
        <v>1.2040920775010846</v>
      </c>
      <c r="S298" s="824">
        <v>9.4436601880916644</v>
      </c>
      <c r="T298" s="824">
        <v>2.0136711630126407</v>
      </c>
      <c r="U298" s="844">
        <v>29.322336651966765</v>
      </c>
      <c r="V298" s="824">
        <v>115.14789205480987</v>
      </c>
      <c r="W298" s="824">
        <v>82.923860069654808</v>
      </c>
      <c r="X298" s="824">
        <v>32.224031985155065</v>
      </c>
    </row>
    <row r="299" spans="1:24" x14ac:dyDescent="0.25">
      <c r="A299" s="247" t="s">
        <v>1208</v>
      </c>
      <c r="B299" s="826">
        <v>44643</v>
      </c>
      <c r="C299" s="824">
        <v>0.40211428571428548</v>
      </c>
      <c r="D299" s="824">
        <v>0.16129209703785852</v>
      </c>
      <c r="E299" s="824">
        <v>0.39038647761062306</v>
      </c>
      <c r="F299" s="824">
        <v>2.8857838390956512</v>
      </c>
      <c r="G299" s="824">
        <v>0.33608895071531186</v>
      </c>
      <c r="H299" s="824">
        <v>4.294403570366339</v>
      </c>
      <c r="I299" s="824">
        <v>78.210821019130933</v>
      </c>
      <c r="J299" s="824">
        <v>65.956718674436601</v>
      </c>
      <c r="K299" s="824">
        <v>12.254102344694331</v>
      </c>
      <c r="L299" s="854"/>
      <c r="M299" s="854"/>
      <c r="N299" s="247" t="s">
        <v>955</v>
      </c>
      <c r="O299" s="826">
        <v>40705</v>
      </c>
      <c r="P299" s="824">
        <v>2.7853333333333326</v>
      </c>
      <c r="Q299" s="824">
        <v>1.9633804355358371</v>
      </c>
      <c r="R299" s="824">
        <v>1.2822285531777684</v>
      </c>
      <c r="S299" s="824">
        <v>12.598169452315455</v>
      </c>
      <c r="T299" s="824"/>
      <c r="U299" s="824"/>
      <c r="V299" s="824">
        <v>153.10410748585389</v>
      </c>
      <c r="W299" s="824">
        <v>104.01708400569083</v>
      </c>
      <c r="X299" s="824">
        <v>49.087023480163055</v>
      </c>
    </row>
    <row r="300" spans="1:24" x14ac:dyDescent="0.25">
      <c r="A300" s="247" t="s">
        <v>1209</v>
      </c>
      <c r="B300" s="826">
        <v>44657</v>
      </c>
      <c r="C300" s="824">
        <v>0.58439999999999925</v>
      </c>
      <c r="D300" s="824">
        <v>0.28534101182053229</v>
      </c>
      <c r="E300" s="824">
        <v>0.52431862296266996</v>
      </c>
      <c r="F300" s="824">
        <v>4.0874377402747255</v>
      </c>
      <c r="G300" s="824">
        <v>0.49835955263486548</v>
      </c>
      <c r="H300" s="824">
        <v>4.5061132525591114</v>
      </c>
      <c r="I300" s="824">
        <v>87.563364238284791</v>
      </c>
      <c r="J300" s="824">
        <v>68.604187081382889</v>
      </c>
      <c r="K300" s="824">
        <v>18.959177156901902</v>
      </c>
      <c r="L300" s="854"/>
      <c r="M300" s="854"/>
      <c r="N300" s="247" t="s">
        <v>1136</v>
      </c>
      <c r="O300" s="826">
        <v>43449</v>
      </c>
      <c r="P300" s="824">
        <v>2.834285714285715</v>
      </c>
      <c r="Q300" s="824">
        <v>2.0120382211121499</v>
      </c>
      <c r="R300" s="824">
        <v>0.81504493940631906</v>
      </c>
      <c r="S300" s="824">
        <v>8.3048846763864166</v>
      </c>
      <c r="T300" s="824">
        <v>2.5943456626422559</v>
      </c>
      <c r="U300" s="824">
        <v>11.160212909720832</v>
      </c>
      <c r="V300" s="824">
        <v>150.17095257179511</v>
      </c>
      <c r="W300" s="824">
        <v>122.55932060425026</v>
      </c>
      <c r="X300" s="824">
        <v>27.611631967544852</v>
      </c>
    </row>
    <row r="301" spans="1:24" x14ac:dyDescent="0.25">
      <c r="A301" s="247" t="s">
        <v>1210</v>
      </c>
      <c r="B301" s="826">
        <v>44671</v>
      </c>
      <c r="C301" s="824">
        <v>0.36302857142857092</v>
      </c>
      <c r="D301" s="824">
        <v>0.15105965735086568</v>
      </c>
      <c r="E301" s="824">
        <v>0.51392760202065269</v>
      </c>
      <c r="F301" s="824">
        <v>3.2483596470483609</v>
      </c>
      <c r="G301" s="824">
        <v>0.23724588898023161</v>
      </c>
      <c r="H301" s="824">
        <v>3.23201822743808</v>
      </c>
      <c r="I301" s="824">
        <v>89.758521054106239</v>
      </c>
      <c r="J301" s="824">
        <v>78.775994588970718</v>
      </c>
      <c r="K301" s="824">
        <v>10.982526465135521</v>
      </c>
      <c r="L301" s="854"/>
      <c r="M301" s="854"/>
      <c r="N301" s="247" t="s">
        <v>1213</v>
      </c>
      <c r="O301" s="826">
        <v>44722</v>
      </c>
      <c r="P301" s="824">
        <v>2.8771428571428563</v>
      </c>
      <c r="Q301" s="824">
        <v>1.9322849804087987</v>
      </c>
      <c r="R301" s="824">
        <v>1.6146609442266231</v>
      </c>
      <c r="S301" s="824">
        <v>12.739541592558501</v>
      </c>
      <c r="T301" s="824">
        <v>1.3209147971302806</v>
      </c>
      <c r="U301" s="824">
        <v>15.32694683996956</v>
      </c>
      <c r="V301" s="824">
        <v>152.86259999999996</v>
      </c>
      <c r="W301" s="824">
        <v>88.903714285714258</v>
      </c>
      <c r="X301" s="824">
        <v>63.958885714285699</v>
      </c>
    </row>
    <row r="302" spans="1:24" ht="13.8" thickBot="1" x14ac:dyDescent="0.3">
      <c r="A302" s="590" t="s">
        <v>1211</v>
      </c>
      <c r="B302" s="828">
        <v>44685</v>
      </c>
      <c r="C302" s="824">
        <v>7.3600000000000013E-2</v>
      </c>
      <c r="D302" s="824">
        <v>3.140279177704057E-2</v>
      </c>
      <c r="E302" s="824">
        <v>8.8984950312895328E-2</v>
      </c>
      <c r="F302" s="824">
        <v>0.58389020751429099</v>
      </c>
      <c r="G302" s="824">
        <v>5.5491078951001194E-2</v>
      </c>
      <c r="H302" s="824">
        <v>0.68101174201442238</v>
      </c>
      <c r="I302" s="824">
        <v>13.336502664678859</v>
      </c>
      <c r="J302" s="824">
        <v>9.3208542038337665</v>
      </c>
      <c r="K302" s="824">
        <v>4.0156484608450924</v>
      </c>
      <c r="L302" s="854"/>
      <c r="M302" s="854"/>
      <c r="N302" s="253" t="s">
        <v>1071</v>
      </c>
      <c r="O302" s="828">
        <v>42536</v>
      </c>
      <c r="P302" s="824">
        <v>2.8778742857142845</v>
      </c>
      <c r="Q302" s="824">
        <v>1.6620882387931366</v>
      </c>
      <c r="R302" s="824">
        <v>1.3673173982137063</v>
      </c>
      <c r="S302" s="824">
        <v>12.137722164600367</v>
      </c>
      <c r="T302" s="824">
        <v>2.2844973410951592</v>
      </c>
      <c r="U302" s="844">
        <v>22.182458553541053</v>
      </c>
      <c r="V302" s="824">
        <v>167.33505335373039</v>
      </c>
      <c r="W302" s="824">
        <v>121.18721098556891</v>
      </c>
      <c r="X302" s="824">
        <v>46.147842368161477</v>
      </c>
    </row>
    <row r="303" spans="1:24" x14ac:dyDescent="0.25">
      <c r="A303" s="459" t="s">
        <v>1212</v>
      </c>
      <c r="B303" s="829">
        <v>44708</v>
      </c>
      <c r="C303" s="824">
        <v>0.73314285714285687</v>
      </c>
      <c r="D303" s="824">
        <v>0.39510163923470121</v>
      </c>
      <c r="E303" s="824">
        <v>0.56988591492687013</v>
      </c>
      <c r="F303" s="824">
        <v>4.4165362189414221</v>
      </c>
      <c r="G303" s="824">
        <v>0.36808076243840926</v>
      </c>
      <c r="H303" s="824">
        <v>6.0068347885416831</v>
      </c>
      <c r="I303" s="824">
        <v>46.004714285714272</v>
      </c>
      <c r="J303" s="824">
        <v>23.46057142857142</v>
      </c>
      <c r="K303" s="824">
        <v>22.544142857142852</v>
      </c>
      <c r="L303" s="854"/>
      <c r="M303" s="854"/>
      <c r="N303" s="459" t="s">
        <v>1072</v>
      </c>
      <c r="O303" s="829">
        <v>42550</v>
      </c>
      <c r="P303" s="824">
        <v>2.8948857142857127</v>
      </c>
      <c r="Q303" s="824">
        <v>1.9122459136506968</v>
      </c>
      <c r="R303" s="824">
        <v>1.1046199560595116</v>
      </c>
      <c r="S303" s="824">
        <v>10.113385343759653</v>
      </c>
      <c r="T303" s="824">
        <v>1.2165888991091953</v>
      </c>
      <c r="U303" s="824">
        <v>19.84914863040731</v>
      </c>
      <c r="V303" s="824">
        <v>151.48929081676849</v>
      </c>
      <c r="W303" s="824">
        <v>113.75376446214335</v>
      </c>
      <c r="X303" s="824">
        <v>37.735526354625136</v>
      </c>
    </row>
    <row r="304" spans="1:24" x14ac:dyDescent="0.25">
      <c r="A304" s="247" t="s">
        <v>1213</v>
      </c>
      <c r="B304" s="826">
        <v>44722</v>
      </c>
      <c r="C304" s="824">
        <v>2.8771428571428563</v>
      </c>
      <c r="D304" s="824">
        <v>1.9322849804087987</v>
      </c>
      <c r="E304" s="824">
        <v>1.6146609442266231</v>
      </c>
      <c r="F304" s="824">
        <v>12.739541592558501</v>
      </c>
      <c r="G304" s="824">
        <v>1.3209147971302806</v>
      </c>
      <c r="H304" s="824">
        <v>15.32694683996956</v>
      </c>
      <c r="I304" s="824">
        <v>152.86259999999996</v>
      </c>
      <c r="J304" s="824">
        <v>88.903714285714258</v>
      </c>
      <c r="K304" s="824">
        <v>63.958885714285699</v>
      </c>
      <c r="L304" s="854"/>
      <c r="M304" s="854"/>
      <c r="N304" s="868" t="s">
        <v>1240</v>
      </c>
      <c r="O304" s="826">
        <v>45047</v>
      </c>
      <c r="P304" s="824">
        <v>2.9427999999999992</v>
      </c>
      <c r="Q304" s="824">
        <v>1.7571654317754897</v>
      </c>
      <c r="R304" s="824">
        <v>2.1302532305086155</v>
      </c>
      <c r="S304" s="824">
        <v>16.42322733452815</v>
      </c>
      <c r="T304" s="824">
        <v>1.5289227793364184</v>
      </c>
      <c r="U304" s="824">
        <v>19.223875244829724</v>
      </c>
      <c r="V304" s="824">
        <v>389.34877446983489</v>
      </c>
      <c r="W304" s="824">
        <v>325.97352979077215</v>
      </c>
      <c r="X304" s="824">
        <v>63.375244679062746</v>
      </c>
    </row>
    <row r="305" spans="1:24" x14ac:dyDescent="0.25">
      <c r="A305" s="247" t="s">
        <v>1214</v>
      </c>
      <c r="B305" s="826">
        <v>44736</v>
      </c>
      <c r="C305" s="824">
        <v>2.0268571428571431</v>
      </c>
      <c r="D305" s="824">
        <v>1.180726636119898</v>
      </c>
      <c r="E305" s="824">
        <v>1.2211643352238222</v>
      </c>
      <c r="F305" s="824">
        <v>9.5214313692926513</v>
      </c>
      <c r="G305" s="824">
        <v>0.93788540795995701</v>
      </c>
      <c r="H305" s="824">
        <v>16.614168921859882</v>
      </c>
      <c r="I305" s="824">
        <v>98.505257142857161</v>
      </c>
      <c r="J305" s="824">
        <v>55.231857142857152</v>
      </c>
      <c r="K305" s="824">
        <v>43.273400000000009</v>
      </c>
      <c r="L305" s="854"/>
      <c r="M305" s="854"/>
      <c r="N305" s="247" t="s">
        <v>1123</v>
      </c>
      <c r="O305" s="826">
        <v>43272</v>
      </c>
      <c r="P305" s="824">
        <v>2.9723076923076923</v>
      </c>
      <c r="Q305" s="824">
        <v>1.2552716074204058</v>
      </c>
      <c r="R305" s="824">
        <v>1.4228971692972014</v>
      </c>
      <c r="S305" s="824">
        <v>12.074708976699908</v>
      </c>
      <c r="T305" s="824">
        <v>2.075742842813399</v>
      </c>
      <c r="U305" s="844">
        <v>40.840986506526718</v>
      </c>
      <c r="V305" s="824">
        <v>117.15132188107792</v>
      </c>
      <c r="W305" s="824">
        <v>78.881031185933523</v>
      </c>
      <c r="X305" s="824">
        <v>38.270290695144396</v>
      </c>
    </row>
    <row r="306" spans="1:24" x14ac:dyDescent="0.25">
      <c r="A306" s="247" t="s">
        <v>1215</v>
      </c>
      <c r="B306" s="826">
        <v>44750</v>
      </c>
      <c r="C306" s="824">
        <v>2.2817142857142869</v>
      </c>
      <c r="D306" s="824">
        <v>1.4608175190256469</v>
      </c>
      <c r="E306" s="824">
        <v>2.2052522487289496</v>
      </c>
      <c r="F306" s="824">
        <v>14.807355035239294</v>
      </c>
      <c r="G306" s="824">
        <v>1.1280396265511343</v>
      </c>
      <c r="H306" s="824">
        <v>9.3918138513080578</v>
      </c>
      <c r="I306" s="824">
        <v>171.11485144369374</v>
      </c>
      <c r="J306" s="824">
        <v>72.127481984738694</v>
      </c>
      <c r="K306" s="824">
        <v>98.987369458955044</v>
      </c>
      <c r="L306" s="854"/>
      <c r="M306" s="854"/>
      <c r="N306" s="247" t="s">
        <v>1044</v>
      </c>
      <c r="O306" s="826">
        <v>42169</v>
      </c>
      <c r="P306" s="824">
        <v>2.9960000000000009</v>
      </c>
      <c r="Q306" s="824">
        <v>1.9806327231812828</v>
      </c>
      <c r="R306" s="824">
        <v>1.1685472409953968</v>
      </c>
      <c r="S306" s="824">
        <v>9.6219799230293646</v>
      </c>
      <c r="T306" s="824">
        <v>3.3335382021775266</v>
      </c>
      <c r="U306" s="824">
        <v>13.995242184716481</v>
      </c>
      <c r="V306" s="824">
        <v>140.67204915326406</v>
      </c>
      <c r="W306" s="824">
        <v>101.88174630159776</v>
      </c>
      <c r="X306" s="824">
        <v>38.790302851666297</v>
      </c>
    </row>
    <row r="307" spans="1:24" x14ac:dyDescent="0.25">
      <c r="A307" s="247" t="s">
        <v>1216</v>
      </c>
      <c r="B307" s="826">
        <v>44764</v>
      </c>
      <c r="C307" s="824">
        <v>1.0062857142857149</v>
      </c>
      <c r="D307" s="824">
        <v>0.52149115945062097</v>
      </c>
      <c r="E307" s="824">
        <v>1.8030843379738244</v>
      </c>
      <c r="F307" s="824">
        <v>9.988266957160933</v>
      </c>
      <c r="G307" s="824">
        <v>0.30038609107878811</v>
      </c>
      <c r="H307" s="824">
        <v>5.5217725639652153</v>
      </c>
      <c r="I307" s="824">
        <v>29.682115185422848</v>
      </c>
      <c r="J307" s="824">
        <v>29.386972793975932</v>
      </c>
      <c r="K307" s="824">
        <v>0.29514239144691601</v>
      </c>
      <c r="L307" s="854"/>
      <c r="M307" s="854"/>
      <c r="N307" s="247" t="s">
        <v>954</v>
      </c>
      <c r="O307" s="826">
        <v>40693</v>
      </c>
      <c r="P307" s="824">
        <v>3.0539999999999998</v>
      </c>
      <c r="Q307" s="824">
        <v>2.4615003187129032</v>
      </c>
      <c r="R307" s="824">
        <v>1.208837362936922</v>
      </c>
      <c r="S307" s="824">
        <v>12.111975578170398</v>
      </c>
      <c r="T307" s="824"/>
      <c r="U307" s="824"/>
      <c r="V307" s="824">
        <v>186.65099490536213</v>
      </c>
      <c r="W307" s="824">
        <v>161.01767715621207</v>
      </c>
      <c r="X307" s="824">
        <v>25.633317749150052</v>
      </c>
    </row>
    <row r="308" spans="1:24" x14ac:dyDescent="0.25">
      <c r="A308" s="247" t="s">
        <v>1217</v>
      </c>
      <c r="B308" s="826">
        <v>44778</v>
      </c>
      <c r="C308" s="824">
        <v>0.73942857142857066</v>
      </c>
      <c r="D308" s="824">
        <v>0.47528530514487</v>
      </c>
      <c r="E308" s="824">
        <v>0.65781332104100887</v>
      </c>
      <c r="F308" s="824">
        <v>4.8227902807382952</v>
      </c>
      <c r="G308" s="824">
        <v>0.33813713135139706</v>
      </c>
      <c r="H308" s="824">
        <v>3.0484185493780864</v>
      </c>
      <c r="I308" s="824">
        <v>67.632854642165157</v>
      </c>
      <c r="J308" s="824">
        <v>48.138264778078238</v>
      </c>
      <c r="K308" s="824">
        <v>19.494589864086919</v>
      </c>
      <c r="L308" s="854"/>
      <c r="M308" s="854"/>
      <c r="N308" s="868" t="s">
        <v>1243</v>
      </c>
      <c r="O308" s="826">
        <v>45050</v>
      </c>
      <c r="P308" s="824">
        <v>3.3869142857142855</v>
      </c>
      <c r="Q308" s="824">
        <v>2.5107969633170932</v>
      </c>
      <c r="R308" s="824">
        <v>1.7312890301567521</v>
      </c>
      <c r="S308" s="824">
        <v>13.25718193777338</v>
      </c>
      <c r="T308" s="824">
        <v>1.953616562180351</v>
      </c>
      <c r="U308" s="824">
        <v>10.071739961251662</v>
      </c>
      <c r="V308" s="824">
        <v>255.4967537838659</v>
      </c>
      <c r="W308" s="824">
        <v>238.14889759716371</v>
      </c>
      <c r="X308" s="824">
        <v>17.347856186702188</v>
      </c>
    </row>
    <row r="309" spans="1:24" x14ac:dyDescent="0.25">
      <c r="A309" s="247" t="s">
        <v>1218</v>
      </c>
      <c r="B309" s="826">
        <v>44792</v>
      </c>
      <c r="C309" s="824">
        <v>0.17657142857142918</v>
      </c>
      <c r="D309" s="824">
        <v>0.11158413312517608</v>
      </c>
      <c r="E309" s="824">
        <v>0.12854335527312258</v>
      </c>
      <c r="F309" s="824">
        <v>1.0349475911845578</v>
      </c>
      <c r="G309" s="824">
        <v>9.4238344598311263E-2</v>
      </c>
      <c r="H309" s="824">
        <v>0.87257893458319302</v>
      </c>
      <c r="I309" s="824">
        <v>9.9674571428571781</v>
      </c>
      <c r="J309" s="824">
        <v>6.4766400000000228</v>
      </c>
      <c r="K309" s="824">
        <v>3.4908171428571553</v>
      </c>
      <c r="L309" s="854"/>
      <c r="M309" s="854"/>
      <c r="N309" s="247" t="s">
        <v>1059</v>
      </c>
      <c r="O309" s="826">
        <v>42340.5</v>
      </c>
      <c r="P309" s="824">
        <v>3.526787878787879</v>
      </c>
      <c r="Q309" s="824">
        <v>2.889320893974221</v>
      </c>
      <c r="R309" s="824">
        <v>0.57308114265039201</v>
      </c>
      <c r="S309" s="824">
        <v>5.6201461414089424</v>
      </c>
      <c r="T309" s="824">
        <v>2.5641193263557516</v>
      </c>
      <c r="U309" s="824">
        <v>7.5564642513238596</v>
      </c>
      <c r="V309" s="824">
        <v>192.80826195252266</v>
      </c>
      <c r="W309" s="824">
        <v>156.52002525285261</v>
      </c>
      <c r="X309" s="824">
        <v>36.288236699670051</v>
      </c>
    </row>
    <row r="310" spans="1:24" x14ac:dyDescent="0.25">
      <c r="A310" s="247" t="s">
        <v>1219</v>
      </c>
      <c r="B310" s="826">
        <v>44806</v>
      </c>
      <c r="C310" s="824"/>
      <c r="D310" s="824"/>
      <c r="E310" s="824"/>
      <c r="F310" s="824"/>
      <c r="G310" s="824"/>
      <c r="H310" s="824"/>
      <c r="I310" s="824"/>
      <c r="J310" s="824"/>
      <c r="K310" s="824"/>
      <c r="L310" s="854"/>
      <c r="M310" s="854"/>
      <c r="N310" s="247" t="s">
        <v>1058</v>
      </c>
      <c r="O310" s="826">
        <v>42324</v>
      </c>
      <c r="P310" s="824">
        <v>3.6489696969696959</v>
      </c>
      <c r="Q310" s="824">
        <v>2.947102032813623</v>
      </c>
      <c r="R310" s="824">
        <v>0.56115413780210455</v>
      </c>
      <c r="S310" s="824">
        <v>5.5990693799251963</v>
      </c>
      <c r="T310" s="824">
        <v>3.0025617446287707</v>
      </c>
      <c r="U310" s="824">
        <v>8.3095399729863448</v>
      </c>
      <c r="V310" s="824">
        <v>224.96365185007485</v>
      </c>
      <c r="W310" s="824">
        <v>185.29179029786303</v>
      </c>
      <c r="X310" s="824">
        <v>39.671861552211823</v>
      </c>
    </row>
    <row r="311" spans="1:24" x14ac:dyDescent="0.25">
      <c r="A311" s="247" t="s">
        <v>1220</v>
      </c>
      <c r="B311" s="826">
        <v>44820</v>
      </c>
      <c r="C311" s="824"/>
      <c r="D311" s="824"/>
      <c r="E311" s="824"/>
      <c r="F311" s="824"/>
      <c r="G311" s="824"/>
      <c r="H311" s="824"/>
      <c r="I311" s="824"/>
      <c r="J311" s="824"/>
      <c r="K311" s="824"/>
      <c r="L311" s="854"/>
      <c r="M311" s="854"/>
      <c r="N311" s="247" t="s">
        <v>1043</v>
      </c>
      <c r="O311" s="826">
        <v>42159</v>
      </c>
      <c r="P311" s="824">
        <v>4.2784000000000004</v>
      </c>
      <c r="Q311" s="824">
        <v>3.0003909041466956</v>
      </c>
      <c r="R311" s="824">
        <v>1.9168175031532766</v>
      </c>
      <c r="S311" s="824">
        <v>15.60021621695528</v>
      </c>
      <c r="T311" s="824">
        <v>3.4807817650259816</v>
      </c>
      <c r="U311" s="824">
        <v>16.436271694366777</v>
      </c>
      <c r="V311" s="824">
        <v>198.72480793445513</v>
      </c>
      <c r="W311" s="824">
        <v>151.20262892849581</v>
      </c>
      <c r="X311" s="824">
        <v>47.522179005959316</v>
      </c>
    </row>
    <row r="312" spans="1:24" x14ac:dyDescent="0.25">
      <c r="A312" s="247" t="s">
        <v>1221</v>
      </c>
      <c r="B312" s="826">
        <v>44834</v>
      </c>
      <c r="C312" s="824"/>
      <c r="D312" s="824"/>
      <c r="E312" s="824"/>
      <c r="F312" s="824"/>
      <c r="G312" s="824"/>
      <c r="H312" s="824"/>
      <c r="I312" s="824"/>
      <c r="J312" s="824"/>
      <c r="K312" s="824"/>
      <c r="L312" s="854"/>
      <c r="M312" s="854"/>
      <c r="N312" s="868" t="s">
        <v>1239</v>
      </c>
      <c r="O312" s="826">
        <v>45046</v>
      </c>
      <c r="P312" s="824">
        <v>4.5129714285714284</v>
      </c>
      <c r="Q312" s="824">
        <v>2.2810902487108473</v>
      </c>
      <c r="R312" s="824">
        <v>3.7716513120291721</v>
      </c>
      <c r="S312" s="824">
        <v>28.643489776520759</v>
      </c>
      <c r="T312" s="824">
        <v>1.7585254229740237</v>
      </c>
      <c r="U312" s="824">
        <v>42.604568223840509</v>
      </c>
      <c r="V312" s="824">
        <v>432.4444670842862</v>
      </c>
      <c r="W312" s="824">
        <v>318.92779447466103</v>
      </c>
      <c r="X312" s="824">
        <v>113.51667260962518</v>
      </c>
    </row>
    <row r="313" spans="1:24" x14ac:dyDescent="0.25">
      <c r="A313" s="247" t="s">
        <v>1222</v>
      </c>
      <c r="B313" s="826">
        <v>44848</v>
      </c>
      <c r="C313" s="824"/>
      <c r="D313" s="824"/>
      <c r="E313" s="824"/>
      <c r="F313" s="824"/>
      <c r="G313" s="824"/>
      <c r="H313" s="824"/>
      <c r="I313" s="824"/>
      <c r="J313" s="824"/>
      <c r="K313" s="824"/>
      <c r="L313" s="854"/>
      <c r="M313" s="854"/>
      <c r="N313" s="247" t="s">
        <v>925</v>
      </c>
      <c r="O313" s="826">
        <v>40285</v>
      </c>
      <c r="P313" s="824"/>
      <c r="Q313" s="824"/>
      <c r="R313" s="824"/>
      <c r="S313" s="824"/>
      <c r="T313" s="824"/>
      <c r="U313" s="824"/>
      <c r="V313" s="824"/>
      <c r="W313" s="824"/>
      <c r="X313" s="824"/>
    </row>
    <row r="314" spans="1:24" x14ac:dyDescent="0.25">
      <c r="A314" s="247" t="s">
        <v>1223</v>
      </c>
      <c r="B314" s="827">
        <v>44862</v>
      </c>
      <c r="C314" s="824"/>
      <c r="D314" s="824"/>
      <c r="E314" s="824"/>
      <c r="F314" s="824"/>
      <c r="G314" s="824"/>
      <c r="H314" s="824"/>
      <c r="I314" s="824"/>
      <c r="J314" s="824"/>
      <c r="K314" s="824"/>
      <c r="L314" s="854"/>
      <c r="M314" s="854"/>
      <c r="N314" s="517"/>
      <c r="O314" s="871"/>
    </row>
    <row r="315" spans="1:24" ht="13.8" thickBot="1" x14ac:dyDescent="0.3">
      <c r="A315" s="590" t="s">
        <v>1224</v>
      </c>
      <c r="B315" s="832"/>
      <c r="C315" s="824"/>
      <c r="D315" s="824"/>
      <c r="E315" s="824"/>
      <c r="F315" s="824"/>
      <c r="G315" s="824"/>
      <c r="H315" s="824"/>
      <c r="I315" s="824"/>
      <c r="J315" s="824"/>
      <c r="K315" s="824"/>
      <c r="L315" s="854"/>
      <c r="M315" s="854"/>
      <c r="N315" s="253"/>
      <c r="O315" s="832"/>
      <c r="P315" s="824"/>
      <c r="Q315" s="824"/>
      <c r="R315" s="824"/>
      <c r="S315" s="824"/>
      <c r="T315" s="824"/>
      <c r="U315" s="824"/>
      <c r="V315" s="824"/>
      <c r="W315" s="824"/>
      <c r="X315" s="824"/>
    </row>
    <row r="316" spans="1:24" x14ac:dyDescent="0.25">
      <c r="A316" s="459" t="s">
        <v>1225</v>
      </c>
      <c r="B316" s="805">
        <v>44876</v>
      </c>
      <c r="C316" s="824">
        <v>1.2039999999999995</v>
      </c>
      <c r="D316" s="824">
        <v>0.42671984525340784</v>
      </c>
      <c r="E316" s="824">
        <v>1.2370976503107332</v>
      </c>
      <c r="F316" s="824">
        <v>9.0246968412464348</v>
      </c>
      <c r="G316" s="824">
        <v>0.96301635259719109</v>
      </c>
      <c r="H316" s="824">
        <v>14.603750662211214</v>
      </c>
      <c r="I316" s="824">
        <v>125.93243520775573</v>
      </c>
      <c r="J316" s="824">
        <v>93.616547398797763</v>
      </c>
      <c r="K316" s="824">
        <v>32.315887808957967</v>
      </c>
      <c r="L316" s="854"/>
      <c r="M316" s="854"/>
      <c r="N316" s="459" t="s">
        <v>1047</v>
      </c>
      <c r="O316" s="805">
        <v>42199</v>
      </c>
      <c r="P316" s="824"/>
      <c r="Q316" s="824"/>
      <c r="R316" s="824"/>
      <c r="S316" s="824"/>
      <c r="T316" s="824"/>
      <c r="U316" s="824"/>
      <c r="V316" s="824"/>
      <c r="W316" s="824"/>
      <c r="X316" s="824"/>
    </row>
    <row r="317" spans="1:24" x14ac:dyDescent="0.25">
      <c r="A317" s="247" t="s">
        <v>1226</v>
      </c>
      <c r="B317" s="833">
        <v>44890</v>
      </c>
      <c r="C317" s="824">
        <v>1.0765714285714287</v>
      </c>
      <c r="D317" s="824">
        <v>0.44699073123159649</v>
      </c>
      <c r="E317" s="824">
        <v>1.9543204616720702</v>
      </c>
      <c r="F317" s="824">
        <v>11.172912321643304</v>
      </c>
      <c r="G317" s="824">
        <v>1.34567522376565</v>
      </c>
      <c r="H317" s="824">
        <v>5.6865094954498172</v>
      </c>
      <c r="I317" s="824">
        <v>36.810698134755334</v>
      </c>
      <c r="J317" s="824">
        <v>37.840317164253179</v>
      </c>
      <c r="K317" s="824">
        <v>-1.0296190294978445</v>
      </c>
      <c r="L317" s="854"/>
      <c r="M317" s="854"/>
      <c r="N317" s="247" t="s">
        <v>1048</v>
      </c>
      <c r="O317" s="833">
        <v>42209</v>
      </c>
      <c r="P317" s="824"/>
      <c r="Q317" s="824"/>
      <c r="R317" s="824"/>
      <c r="S317" s="824"/>
      <c r="T317" s="824"/>
      <c r="U317" s="824"/>
      <c r="V317" s="824"/>
      <c r="W317" s="824"/>
      <c r="X317" s="824"/>
    </row>
    <row r="318" spans="1:24" x14ac:dyDescent="0.25">
      <c r="A318" s="247" t="s">
        <v>1227</v>
      </c>
      <c r="B318" s="833">
        <v>44904</v>
      </c>
      <c r="C318" s="824">
        <v>0.55142857142857138</v>
      </c>
      <c r="D318" s="824">
        <v>0.26777167047087269</v>
      </c>
      <c r="E318" s="824">
        <v>0.56721918164952601</v>
      </c>
      <c r="F318" s="824">
        <v>3.8410446039056656</v>
      </c>
      <c r="G318" s="824">
        <v>0.78815443639191385</v>
      </c>
      <c r="H318" s="824">
        <v>3.1881715523841123</v>
      </c>
      <c r="I318" s="824">
        <v>48.20156465735041</v>
      </c>
      <c r="J318" s="824">
        <v>28.932917538182291</v>
      </c>
      <c r="K318" s="824">
        <v>19.268647119168119</v>
      </c>
      <c r="L318" s="854"/>
      <c r="M318" s="854"/>
      <c r="N318" s="247" t="s">
        <v>1049</v>
      </c>
      <c r="O318" s="833">
        <v>42219</v>
      </c>
      <c r="P318" s="824"/>
      <c r="Q318" s="824"/>
      <c r="R318" s="824"/>
      <c r="S318" s="824"/>
      <c r="T318" s="824"/>
      <c r="U318" s="824"/>
      <c r="V318" s="824"/>
      <c r="W318" s="824"/>
      <c r="X318" s="824"/>
    </row>
    <row r="319" spans="1:24" x14ac:dyDescent="0.25">
      <c r="A319" s="247" t="s">
        <v>1228</v>
      </c>
      <c r="B319" s="833">
        <v>44918</v>
      </c>
      <c r="C319" s="824">
        <v>0.62800000000000011</v>
      </c>
      <c r="D319" s="824">
        <v>0.29870456360842629</v>
      </c>
      <c r="E319" s="824">
        <v>0.59626082627152011</v>
      </c>
      <c r="F319" s="824">
        <v>4.4593315364556441</v>
      </c>
      <c r="G319" s="824">
        <v>0.6757225754402072</v>
      </c>
      <c r="H319" s="824">
        <v>4.5533926668674365</v>
      </c>
      <c r="I319" s="824">
        <v>44.053663326883623</v>
      </c>
      <c r="J319" s="824">
        <v>24.707156057775144</v>
      </c>
      <c r="K319" s="824">
        <v>19.346507269108479</v>
      </c>
      <c r="L319" s="854"/>
      <c r="M319" s="854"/>
      <c r="N319" s="247" t="s">
        <v>1050</v>
      </c>
      <c r="O319" s="833">
        <v>42229</v>
      </c>
      <c r="P319" s="824"/>
      <c r="Q319" s="824"/>
      <c r="R319" s="824"/>
      <c r="S319" s="824"/>
      <c r="T319" s="824"/>
      <c r="U319" s="824"/>
      <c r="V319" s="824"/>
      <c r="W319" s="824"/>
      <c r="X319" s="824"/>
    </row>
    <row r="320" spans="1:24" x14ac:dyDescent="0.25">
      <c r="A320" s="247" t="s">
        <v>1229</v>
      </c>
      <c r="B320" s="833">
        <v>44932</v>
      </c>
      <c r="C320" s="824">
        <v>1.7062857142857137</v>
      </c>
      <c r="D320" s="824">
        <v>1.1822045403295025</v>
      </c>
      <c r="E320" s="824">
        <v>0.80425302809947652</v>
      </c>
      <c r="F320" s="824">
        <v>6.3390657978054241</v>
      </c>
      <c r="G320" s="824">
        <v>1.8773185015207192</v>
      </c>
      <c r="H320" s="824">
        <v>5.1988979258565422</v>
      </c>
      <c r="I320" s="824">
        <v>102.46117525675162</v>
      </c>
      <c r="J320" s="824">
        <v>73.347411757197449</v>
      </c>
      <c r="K320" s="824">
        <v>29.113763499554167</v>
      </c>
      <c r="L320" s="854"/>
      <c r="M320" s="854"/>
      <c r="N320" s="247" t="s">
        <v>1051</v>
      </c>
      <c r="O320" s="833">
        <v>42239</v>
      </c>
      <c r="P320" s="824"/>
      <c r="Q320" s="824"/>
      <c r="R320" s="824"/>
      <c r="S320" s="824"/>
      <c r="T320" s="824"/>
      <c r="U320" s="824"/>
      <c r="V320" s="824"/>
      <c r="W320" s="824"/>
      <c r="X320" s="824"/>
    </row>
    <row r="321" spans="1:24" x14ac:dyDescent="0.25">
      <c r="A321" s="247" t="s">
        <v>1230</v>
      </c>
      <c r="B321" s="833">
        <v>44946</v>
      </c>
      <c r="C321" s="824">
        <v>0.80171428571428593</v>
      </c>
      <c r="D321" s="824">
        <v>0.55356445420818789</v>
      </c>
      <c r="E321" s="824">
        <v>0.33846915580106257</v>
      </c>
      <c r="F321" s="824">
        <v>2.5487762316210216</v>
      </c>
      <c r="G321" s="824">
        <v>0.77704227584650598</v>
      </c>
      <c r="H321" s="824">
        <v>3.3438806105058809</v>
      </c>
      <c r="I321" s="824">
        <v>45.540227175096767</v>
      </c>
      <c r="J321" s="824">
        <v>36.474816814322409</v>
      </c>
      <c r="K321" s="824">
        <v>9.0654103607743579</v>
      </c>
      <c r="L321" s="854"/>
      <c r="M321" s="854"/>
      <c r="N321" s="247" t="s">
        <v>1078</v>
      </c>
      <c r="O321" s="833">
        <v>42634</v>
      </c>
      <c r="P321" s="824"/>
      <c r="Q321" s="824">
        <v>-2.457142857141191E-4</v>
      </c>
      <c r="R321" s="824"/>
      <c r="S321" s="824"/>
      <c r="T321" s="824"/>
      <c r="U321" s="824"/>
      <c r="V321" s="824"/>
      <c r="W321" s="824"/>
      <c r="X321" s="824"/>
    </row>
    <row r="322" spans="1:24" x14ac:dyDescent="0.25">
      <c r="A322" s="247" t="s">
        <v>1231</v>
      </c>
      <c r="B322" s="833">
        <v>44960</v>
      </c>
      <c r="C322" s="824"/>
      <c r="D322" s="824"/>
      <c r="E322" s="824"/>
      <c r="F322" s="824"/>
      <c r="G322" s="824"/>
      <c r="H322" s="824"/>
      <c r="I322" s="824"/>
      <c r="J322" s="824"/>
      <c r="K322" s="824"/>
      <c r="L322" s="854"/>
      <c r="M322" s="854"/>
      <c r="N322" s="247" t="s">
        <v>1079</v>
      </c>
      <c r="O322" s="833">
        <v>42648</v>
      </c>
      <c r="P322" s="824"/>
      <c r="Q322" s="824"/>
      <c r="R322" s="824"/>
      <c r="S322" s="824"/>
      <c r="T322" s="824"/>
      <c r="U322" s="824"/>
      <c r="V322" s="824"/>
      <c r="W322" s="824"/>
      <c r="X322" s="824"/>
    </row>
    <row r="323" spans="1:24" x14ac:dyDescent="0.25">
      <c r="A323" s="247" t="s">
        <v>1232</v>
      </c>
      <c r="B323" s="833">
        <v>44974</v>
      </c>
      <c r="C323" s="824"/>
      <c r="D323" s="824"/>
      <c r="E323" s="824"/>
      <c r="F323" s="824"/>
      <c r="G323" s="824"/>
      <c r="H323" s="824"/>
      <c r="I323" s="824"/>
      <c r="J323" s="824"/>
      <c r="K323" s="824"/>
      <c r="L323" s="854"/>
      <c r="M323" s="854"/>
      <c r="N323" s="247" t="s">
        <v>1081</v>
      </c>
      <c r="O323" s="833">
        <v>42676</v>
      </c>
      <c r="P323" s="824"/>
      <c r="Q323" s="824"/>
      <c r="R323" s="824"/>
      <c r="S323" s="824"/>
      <c r="T323" s="824"/>
      <c r="U323" s="824"/>
      <c r="V323" s="824"/>
      <c r="W323" s="824"/>
      <c r="X323" s="824"/>
    </row>
    <row r="324" spans="1:24" x14ac:dyDescent="0.25">
      <c r="A324" s="247" t="s">
        <v>1233</v>
      </c>
      <c r="B324" s="833">
        <v>44988</v>
      </c>
      <c r="C324" s="824"/>
      <c r="D324" s="824"/>
      <c r="E324" s="824"/>
      <c r="F324" s="824"/>
      <c r="G324" s="824"/>
      <c r="H324" s="824"/>
      <c r="I324" s="824"/>
      <c r="J324" s="824"/>
      <c r="K324" s="824"/>
      <c r="L324" s="854"/>
      <c r="M324" s="854"/>
      <c r="N324" s="247" t="s">
        <v>1160</v>
      </c>
      <c r="O324" s="833"/>
      <c r="P324" s="824"/>
      <c r="Q324" s="824"/>
      <c r="R324" s="824"/>
      <c r="S324" s="824"/>
      <c r="T324" s="824"/>
      <c r="U324" s="824"/>
      <c r="V324" s="824"/>
      <c r="W324" s="824"/>
      <c r="X324" s="824"/>
    </row>
    <row r="325" spans="1:24" x14ac:dyDescent="0.25">
      <c r="A325" s="247" t="s">
        <v>1234</v>
      </c>
      <c r="B325" s="833">
        <v>45002</v>
      </c>
      <c r="C325" s="824"/>
      <c r="D325" s="824"/>
      <c r="E325" s="824"/>
      <c r="F325" s="824"/>
      <c r="G325" s="824"/>
      <c r="H325" s="824"/>
      <c r="I325" s="824"/>
      <c r="J325" s="824"/>
      <c r="K325" s="824"/>
      <c r="L325" s="854"/>
      <c r="M325" s="854"/>
      <c r="N325" s="247" t="s">
        <v>1161</v>
      </c>
      <c r="O325" s="833"/>
      <c r="P325" s="824"/>
      <c r="Q325" s="824"/>
      <c r="R325" s="824"/>
      <c r="S325" s="824"/>
      <c r="T325" s="824"/>
      <c r="U325" s="824"/>
      <c r="V325" s="824"/>
      <c r="W325" s="824"/>
      <c r="X325" s="824"/>
    </row>
    <row r="326" spans="1:24" x14ac:dyDescent="0.25">
      <c r="A326" s="247" t="s">
        <v>1235</v>
      </c>
      <c r="B326" s="833">
        <v>45016</v>
      </c>
      <c r="C326" s="824"/>
      <c r="D326" s="824"/>
      <c r="E326" s="824"/>
      <c r="F326" s="824"/>
      <c r="G326" s="824"/>
      <c r="H326" s="824"/>
      <c r="I326" s="824"/>
      <c r="J326" s="824"/>
      <c r="K326" s="824"/>
      <c r="L326" s="854"/>
      <c r="M326" s="854"/>
      <c r="N326" s="247" t="s">
        <v>1162</v>
      </c>
      <c r="O326" s="833"/>
      <c r="P326" s="824"/>
      <c r="Q326" s="824"/>
      <c r="R326" s="824"/>
      <c r="S326" s="824"/>
      <c r="T326" s="824"/>
      <c r="U326" s="824"/>
      <c r="V326" s="824"/>
      <c r="W326" s="824"/>
      <c r="X326" s="824"/>
    </row>
    <row r="327" spans="1:24" x14ac:dyDescent="0.25">
      <c r="A327" s="247" t="s">
        <v>1236</v>
      </c>
      <c r="B327" s="834">
        <v>45030</v>
      </c>
      <c r="C327" s="824"/>
      <c r="D327" s="824"/>
      <c r="E327" s="824"/>
      <c r="F327" s="824"/>
      <c r="G327" s="824"/>
      <c r="H327" s="824"/>
      <c r="I327" s="824"/>
      <c r="J327" s="824"/>
      <c r="K327" s="824"/>
      <c r="L327" s="854"/>
      <c r="M327" s="854"/>
      <c r="N327" s="247" t="s">
        <v>1163</v>
      </c>
      <c r="O327" s="834"/>
      <c r="P327" s="824"/>
      <c r="Q327" s="824"/>
      <c r="R327" s="824"/>
      <c r="S327" s="824"/>
      <c r="T327" s="824"/>
      <c r="U327" s="824"/>
      <c r="V327" s="824"/>
      <c r="W327" s="824"/>
      <c r="X327" s="824"/>
    </row>
    <row r="328" spans="1:24" ht="13.8" thickBot="1" x14ac:dyDescent="0.3">
      <c r="A328" s="253" t="s">
        <v>1237</v>
      </c>
      <c r="B328" s="835">
        <v>45044</v>
      </c>
      <c r="C328" s="824"/>
      <c r="D328" s="824"/>
      <c r="E328" s="824"/>
      <c r="F328" s="824"/>
      <c r="G328" s="824"/>
      <c r="H328" s="824"/>
      <c r="I328" s="824"/>
      <c r="J328" s="824"/>
      <c r="K328" s="824"/>
      <c r="L328" s="854"/>
      <c r="M328" s="854"/>
      <c r="N328" s="253" t="s">
        <v>1164</v>
      </c>
      <c r="O328" s="835"/>
      <c r="P328" s="824"/>
      <c r="Q328" s="824"/>
      <c r="R328" s="824"/>
      <c r="S328" s="824"/>
      <c r="T328" s="824"/>
      <c r="U328" s="824"/>
      <c r="V328" s="824"/>
      <c r="W328" s="824"/>
      <c r="X328" s="824"/>
    </row>
    <row r="329" spans="1:24" x14ac:dyDescent="0.25">
      <c r="A329" s="718" t="s">
        <v>1238</v>
      </c>
      <c r="B329" s="805">
        <v>45045</v>
      </c>
      <c r="C329" s="824">
        <v>2.0573142857142899</v>
      </c>
      <c r="D329" s="824">
        <v>1.3303745599249448</v>
      </c>
      <c r="E329" s="824">
        <v>1.9788391645408658</v>
      </c>
      <c r="F329" s="824">
        <v>14.297505169522406</v>
      </c>
      <c r="G329" s="824">
        <v>0.86331918567009602</v>
      </c>
      <c r="H329" s="824">
        <v>7.53439927021663</v>
      </c>
      <c r="I329" s="824">
        <v>472.53905953308868</v>
      </c>
      <c r="J329" s="824">
        <v>371.77982096686429</v>
      </c>
      <c r="K329" s="824">
        <v>100.75923856622438</v>
      </c>
      <c r="L329" s="854"/>
      <c r="M329" s="854"/>
      <c r="N329" s="617" t="s">
        <v>1165</v>
      </c>
      <c r="O329" s="805"/>
      <c r="P329" s="824"/>
      <c r="Q329" s="824"/>
      <c r="R329" s="824"/>
      <c r="S329" s="824"/>
      <c r="T329" s="824"/>
      <c r="U329" s="824"/>
      <c r="V329" s="824"/>
      <c r="W329" s="824"/>
      <c r="X329" s="824"/>
    </row>
    <row r="330" spans="1:24" x14ac:dyDescent="0.25">
      <c r="A330" s="719" t="s">
        <v>1239</v>
      </c>
      <c r="B330" s="833">
        <v>45046</v>
      </c>
      <c r="C330" s="824">
        <v>4.5129714285714284</v>
      </c>
      <c r="D330" s="824">
        <v>2.2810902487108473</v>
      </c>
      <c r="E330" s="824">
        <v>3.7716513120291721</v>
      </c>
      <c r="F330" s="824">
        <v>28.643489776520759</v>
      </c>
      <c r="G330" s="824">
        <v>1.7585254229740237</v>
      </c>
      <c r="H330" s="824">
        <v>42.604568223840509</v>
      </c>
      <c r="I330" s="824">
        <v>432.4444670842862</v>
      </c>
      <c r="J330" s="824">
        <v>318.92779447466103</v>
      </c>
      <c r="K330" s="824">
        <v>113.51667260962518</v>
      </c>
      <c r="L330" s="854"/>
      <c r="M330" s="854"/>
      <c r="N330" s="595" t="s">
        <v>1166</v>
      </c>
      <c r="O330" s="833"/>
      <c r="P330" s="824"/>
      <c r="Q330" s="824"/>
      <c r="R330" s="824"/>
      <c r="S330" s="824"/>
      <c r="T330" s="824"/>
      <c r="U330" s="824"/>
      <c r="V330" s="824"/>
      <c r="W330" s="824"/>
      <c r="X330" s="824"/>
    </row>
    <row r="331" spans="1:24" x14ac:dyDescent="0.25">
      <c r="A331" s="719" t="s">
        <v>1240</v>
      </c>
      <c r="B331" s="833">
        <v>45047</v>
      </c>
      <c r="C331" s="824">
        <v>2.9427999999999992</v>
      </c>
      <c r="D331" s="824">
        <v>1.7571654317754897</v>
      </c>
      <c r="E331" s="824">
        <v>2.1302532305086155</v>
      </c>
      <c r="F331" s="824">
        <v>16.42322733452815</v>
      </c>
      <c r="G331" s="824">
        <v>1.5289227793364184</v>
      </c>
      <c r="H331" s="824">
        <v>19.223875244829724</v>
      </c>
      <c r="I331" s="824">
        <v>389.34877446983489</v>
      </c>
      <c r="J331" s="824">
        <v>325.97352979077215</v>
      </c>
      <c r="K331" s="824">
        <v>63.375244679062746</v>
      </c>
      <c r="L331" s="854"/>
      <c r="M331" s="854"/>
      <c r="N331" s="595" t="s">
        <v>1167</v>
      </c>
      <c r="O331" s="833"/>
      <c r="P331" s="824"/>
      <c r="Q331" s="824"/>
      <c r="R331" s="824"/>
      <c r="S331" s="824"/>
      <c r="T331" s="824"/>
      <c r="U331" s="824"/>
      <c r="V331" s="824"/>
      <c r="W331" s="824"/>
      <c r="X331" s="824"/>
    </row>
    <row r="332" spans="1:24" x14ac:dyDescent="0.25">
      <c r="A332" s="719" t="s">
        <v>1241</v>
      </c>
      <c r="B332" s="833">
        <v>45048</v>
      </c>
      <c r="C332" s="824">
        <v>2.0832571428571436</v>
      </c>
      <c r="D332" s="824">
        <v>1.1746258827144826</v>
      </c>
      <c r="E332" s="824">
        <v>1.4144176683727625</v>
      </c>
      <c r="F332" s="824">
        <v>10.554243195509258</v>
      </c>
      <c r="G332" s="824">
        <v>2.1022565465770997</v>
      </c>
      <c r="H332" s="824">
        <v>13.586904019825601</v>
      </c>
      <c r="I332" s="824">
        <v>257.87126198093694</v>
      </c>
      <c r="J332" s="824">
        <v>216.76237963320492</v>
      </c>
      <c r="K332" s="824">
        <v>41.10888234773202</v>
      </c>
      <c r="L332" s="854"/>
      <c r="M332" s="854"/>
      <c r="N332" s="595" t="s">
        <v>1168</v>
      </c>
      <c r="O332" s="833"/>
      <c r="P332" s="824"/>
      <c r="Q332" s="824"/>
      <c r="R332" s="824"/>
      <c r="S332" s="824"/>
      <c r="T332" s="824"/>
      <c r="U332" s="824"/>
      <c r="V332" s="824"/>
      <c r="W332" s="824"/>
      <c r="X332" s="824"/>
    </row>
    <row r="333" spans="1:24" x14ac:dyDescent="0.25">
      <c r="A333" s="719" t="s">
        <v>1242</v>
      </c>
      <c r="B333" s="833">
        <v>45049</v>
      </c>
      <c r="C333" s="824">
        <v>0.1709142857142863</v>
      </c>
      <c r="D333" s="824">
        <v>0.10508510125996569</v>
      </c>
      <c r="E333" s="824">
        <v>0.11073159039015901</v>
      </c>
      <c r="F333" s="824">
        <v>0.84566603895533343</v>
      </c>
      <c r="G333" s="824">
        <v>0.17076537830440486</v>
      </c>
      <c r="H333" s="824">
        <v>0.83202274177892399</v>
      </c>
      <c r="I333" s="824">
        <v>9.2156482415864058</v>
      </c>
      <c r="J333" s="824">
        <v>6.2885508280586784</v>
      </c>
      <c r="K333" s="824">
        <v>2.9270974135277275</v>
      </c>
      <c r="L333" s="854"/>
      <c r="M333" s="854"/>
      <c r="N333" s="595" t="s">
        <v>1169</v>
      </c>
      <c r="O333" s="833"/>
      <c r="P333" s="824"/>
      <c r="Q333" s="824"/>
      <c r="R333" s="824"/>
      <c r="S333" s="824"/>
      <c r="T333" s="824"/>
      <c r="U333" s="824"/>
      <c r="V333" s="824"/>
      <c r="W333" s="824"/>
      <c r="X333" s="824"/>
    </row>
    <row r="334" spans="1:24" x14ac:dyDescent="0.25">
      <c r="A334" s="719" t="s">
        <v>1243</v>
      </c>
      <c r="B334" s="833">
        <v>45050</v>
      </c>
      <c r="C334" s="824">
        <v>3.3869142857142855</v>
      </c>
      <c r="D334" s="824">
        <v>2.5107969633170932</v>
      </c>
      <c r="E334" s="824">
        <v>1.7312890301567521</v>
      </c>
      <c r="F334" s="824">
        <v>13.25718193777338</v>
      </c>
      <c r="G334" s="824">
        <v>1.953616562180351</v>
      </c>
      <c r="H334" s="824">
        <v>10.071739961251662</v>
      </c>
      <c r="I334" s="824">
        <v>255.4967537838659</v>
      </c>
      <c r="J334" s="824">
        <v>238.14889759716371</v>
      </c>
      <c r="K334" s="824">
        <v>17.347856186702188</v>
      </c>
      <c r="L334" s="854"/>
      <c r="M334" s="854"/>
      <c r="N334" s="595" t="s">
        <v>1170</v>
      </c>
      <c r="O334" s="833"/>
      <c r="P334" s="824"/>
      <c r="Q334" s="824"/>
      <c r="R334" s="824"/>
      <c r="S334" s="824"/>
      <c r="T334" s="824"/>
      <c r="U334" s="824"/>
      <c r="V334" s="824"/>
      <c r="W334" s="824"/>
      <c r="X334" s="824"/>
    </row>
    <row r="335" spans="1:24" x14ac:dyDescent="0.25">
      <c r="A335" s="719" t="s">
        <v>1244</v>
      </c>
      <c r="B335" s="833">
        <v>45051</v>
      </c>
      <c r="C335" s="824">
        <v>0.80062857142857113</v>
      </c>
      <c r="D335" s="824">
        <v>0.5135760463008705</v>
      </c>
      <c r="E335" s="824">
        <v>0.77579895342780369</v>
      </c>
      <c r="F335" s="824">
        <v>5.1262070324760955</v>
      </c>
      <c r="G335" s="824">
        <v>0.53202112215066977</v>
      </c>
      <c r="H335" s="824">
        <v>2.8490790513431938</v>
      </c>
      <c r="I335" s="824">
        <v>77.673827392875452</v>
      </c>
      <c r="J335" s="824">
        <v>35.835307029528487</v>
      </c>
      <c r="K335" s="824">
        <v>41.838520363346966</v>
      </c>
      <c r="L335" s="854"/>
      <c r="M335" s="854"/>
      <c r="N335" s="595" t="s">
        <v>1171</v>
      </c>
      <c r="O335" s="833"/>
      <c r="P335" s="824"/>
      <c r="Q335" s="824"/>
      <c r="R335" s="824"/>
      <c r="S335" s="824"/>
      <c r="T335" s="824"/>
      <c r="U335" s="824"/>
      <c r="V335" s="824"/>
      <c r="W335" s="824"/>
      <c r="X335" s="824"/>
    </row>
    <row r="336" spans="1:24" x14ac:dyDescent="0.25">
      <c r="A336" s="719" t="s">
        <v>1245</v>
      </c>
      <c r="B336" s="833">
        <v>45052</v>
      </c>
      <c r="C336" s="824">
        <v>0.31862857142857187</v>
      </c>
      <c r="D336" s="824">
        <v>0.20884557874374748</v>
      </c>
      <c r="E336" s="824">
        <v>0.39847178035883701</v>
      </c>
      <c r="F336" s="824">
        <v>2.4222891833900211</v>
      </c>
      <c r="G336" s="824">
        <v>0.16167936878145864</v>
      </c>
      <c r="H336" s="824">
        <v>0.74530565110181823</v>
      </c>
      <c r="I336" s="824">
        <v>125.08252414276558</v>
      </c>
      <c r="J336" s="824">
        <v>106.69207415661286</v>
      </c>
      <c r="K336" s="824">
        <v>18.390449986152717</v>
      </c>
      <c r="L336" s="854"/>
      <c r="M336" s="854"/>
      <c r="N336" s="626" t="s">
        <v>1172</v>
      </c>
      <c r="O336" s="873"/>
      <c r="P336" s="824"/>
      <c r="Q336" s="824"/>
      <c r="R336" s="824"/>
      <c r="S336" s="824"/>
      <c r="T336" s="824"/>
      <c r="U336" s="824"/>
      <c r="V336" s="824"/>
      <c r="W336" s="824"/>
      <c r="X336" s="824"/>
    </row>
    <row r="337" spans="1:24" x14ac:dyDescent="0.25">
      <c r="A337" s="719" t="s">
        <v>1246</v>
      </c>
      <c r="B337" s="833">
        <v>45053</v>
      </c>
      <c r="C337" s="824">
        <v>0.65862857142857123</v>
      </c>
      <c r="D337" s="824">
        <v>0.41179237271152952</v>
      </c>
      <c r="E337" s="824">
        <v>1.0429656311766695</v>
      </c>
      <c r="F337" s="824">
        <v>5.8582117866303385</v>
      </c>
      <c r="G337" s="824">
        <v>0.30317671787494122</v>
      </c>
      <c r="H337" s="824">
        <v>1.450774824049377</v>
      </c>
      <c r="I337" s="824">
        <v>157.51978527337002</v>
      </c>
      <c r="J337" s="824">
        <v>124.08258594887062</v>
      </c>
      <c r="K337" s="824">
        <v>33.437199324499403</v>
      </c>
      <c r="L337" s="854"/>
      <c r="M337" s="854"/>
      <c r="N337" s="595" t="s">
        <v>1182</v>
      </c>
      <c r="O337" s="833">
        <v>44278</v>
      </c>
      <c r="P337" s="824"/>
      <c r="Q337" s="824"/>
      <c r="R337" s="824"/>
      <c r="S337" s="824"/>
      <c r="T337" s="824"/>
      <c r="U337" s="824"/>
      <c r="V337" s="824"/>
      <c r="W337" s="824"/>
      <c r="X337" s="824"/>
    </row>
    <row r="338" spans="1:24" x14ac:dyDescent="0.25">
      <c r="A338" s="719" t="s">
        <v>1247</v>
      </c>
      <c r="B338" s="833">
        <v>45054</v>
      </c>
      <c r="C338" s="824">
        <v>0.39394285714285665</v>
      </c>
      <c r="D338" s="824">
        <v>0.26324662298180873</v>
      </c>
      <c r="E338" s="824">
        <v>0.38803773440527234</v>
      </c>
      <c r="F338" s="824">
        <v>2.4319808643997591</v>
      </c>
      <c r="G338" s="824">
        <v>0.26541482506764469</v>
      </c>
      <c r="H338" s="824">
        <v>1.1099030300170813</v>
      </c>
      <c r="I338" s="824">
        <v>35.697137085341481</v>
      </c>
      <c r="J338" s="824">
        <v>21.261223342599756</v>
      </c>
      <c r="K338" s="824">
        <v>14.435913742741725</v>
      </c>
      <c r="L338" s="854"/>
      <c r="M338" s="854"/>
      <c r="N338" s="595" t="s">
        <v>1197</v>
      </c>
      <c r="O338" s="833"/>
      <c r="P338" s="824"/>
      <c r="Q338" s="824"/>
      <c r="R338" s="824"/>
      <c r="S338" s="824"/>
      <c r="T338" s="824"/>
      <c r="U338" s="824"/>
      <c r="V338" s="824"/>
      <c r="W338" s="824"/>
      <c r="X338" s="824"/>
    </row>
    <row r="339" spans="1:24" x14ac:dyDescent="0.25">
      <c r="A339" s="719" t="s">
        <v>1248</v>
      </c>
      <c r="B339" s="833">
        <v>45055</v>
      </c>
      <c r="C339" s="824">
        <v>0.78240000000000065</v>
      </c>
      <c r="D339" s="824">
        <v>0.5394380759730717</v>
      </c>
      <c r="E339" s="824">
        <v>0.52569130539288245</v>
      </c>
      <c r="F339" s="824">
        <v>3.6963548329538631</v>
      </c>
      <c r="G339" s="824">
        <v>0.59136818554995696</v>
      </c>
      <c r="H339" s="824">
        <v>2.5950363417969182</v>
      </c>
      <c r="I339" s="824">
        <v>51.664332969440672</v>
      </c>
      <c r="J339" s="824">
        <v>37.247392703596589</v>
      </c>
      <c r="K339" s="824">
        <v>14.416940265844083</v>
      </c>
      <c r="L339" s="854"/>
      <c r="M339" s="854"/>
      <c r="N339" s="595" t="s">
        <v>1198</v>
      </c>
      <c r="O339" s="833"/>
      <c r="P339" s="824"/>
      <c r="Q339" s="824"/>
      <c r="R339" s="824"/>
      <c r="S339" s="824"/>
      <c r="T339" s="824"/>
      <c r="U339" s="824"/>
      <c r="V339" s="824"/>
      <c r="W339" s="824"/>
      <c r="X339" s="824"/>
    </row>
    <row r="340" spans="1:24" x14ac:dyDescent="0.25">
      <c r="A340" s="720" t="s">
        <v>1249</v>
      </c>
      <c r="B340" s="834"/>
      <c r="C340" s="824"/>
      <c r="D340" s="824"/>
      <c r="E340" s="824"/>
      <c r="F340" s="824"/>
      <c r="G340" s="824"/>
      <c r="H340" s="824"/>
      <c r="I340" s="824"/>
      <c r="J340" s="824"/>
      <c r="K340" s="824"/>
      <c r="L340" s="854"/>
      <c r="M340" s="854"/>
      <c r="N340" s="604" t="s">
        <v>1219</v>
      </c>
      <c r="O340" s="834">
        <v>44806</v>
      </c>
      <c r="P340" s="824"/>
      <c r="Q340" s="824"/>
      <c r="R340" s="824"/>
      <c r="S340" s="824"/>
      <c r="T340" s="824"/>
      <c r="U340" s="824"/>
      <c r="V340" s="824"/>
      <c r="W340" s="824"/>
      <c r="X340" s="824"/>
    </row>
    <row r="341" spans="1:24" ht="13.8" thickBot="1" x14ac:dyDescent="0.3">
      <c r="A341" s="721" t="s">
        <v>1250</v>
      </c>
      <c r="B341" s="835"/>
      <c r="C341" s="824"/>
      <c r="D341" s="824"/>
      <c r="E341" s="824"/>
      <c r="F341" s="824"/>
      <c r="G341" s="824"/>
      <c r="H341" s="824"/>
      <c r="I341" s="824"/>
      <c r="J341" s="824"/>
      <c r="K341" s="824"/>
      <c r="L341" s="854"/>
      <c r="M341" s="854"/>
      <c r="N341" s="602" t="s">
        <v>1220</v>
      </c>
      <c r="O341" s="835">
        <v>44820</v>
      </c>
      <c r="P341" s="824"/>
      <c r="Q341" s="824"/>
      <c r="R341" s="824"/>
      <c r="S341" s="824"/>
      <c r="T341" s="824"/>
      <c r="U341" s="824"/>
      <c r="V341" s="824"/>
      <c r="W341" s="824"/>
      <c r="X341" s="824"/>
    </row>
    <row r="342" spans="1:24" x14ac:dyDescent="0.25">
      <c r="A342" s="617" t="s">
        <v>1251</v>
      </c>
      <c r="B342" s="805">
        <v>45267</v>
      </c>
      <c r="C342" s="824">
        <v>2.3454857142857151</v>
      </c>
      <c r="D342" s="824">
        <v>1.7986907525467728</v>
      </c>
      <c r="E342" s="824">
        <v>1.0413313356791045</v>
      </c>
      <c r="F342" s="824">
        <v>7.8450803784455365</v>
      </c>
      <c r="G342" s="824">
        <v>1.3690133466992891</v>
      </c>
      <c r="H342" s="824">
        <v>6.2103874864900019</v>
      </c>
      <c r="I342" s="824">
        <v>139.60330971428576</v>
      </c>
      <c r="J342" s="824">
        <v>107.75161371428574</v>
      </c>
      <c r="K342" s="824">
        <v>31.851696000000018</v>
      </c>
      <c r="L342" s="854"/>
      <c r="M342" s="854"/>
      <c r="N342" s="617" t="s">
        <v>1221</v>
      </c>
      <c r="O342" s="805">
        <v>44834</v>
      </c>
      <c r="P342" s="824"/>
      <c r="Q342" s="824"/>
      <c r="R342" s="824"/>
      <c r="S342" s="824"/>
      <c r="T342" s="824"/>
      <c r="U342" s="824"/>
      <c r="V342" s="824"/>
      <c r="W342" s="824"/>
      <c r="X342" s="824"/>
    </row>
    <row r="343" spans="1:24" x14ac:dyDescent="0.25">
      <c r="A343" s="595" t="s">
        <v>1252</v>
      </c>
      <c r="B343" s="833">
        <v>45281</v>
      </c>
      <c r="C343" s="824">
        <v>2.2177142857142846</v>
      </c>
      <c r="D343" s="824">
        <v>1.6522139359355732</v>
      </c>
      <c r="E343" s="824">
        <v>0.90801208336024952</v>
      </c>
      <c r="F343" s="824">
        <v>6.5901595339567631</v>
      </c>
      <c r="G343" s="824">
        <v>2.1234181527641804</v>
      </c>
      <c r="H343" s="824">
        <v>5.5284252165946635</v>
      </c>
      <c r="I343" s="824">
        <v>248.67230285714274</v>
      </c>
      <c r="J343" s="824">
        <v>216.75939428571417</v>
      </c>
      <c r="K343" s="824">
        <v>31.912908571428574</v>
      </c>
      <c r="L343" s="854"/>
      <c r="M343" s="854"/>
      <c r="N343" s="595" t="s">
        <v>1222</v>
      </c>
      <c r="O343" s="833">
        <v>44848</v>
      </c>
      <c r="P343" s="824"/>
      <c r="Q343" s="824"/>
      <c r="R343" s="824"/>
      <c r="S343" s="824"/>
      <c r="T343" s="824"/>
      <c r="U343" s="824"/>
      <c r="V343" s="824"/>
      <c r="W343" s="824"/>
      <c r="X343" s="824"/>
    </row>
    <row r="344" spans="1:24" x14ac:dyDescent="0.25">
      <c r="A344" s="595" t="s">
        <v>1253</v>
      </c>
      <c r="B344" s="833">
        <v>45295</v>
      </c>
      <c r="C344" s="824">
        <v>2.1872571428571428</v>
      </c>
      <c r="D344" s="824">
        <v>1.5845581427252229</v>
      </c>
      <c r="E344" s="824">
        <v>1.2554194057529446</v>
      </c>
      <c r="F344" s="824">
        <v>8.6057554442910273</v>
      </c>
      <c r="G344" s="824">
        <v>1.4523898282651833</v>
      </c>
      <c r="H344" s="824">
        <v>7.0912287687114759</v>
      </c>
      <c r="I344" s="824">
        <v>193.90612672033976</v>
      </c>
      <c r="J344" s="824">
        <v>166.17522324985342</v>
      </c>
      <c r="K344" s="824">
        <v>27.730903470486339</v>
      </c>
      <c r="L344" s="854"/>
      <c r="M344" s="854"/>
      <c r="N344" s="595" t="s">
        <v>1223</v>
      </c>
      <c r="O344" s="833">
        <v>44862</v>
      </c>
      <c r="P344" s="824"/>
      <c r="Q344" s="824"/>
      <c r="R344" s="824"/>
      <c r="S344" s="824"/>
      <c r="T344" s="824"/>
      <c r="U344" s="824"/>
      <c r="V344" s="824"/>
      <c r="W344" s="824"/>
      <c r="X344" s="824"/>
    </row>
    <row r="345" spans="1:24" x14ac:dyDescent="0.25">
      <c r="A345" s="595" t="s">
        <v>1254</v>
      </c>
      <c r="B345" s="833">
        <v>45309</v>
      </c>
      <c r="C345" s="824">
        <v>1.045885714285715</v>
      </c>
      <c r="D345" s="824">
        <v>0.7202948060676857</v>
      </c>
      <c r="E345" s="824">
        <v>0.65402392073243421</v>
      </c>
      <c r="F345" s="824">
        <v>4.4471875716760563</v>
      </c>
      <c r="G345" s="824">
        <v>0.79739351325828678</v>
      </c>
      <c r="H345" s="824">
        <v>4.0008686698674705</v>
      </c>
      <c r="I345" s="824">
        <v>62.554551683289603</v>
      </c>
      <c r="J345" s="824">
        <v>39.824783783356324</v>
      </c>
      <c r="K345" s="824">
        <v>22.729767899933279</v>
      </c>
      <c r="L345" s="854"/>
      <c r="M345" s="854"/>
      <c r="N345" s="719" t="s">
        <v>1224</v>
      </c>
      <c r="O345" s="833"/>
      <c r="P345" s="824"/>
      <c r="Q345" s="824"/>
      <c r="R345" s="824"/>
      <c r="S345" s="824"/>
      <c r="T345" s="824"/>
      <c r="U345" s="824"/>
      <c r="V345" s="824"/>
      <c r="W345" s="824"/>
      <c r="X345" s="824"/>
    </row>
    <row r="346" spans="1:24" x14ac:dyDescent="0.25">
      <c r="A346" s="595" t="s">
        <v>1255</v>
      </c>
      <c r="B346" s="833">
        <v>45323</v>
      </c>
      <c r="C346" s="824">
        <v>1.3623999999999998</v>
      </c>
      <c r="D346" s="824">
        <v>0.862701793361349</v>
      </c>
      <c r="E346" s="824">
        <v>0.89724869206532931</v>
      </c>
      <c r="F346" s="824">
        <v>6.113953369764725</v>
      </c>
      <c r="G346" s="824">
        <v>1.7336135216667921</v>
      </c>
      <c r="H346" s="824">
        <v>5.0833021409603028</v>
      </c>
      <c r="I346" s="824">
        <v>80.659662685619665</v>
      </c>
      <c r="J346" s="824">
        <v>52.700631657892217</v>
      </c>
      <c r="K346" s="824">
        <v>27.959031027727448</v>
      </c>
      <c r="L346" s="854"/>
      <c r="M346" s="854"/>
      <c r="N346" s="595" t="s">
        <v>1231</v>
      </c>
      <c r="O346" s="833">
        <v>44960</v>
      </c>
      <c r="P346" s="824"/>
      <c r="Q346" s="824"/>
      <c r="R346" s="824"/>
      <c r="S346" s="824"/>
      <c r="T346" s="824"/>
      <c r="U346" s="824"/>
      <c r="V346" s="824"/>
      <c r="W346" s="824"/>
      <c r="X346" s="824"/>
    </row>
    <row r="347" spans="1:24" x14ac:dyDescent="0.25">
      <c r="A347" s="595" t="s">
        <v>1256</v>
      </c>
      <c r="B347" s="833">
        <v>45337</v>
      </c>
      <c r="C347" s="824">
        <v>0.46285714285714313</v>
      </c>
      <c r="D347" s="824">
        <v>0.28062802821547744</v>
      </c>
      <c r="E347" s="824">
        <v>0.52136785603049329</v>
      </c>
      <c r="F347" s="824">
        <v>3.2274131738831304</v>
      </c>
      <c r="G347" s="824">
        <v>0.50317295663450079</v>
      </c>
      <c r="H347" s="824">
        <v>1.2478163849638844</v>
      </c>
      <c r="I347" s="824">
        <v>94.598742857142909</v>
      </c>
      <c r="J347" s="824">
        <v>84.485314285714338</v>
      </c>
      <c r="K347" s="824">
        <v>10.113428571428571</v>
      </c>
      <c r="L347" s="854"/>
      <c r="M347" s="854"/>
      <c r="N347" s="595" t="s">
        <v>1232</v>
      </c>
      <c r="O347" s="833">
        <v>44974</v>
      </c>
      <c r="P347" s="824"/>
      <c r="Q347" s="824"/>
      <c r="R347" s="824"/>
      <c r="S347" s="824"/>
      <c r="T347" s="824"/>
      <c r="U347" s="824"/>
      <c r="V347" s="824"/>
      <c r="W347" s="824"/>
      <c r="X347" s="824"/>
    </row>
    <row r="348" spans="1:24" x14ac:dyDescent="0.25">
      <c r="A348" s="595" t="s">
        <v>1257</v>
      </c>
      <c r="B348" s="833">
        <v>45351</v>
      </c>
      <c r="C348" s="824">
        <v>0.44097142857142807</v>
      </c>
      <c r="D348" s="824">
        <v>0.2048749659510905</v>
      </c>
      <c r="E348" s="824">
        <v>0.55090716317202293</v>
      </c>
      <c r="F348" s="824">
        <v>3.6243731058684503</v>
      </c>
      <c r="G348" s="824">
        <v>0.2132500247287808</v>
      </c>
      <c r="H348" s="824">
        <v>3.7749611567979793</v>
      </c>
      <c r="I348" s="824">
        <v>161.44404971428554</v>
      </c>
      <c r="J348" s="824">
        <v>157.23718228571411</v>
      </c>
      <c r="K348" s="824">
        <v>4.206867428571428</v>
      </c>
      <c r="L348" s="854"/>
      <c r="M348" s="854"/>
      <c r="N348" s="595" t="s">
        <v>1233</v>
      </c>
      <c r="O348" s="833">
        <v>44988</v>
      </c>
      <c r="P348" s="824"/>
      <c r="Q348" s="824"/>
      <c r="R348" s="824"/>
      <c r="S348" s="824"/>
      <c r="T348" s="824"/>
      <c r="U348" s="824"/>
      <c r="V348" s="824"/>
      <c r="W348" s="824"/>
      <c r="X348" s="824"/>
    </row>
    <row r="349" spans="1:24" x14ac:dyDescent="0.25">
      <c r="A349" s="595" t="s">
        <v>1258</v>
      </c>
      <c r="B349" s="833">
        <v>45365</v>
      </c>
      <c r="C349" s="824">
        <v>0.85634285714285796</v>
      </c>
      <c r="D349" s="824">
        <v>0.3707608784466529</v>
      </c>
      <c r="E349" s="824">
        <v>0.74074947192514562</v>
      </c>
      <c r="F349" s="824">
        <v>5.7169804812573037</v>
      </c>
      <c r="G349" s="824">
        <v>0.29087528151246306</v>
      </c>
      <c r="H349" s="824">
        <v>10.146149143960111</v>
      </c>
      <c r="I349" s="824">
        <v>115.45519315851102</v>
      </c>
      <c r="J349" s="824">
        <v>80.046389305953909</v>
      </c>
      <c r="K349" s="824">
        <v>35.408803852557114</v>
      </c>
      <c r="L349" s="854"/>
      <c r="M349" s="854"/>
      <c r="N349" s="595" t="s">
        <v>1234</v>
      </c>
      <c r="O349" s="833">
        <v>45002</v>
      </c>
      <c r="P349" s="824"/>
      <c r="Q349" s="824"/>
      <c r="R349" s="824"/>
      <c r="S349" s="824"/>
      <c r="T349" s="824"/>
      <c r="U349" s="824"/>
      <c r="V349" s="824"/>
      <c r="W349" s="824"/>
      <c r="X349" s="824"/>
    </row>
    <row r="350" spans="1:24" x14ac:dyDescent="0.25">
      <c r="A350" s="595" t="s">
        <v>1259</v>
      </c>
      <c r="B350" s="833">
        <v>45379</v>
      </c>
      <c r="C350" s="824">
        <v>0.27445714285714268</v>
      </c>
      <c r="D350" s="824">
        <v>0.14730886022853304</v>
      </c>
      <c r="E350" s="824">
        <v>0.31892201516774954</v>
      </c>
      <c r="F350" s="824">
        <v>1.9735143112001792</v>
      </c>
      <c r="G350" s="824">
        <v>0.25103784382237149</v>
      </c>
      <c r="H350" s="824">
        <v>1.5245296829462114</v>
      </c>
      <c r="I350" s="824">
        <v>25.217897817620859</v>
      </c>
      <c r="J350" s="824">
        <v>9.1784060525394846</v>
      </c>
      <c r="K350" s="824">
        <v>16.039491765081372</v>
      </c>
      <c r="L350" s="854"/>
      <c r="M350" s="854"/>
      <c r="N350" s="595" t="s">
        <v>1235</v>
      </c>
      <c r="O350" s="833">
        <v>45016</v>
      </c>
      <c r="P350" s="824"/>
      <c r="Q350" s="824"/>
      <c r="R350" s="824"/>
      <c r="S350" s="824"/>
      <c r="T350" s="824"/>
      <c r="U350" s="824"/>
      <c r="V350" s="824"/>
      <c r="W350" s="824"/>
      <c r="X350" s="824"/>
    </row>
    <row r="351" spans="1:24" x14ac:dyDescent="0.25">
      <c r="A351" s="595" t="s">
        <v>1260</v>
      </c>
      <c r="B351" s="833">
        <v>45393</v>
      </c>
      <c r="C351" s="824">
        <v>0.22440000000000079</v>
      </c>
      <c r="D351" s="824">
        <v>0.12229942212442145</v>
      </c>
      <c r="E351" s="824">
        <v>0.28642884076157837</v>
      </c>
      <c r="F351" s="824">
        <v>1.6478356007609283</v>
      </c>
      <c r="G351" s="824">
        <v>0.2314743544932136</v>
      </c>
      <c r="H351" s="824">
        <v>1.0502889334253742</v>
      </c>
      <c r="I351" s="824">
        <v>39.341808000000135</v>
      </c>
      <c r="J351" s="824">
        <v>10.136148000000036</v>
      </c>
      <c r="K351" s="824">
        <v>29.205660000000101</v>
      </c>
      <c r="L351" s="854"/>
      <c r="M351" s="854"/>
      <c r="N351" s="595" t="s">
        <v>1236</v>
      </c>
      <c r="O351" s="833">
        <v>45030</v>
      </c>
      <c r="P351" s="824"/>
      <c r="Q351" s="824"/>
      <c r="R351" s="824"/>
      <c r="S351" s="824"/>
      <c r="T351" s="824"/>
      <c r="U351" s="824"/>
      <c r="V351" s="824"/>
      <c r="W351" s="824"/>
      <c r="X351" s="824"/>
    </row>
    <row r="352" spans="1:24" x14ac:dyDescent="0.25">
      <c r="A352" s="595" t="s">
        <v>1261</v>
      </c>
      <c r="B352" s="833">
        <v>45407</v>
      </c>
      <c r="C352" s="824">
        <v>0.23714285714285768</v>
      </c>
      <c r="D352" s="824">
        <v>0.12039800218394861</v>
      </c>
      <c r="E352" s="824">
        <v>0.30542285324920909</v>
      </c>
      <c r="F352" s="824">
        <v>1.8648437227481589</v>
      </c>
      <c r="G352" s="824">
        <v>0.29986003036287939</v>
      </c>
      <c r="H352" s="824">
        <v>1.0962023978753705</v>
      </c>
      <c r="I352" s="824">
        <v>21.271714285714335</v>
      </c>
      <c r="J352" s="824">
        <v>9.2533142857143069</v>
      </c>
      <c r="K352" s="824">
        <v>12.018400000000028</v>
      </c>
      <c r="L352" s="854"/>
      <c r="M352" s="854"/>
      <c r="N352" s="595" t="s">
        <v>1237</v>
      </c>
      <c r="O352" s="833">
        <v>45044</v>
      </c>
      <c r="P352" s="824"/>
      <c r="Q352" s="824"/>
      <c r="R352" s="824"/>
      <c r="S352" s="824"/>
      <c r="T352" s="824"/>
      <c r="U352" s="824"/>
      <c r="V352" s="824"/>
      <c r="W352" s="824"/>
      <c r="X352" s="824"/>
    </row>
    <row r="353" spans="1:24" x14ac:dyDescent="0.25">
      <c r="A353" s="595" t="s">
        <v>1262</v>
      </c>
      <c r="B353" s="833">
        <v>45421</v>
      </c>
      <c r="C353" s="824">
        <v>0.63800000000000012</v>
      </c>
      <c r="D353" s="824">
        <v>0.35913742755841027</v>
      </c>
      <c r="E353" s="824">
        <v>0.5199567316329855</v>
      </c>
      <c r="F353" s="824">
        <v>3.5460374315039656</v>
      </c>
      <c r="G353" s="824">
        <v>0.83154686530578836</v>
      </c>
      <c r="H353" s="824">
        <v>3.1779477694624378</v>
      </c>
      <c r="I353" s="824">
        <v>39.818518985516896</v>
      </c>
      <c r="J353" s="824">
        <v>21.280514266455778</v>
      </c>
      <c r="K353" s="824">
        <v>18.538004719061117</v>
      </c>
      <c r="L353" s="854"/>
      <c r="M353" s="854"/>
      <c r="N353" s="719" t="s">
        <v>1249</v>
      </c>
      <c r="O353" s="833"/>
      <c r="P353" s="824"/>
      <c r="Q353" s="824"/>
      <c r="R353" s="824"/>
      <c r="S353" s="824"/>
      <c r="T353" s="824"/>
      <c r="U353" s="824"/>
      <c r="V353" s="824"/>
      <c r="W353" s="824"/>
      <c r="X353" s="824"/>
    </row>
    <row r="354" spans="1:24" ht="13.8" thickBot="1" x14ac:dyDescent="0.3">
      <c r="A354" s="602" t="s">
        <v>1263</v>
      </c>
      <c r="B354" s="835">
        <v>45435</v>
      </c>
      <c r="C354" s="824">
        <v>0.5936615384615388</v>
      </c>
      <c r="D354" s="824">
        <v>0.32017608005325571</v>
      </c>
      <c r="E354" s="824">
        <v>0.59498094193343043</v>
      </c>
      <c r="F354" s="824">
        <v>3.7112905633358659</v>
      </c>
      <c r="G354" s="824">
        <v>0.63334545854751012</v>
      </c>
      <c r="H354" s="824">
        <v>3.5162973039280314</v>
      </c>
      <c r="I354" s="824">
        <v>63.669229839282615</v>
      </c>
      <c r="J354" s="824">
        <v>43.655608482169377</v>
      </c>
      <c r="K354" s="824">
        <v>20.013621357113237</v>
      </c>
      <c r="L354" s="854"/>
      <c r="M354" s="854"/>
      <c r="N354" s="721" t="s">
        <v>1250</v>
      </c>
      <c r="O354" s="835"/>
      <c r="P354" s="824"/>
      <c r="Q354" s="824"/>
      <c r="R354" s="824"/>
      <c r="S354" s="824"/>
      <c r="T354" s="824"/>
      <c r="U354" s="824"/>
      <c r="V354" s="824"/>
      <c r="W354" s="824"/>
      <c r="X354" s="824"/>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5F954-7F86-4F11-A451-FB8EEBA0B1A3}">
  <dimension ref="A1:M354"/>
  <sheetViews>
    <sheetView topLeftCell="I1" workbookViewId="0">
      <selection activeCell="M12" sqref="M12"/>
    </sheetView>
  </sheetViews>
  <sheetFormatPr defaultRowHeight="13.2" x14ac:dyDescent="0.25"/>
  <cols>
    <col min="1" max="1" width="13.21875" customWidth="1"/>
    <col min="2" max="2" width="17.5546875" customWidth="1"/>
    <col min="3" max="3" width="17.21875" customWidth="1"/>
    <col min="4" max="4" width="11.6640625" customWidth="1"/>
    <col min="5" max="5" width="28.109375" customWidth="1"/>
    <col min="6" max="6" width="30.109375" customWidth="1"/>
    <col min="7" max="7" width="25" customWidth="1"/>
    <col min="8" max="8" width="29" customWidth="1"/>
    <col min="9" max="9" width="32.44140625" customWidth="1"/>
    <col min="10" max="10" width="28.77734375" customWidth="1"/>
    <col min="11" max="11" width="27.44140625" customWidth="1"/>
    <col min="12" max="12" width="28.77734375" customWidth="1"/>
    <col min="13" max="13" width="28.21875" customWidth="1"/>
  </cols>
  <sheetData>
    <row r="1" spans="1:13" ht="13.8" thickBot="1" x14ac:dyDescent="0.3">
      <c r="A1" s="878" t="s">
        <v>911</v>
      </c>
      <c r="B1" s="877" t="s">
        <v>912</v>
      </c>
      <c r="C1" s="878" t="s">
        <v>1279</v>
      </c>
      <c r="D1" s="148" t="s">
        <v>1278</v>
      </c>
      <c r="E1" s="30" t="s">
        <v>1268</v>
      </c>
      <c r="F1" s="726" t="s">
        <v>1269</v>
      </c>
      <c r="G1" s="852" t="s">
        <v>1270</v>
      </c>
      <c r="H1" s="24" t="s">
        <v>1271</v>
      </c>
      <c r="I1" s="853" t="s">
        <v>1272</v>
      </c>
      <c r="J1" s="852" t="s">
        <v>1273</v>
      </c>
      <c r="K1" s="24" t="s">
        <v>1274</v>
      </c>
      <c r="L1" s="24" t="s">
        <v>1275</v>
      </c>
      <c r="M1" s="23" t="s">
        <v>1276</v>
      </c>
    </row>
    <row r="2" spans="1:13" x14ac:dyDescent="0.25">
      <c r="A2" s="290" t="s">
        <v>98</v>
      </c>
      <c r="B2" s="257">
        <v>40081</v>
      </c>
      <c r="C2" s="250">
        <v>17</v>
      </c>
      <c r="D2" s="879">
        <f>B2 +(C2/2)</f>
        <v>40089.5</v>
      </c>
    </row>
    <row r="3" spans="1:13" x14ac:dyDescent="0.25">
      <c r="A3" s="299" t="s">
        <v>100</v>
      </c>
      <c r="B3" s="256">
        <v>40098</v>
      </c>
      <c r="C3" s="247">
        <v>17</v>
      </c>
      <c r="D3" s="879">
        <f t="shared" ref="D3:D66" si="0">B3 +(C3/2)</f>
        <v>40106.5</v>
      </c>
    </row>
    <row r="4" spans="1:13" x14ac:dyDescent="0.25">
      <c r="A4" s="299" t="s">
        <v>102</v>
      </c>
      <c r="B4" s="256">
        <v>40115</v>
      </c>
      <c r="C4" s="247">
        <v>17</v>
      </c>
      <c r="D4" s="879">
        <f t="shared" si="0"/>
        <v>40123.5</v>
      </c>
    </row>
    <row r="5" spans="1:13" x14ac:dyDescent="0.25">
      <c r="A5" s="299" t="s">
        <v>104</v>
      </c>
      <c r="B5" s="256">
        <v>40132</v>
      </c>
      <c r="C5" s="247">
        <v>17</v>
      </c>
      <c r="D5" s="879">
        <f t="shared" si="0"/>
        <v>40140.5</v>
      </c>
    </row>
    <row r="6" spans="1:13" x14ac:dyDescent="0.25">
      <c r="A6" s="299" t="s">
        <v>106</v>
      </c>
      <c r="B6" s="256">
        <v>40149</v>
      </c>
      <c r="C6" s="247">
        <v>17</v>
      </c>
      <c r="D6" s="879">
        <f t="shared" si="0"/>
        <v>40157.5</v>
      </c>
    </row>
    <row r="7" spans="1:13" x14ac:dyDescent="0.25">
      <c r="A7" s="299" t="s">
        <v>108</v>
      </c>
      <c r="B7" s="256">
        <v>40166</v>
      </c>
      <c r="C7" s="247">
        <v>17</v>
      </c>
      <c r="D7" s="879">
        <f t="shared" si="0"/>
        <v>40174.5</v>
      </c>
    </row>
    <row r="8" spans="1:13" x14ac:dyDescent="0.25">
      <c r="A8" s="299" t="s">
        <v>110</v>
      </c>
      <c r="B8" s="256">
        <v>40183</v>
      </c>
      <c r="C8" s="247">
        <v>17</v>
      </c>
      <c r="D8" s="879">
        <f t="shared" si="0"/>
        <v>40191.5</v>
      </c>
    </row>
    <row r="9" spans="1:13" x14ac:dyDescent="0.25">
      <c r="A9" s="299" t="s">
        <v>111</v>
      </c>
      <c r="B9" s="256">
        <v>40200</v>
      </c>
      <c r="C9" s="247">
        <v>17</v>
      </c>
      <c r="D9" s="879">
        <f t="shared" si="0"/>
        <v>40208.5</v>
      </c>
    </row>
    <row r="10" spans="1:13" x14ac:dyDescent="0.25">
      <c r="A10" s="299" t="s">
        <v>112</v>
      </c>
      <c r="B10" s="256">
        <v>40217</v>
      </c>
      <c r="C10" s="247">
        <v>17</v>
      </c>
      <c r="D10" s="879">
        <f t="shared" si="0"/>
        <v>40225.5</v>
      </c>
    </row>
    <row r="11" spans="1:13" x14ac:dyDescent="0.25">
      <c r="A11" s="299" t="s">
        <v>113</v>
      </c>
      <c r="B11" s="256">
        <v>40234</v>
      </c>
      <c r="C11" s="247">
        <v>17</v>
      </c>
      <c r="D11" s="879">
        <f t="shared" si="0"/>
        <v>40242.5</v>
      </c>
    </row>
    <row r="12" spans="1:13" x14ac:dyDescent="0.25">
      <c r="A12" s="299" t="s">
        <v>114</v>
      </c>
      <c r="B12" s="256">
        <v>40251</v>
      </c>
      <c r="C12" s="247">
        <v>17</v>
      </c>
      <c r="D12" s="879">
        <f t="shared" si="0"/>
        <v>40259.5</v>
      </c>
    </row>
    <row r="13" spans="1:13" x14ac:dyDescent="0.25">
      <c r="A13" s="299" t="s">
        <v>115</v>
      </c>
      <c r="B13" s="256">
        <v>40268</v>
      </c>
      <c r="C13" s="247">
        <v>17</v>
      </c>
      <c r="D13" s="879">
        <f t="shared" si="0"/>
        <v>40276.5</v>
      </c>
    </row>
    <row r="14" spans="1:13" ht="13.8" thickBot="1" x14ac:dyDescent="0.3">
      <c r="A14" s="318" t="s">
        <v>116</v>
      </c>
      <c r="B14" s="864">
        <v>40285</v>
      </c>
      <c r="C14" s="254">
        <v>17</v>
      </c>
      <c r="D14" s="879">
        <f t="shared" si="0"/>
        <v>40293.5</v>
      </c>
    </row>
    <row r="15" spans="1:13" x14ac:dyDescent="0.25">
      <c r="A15" s="290" t="s">
        <v>117</v>
      </c>
      <c r="B15" s="257">
        <v>40271</v>
      </c>
      <c r="C15" s="250">
        <v>19</v>
      </c>
      <c r="D15" s="879">
        <f t="shared" si="0"/>
        <v>40280.5</v>
      </c>
    </row>
    <row r="16" spans="1:13" x14ac:dyDescent="0.25">
      <c r="A16" s="299" t="s">
        <v>118</v>
      </c>
      <c r="B16" s="865">
        <f>B15+14</f>
        <v>40285</v>
      </c>
      <c r="C16" s="247">
        <v>19</v>
      </c>
      <c r="D16" s="879">
        <f t="shared" si="0"/>
        <v>40294.5</v>
      </c>
    </row>
    <row r="17" spans="1:4" x14ac:dyDescent="0.25">
      <c r="A17" s="299" t="s">
        <v>119</v>
      </c>
      <c r="B17" s="256">
        <f t="shared" ref="B17:B27" si="1">B16+14</f>
        <v>40299</v>
      </c>
      <c r="C17" s="247">
        <v>19</v>
      </c>
      <c r="D17" s="879">
        <f t="shared" si="0"/>
        <v>40308.5</v>
      </c>
    </row>
    <row r="18" spans="1:4" x14ac:dyDescent="0.25">
      <c r="A18" s="299" t="s">
        <v>120</v>
      </c>
      <c r="B18" s="256">
        <f>B17+14</f>
        <v>40313</v>
      </c>
      <c r="C18" s="247">
        <v>19</v>
      </c>
      <c r="D18" s="879">
        <f t="shared" si="0"/>
        <v>40322.5</v>
      </c>
    </row>
    <row r="19" spans="1:4" x14ac:dyDescent="0.25">
      <c r="A19" s="299" t="s">
        <v>121</v>
      </c>
      <c r="B19" s="256">
        <f t="shared" si="1"/>
        <v>40327</v>
      </c>
      <c r="C19" s="247">
        <v>19</v>
      </c>
      <c r="D19" s="879">
        <f t="shared" si="0"/>
        <v>40336.5</v>
      </c>
    </row>
    <row r="20" spans="1:4" x14ac:dyDescent="0.25">
      <c r="A20" s="299" t="s">
        <v>122</v>
      </c>
      <c r="B20" s="256">
        <f t="shared" si="1"/>
        <v>40341</v>
      </c>
      <c r="C20" s="247">
        <v>19</v>
      </c>
      <c r="D20" s="879">
        <f t="shared" si="0"/>
        <v>40350.5</v>
      </c>
    </row>
    <row r="21" spans="1:4" x14ac:dyDescent="0.25">
      <c r="A21" s="299" t="s">
        <v>123</v>
      </c>
      <c r="B21" s="256">
        <f t="shared" si="1"/>
        <v>40355</v>
      </c>
      <c r="C21" s="247">
        <v>19</v>
      </c>
      <c r="D21" s="879">
        <f t="shared" si="0"/>
        <v>40364.5</v>
      </c>
    </row>
    <row r="22" spans="1:4" x14ac:dyDescent="0.25">
      <c r="A22" s="299" t="s">
        <v>124</v>
      </c>
      <c r="B22" s="256">
        <f t="shared" si="1"/>
        <v>40369</v>
      </c>
      <c r="C22" s="247">
        <v>19</v>
      </c>
      <c r="D22" s="879">
        <f t="shared" si="0"/>
        <v>40378.5</v>
      </c>
    </row>
    <row r="23" spans="1:4" x14ac:dyDescent="0.25">
      <c r="A23" s="299" t="s">
        <v>125</v>
      </c>
      <c r="B23" s="256">
        <f t="shared" si="1"/>
        <v>40383</v>
      </c>
      <c r="C23" s="247">
        <v>19</v>
      </c>
      <c r="D23" s="879">
        <f t="shared" si="0"/>
        <v>40392.5</v>
      </c>
    </row>
    <row r="24" spans="1:4" x14ac:dyDescent="0.25">
      <c r="A24" s="299" t="s">
        <v>126</v>
      </c>
      <c r="B24" s="256">
        <f t="shared" si="1"/>
        <v>40397</v>
      </c>
      <c r="C24" s="247">
        <v>19</v>
      </c>
      <c r="D24" s="879">
        <f t="shared" si="0"/>
        <v>40406.5</v>
      </c>
    </row>
    <row r="25" spans="1:4" x14ac:dyDescent="0.25">
      <c r="A25" s="299" t="s">
        <v>127</v>
      </c>
      <c r="B25" s="256">
        <f t="shared" si="1"/>
        <v>40411</v>
      </c>
      <c r="C25" s="247">
        <v>19</v>
      </c>
      <c r="D25" s="879">
        <f t="shared" si="0"/>
        <v>40420.5</v>
      </c>
    </row>
    <row r="26" spans="1:4" x14ac:dyDescent="0.25">
      <c r="A26" s="299" t="s">
        <v>128</v>
      </c>
      <c r="B26" s="256">
        <f t="shared" si="1"/>
        <v>40425</v>
      </c>
      <c r="C26" s="247">
        <v>19</v>
      </c>
      <c r="D26" s="879">
        <f t="shared" si="0"/>
        <v>40434.5</v>
      </c>
    </row>
    <row r="27" spans="1:4" ht="13.8" thickBot="1" x14ac:dyDescent="0.3">
      <c r="A27" s="318" t="s">
        <v>129</v>
      </c>
      <c r="B27" s="258">
        <f t="shared" si="1"/>
        <v>40439</v>
      </c>
      <c r="C27" s="254">
        <v>19</v>
      </c>
      <c r="D27" s="879">
        <f t="shared" si="0"/>
        <v>40448.5</v>
      </c>
    </row>
    <row r="28" spans="1:4" x14ac:dyDescent="0.25">
      <c r="A28" s="290" t="s">
        <v>130</v>
      </c>
      <c r="B28" s="257">
        <v>40459</v>
      </c>
      <c r="C28" s="250">
        <v>15</v>
      </c>
      <c r="D28" s="879">
        <f t="shared" si="0"/>
        <v>40466.5</v>
      </c>
    </row>
    <row r="29" spans="1:4" x14ac:dyDescent="0.25">
      <c r="A29" s="299" t="s">
        <v>131</v>
      </c>
      <c r="B29" s="256">
        <v>40474</v>
      </c>
      <c r="C29" s="247">
        <v>15</v>
      </c>
      <c r="D29" s="879">
        <f t="shared" si="0"/>
        <v>40481.5</v>
      </c>
    </row>
    <row r="30" spans="1:4" x14ac:dyDescent="0.25">
      <c r="A30" s="299" t="s">
        <v>132</v>
      </c>
      <c r="B30" s="256">
        <v>40489</v>
      </c>
      <c r="C30" s="247">
        <v>15</v>
      </c>
      <c r="D30" s="879">
        <f t="shared" si="0"/>
        <v>40496.5</v>
      </c>
    </row>
    <row r="31" spans="1:4" x14ac:dyDescent="0.25">
      <c r="A31" s="299" t="s">
        <v>133</v>
      </c>
      <c r="B31" s="256">
        <v>40504</v>
      </c>
      <c r="C31" s="247">
        <v>15</v>
      </c>
      <c r="D31" s="879">
        <f t="shared" si="0"/>
        <v>40511.5</v>
      </c>
    </row>
    <row r="32" spans="1:4" x14ac:dyDescent="0.25">
      <c r="A32" s="299" t="s">
        <v>134</v>
      </c>
      <c r="B32" s="256">
        <v>40519</v>
      </c>
      <c r="C32" s="247">
        <v>15</v>
      </c>
      <c r="D32" s="879">
        <f t="shared" si="0"/>
        <v>40526.5</v>
      </c>
    </row>
    <row r="33" spans="1:4" x14ac:dyDescent="0.25">
      <c r="A33" s="299" t="s">
        <v>135</v>
      </c>
      <c r="B33" s="256">
        <v>40534</v>
      </c>
      <c r="C33" s="247">
        <v>15</v>
      </c>
      <c r="D33" s="879">
        <f t="shared" si="0"/>
        <v>40541.5</v>
      </c>
    </row>
    <row r="34" spans="1:4" x14ac:dyDescent="0.25">
      <c r="A34" s="299" t="s">
        <v>136</v>
      </c>
      <c r="B34" s="256">
        <v>40549</v>
      </c>
      <c r="C34" s="247">
        <v>15</v>
      </c>
      <c r="D34" s="879">
        <f t="shared" si="0"/>
        <v>40556.5</v>
      </c>
    </row>
    <row r="35" spans="1:4" x14ac:dyDescent="0.25">
      <c r="A35" s="299" t="s">
        <v>137</v>
      </c>
      <c r="B35" s="256">
        <v>40564</v>
      </c>
      <c r="C35" s="247">
        <v>15</v>
      </c>
      <c r="D35" s="879">
        <f t="shared" si="0"/>
        <v>40571.5</v>
      </c>
    </row>
    <row r="36" spans="1:4" x14ac:dyDescent="0.25">
      <c r="A36" s="299" t="s">
        <v>138</v>
      </c>
      <c r="B36" s="256">
        <v>40579</v>
      </c>
      <c r="C36" s="247">
        <v>15</v>
      </c>
      <c r="D36" s="879">
        <f t="shared" si="0"/>
        <v>40586.5</v>
      </c>
    </row>
    <row r="37" spans="1:4" x14ac:dyDescent="0.25">
      <c r="A37" s="299" t="s">
        <v>139</v>
      </c>
      <c r="B37" s="256">
        <v>40594</v>
      </c>
      <c r="C37" s="247">
        <v>15</v>
      </c>
      <c r="D37" s="879">
        <f t="shared" si="0"/>
        <v>40601.5</v>
      </c>
    </row>
    <row r="38" spans="1:4" x14ac:dyDescent="0.25">
      <c r="A38" s="299" t="s">
        <v>140</v>
      </c>
      <c r="B38" s="256">
        <v>40609</v>
      </c>
      <c r="C38" s="247">
        <v>15</v>
      </c>
      <c r="D38" s="879">
        <f t="shared" si="0"/>
        <v>40616.5</v>
      </c>
    </row>
    <row r="39" spans="1:4" x14ac:dyDescent="0.25">
      <c r="A39" s="299" t="s">
        <v>141</v>
      </c>
      <c r="B39" s="256">
        <v>40624</v>
      </c>
      <c r="C39" s="247">
        <v>15</v>
      </c>
      <c r="D39" s="879">
        <f t="shared" si="0"/>
        <v>40631.5</v>
      </c>
    </row>
    <row r="40" spans="1:4" ht="13.8" thickBot="1" x14ac:dyDescent="0.3">
      <c r="A40" s="318" t="s">
        <v>142</v>
      </c>
      <c r="B40" s="258">
        <v>40639</v>
      </c>
      <c r="C40" s="254">
        <v>15</v>
      </c>
      <c r="D40" s="879">
        <f t="shared" si="0"/>
        <v>40646.5</v>
      </c>
    </row>
    <row r="41" spans="1:4" x14ac:dyDescent="0.25">
      <c r="A41" s="290" t="s">
        <v>143</v>
      </c>
      <c r="B41" s="257">
        <v>40669</v>
      </c>
      <c r="C41" s="250">
        <v>12</v>
      </c>
      <c r="D41" s="879">
        <f t="shared" si="0"/>
        <v>40675</v>
      </c>
    </row>
    <row r="42" spans="1:4" x14ac:dyDescent="0.25">
      <c r="A42" s="299" t="s">
        <v>144</v>
      </c>
      <c r="B42" s="256">
        <v>40681</v>
      </c>
      <c r="C42" s="259">
        <v>12</v>
      </c>
      <c r="D42" s="879">
        <f t="shared" si="0"/>
        <v>40687</v>
      </c>
    </row>
    <row r="43" spans="1:4" x14ac:dyDescent="0.25">
      <c r="A43" s="299" t="s">
        <v>145</v>
      </c>
      <c r="B43" s="256">
        <v>40693</v>
      </c>
      <c r="C43" s="259">
        <v>12</v>
      </c>
      <c r="D43" s="879">
        <f t="shared" si="0"/>
        <v>40699</v>
      </c>
    </row>
    <row r="44" spans="1:4" x14ac:dyDescent="0.25">
      <c r="A44" s="299" t="s">
        <v>146</v>
      </c>
      <c r="B44" s="256">
        <v>40705</v>
      </c>
      <c r="C44" s="259">
        <v>12</v>
      </c>
      <c r="D44" s="879">
        <f t="shared" si="0"/>
        <v>40711</v>
      </c>
    </row>
    <row r="45" spans="1:4" x14ac:dyDescent="0.25">
      <c r="A45" s="299" t="s">
        <v>147</v>
      </c>
      <c r="B45" s="256">
        <v>40717</v>
      </c>
      <c r="C45" s="259">
        <v>12</v>
      </c>
      <c r="D45" s="879">
        <f t="shared" si="0"/>
        <v>40723</v>
      </c>
    </row>
    <row r="46" spans="1:4" x14ac:dyDescent="0.25">
      <c r="A46" s="299" t="s">
        <v>148</v>
      </c>
      <c r="B46" s="256">
        <v>40729</v>
      </c>
      <c r="C46" s="259">
        <v>12</v>
      </c>
      <c r="D46" s="879">
        <f t="shared" si="0"/>
        <v>40735</v>
      </c>
    </row>
    <row r="47" spans="1:4" x14ac:dyDescent="0.25">
      <c r="A47" s="299" t="s">
        <v>149</v>
      </c>
      <c r="B47" s="256">
        <v>40741</v>
      </c>
      <c r="C47" s="259">
        <v>12</v>
      </c>
      <c r="D47" s="879">
        <f t="shared" si="0"/>
        <v>40747</v>
      </c>
    </row>
    <row r="48" spans="1:4" x14ac:dyDescent="0.25">
      <c r="A48" s="299" t="s">
        <v>150</v>
      </c>
      <c r="B48" s="256">
        <v>40753</v>
      </c>
      <c r="C48" s="259">
        <v>12</v>
      </c>
      <c r="D48" s="879">
        <f t="shared" si="0"/>
        <v>40759</v>
      </c>
    </row>
    <row r="49" spans="1:4" x14ac:dyDescent="0.25">
      <c r="A49" s="299" t="s">
        <v>151</v>
      </c>
      <c r="B49" s="256">
        <v>40765</v>
      </c>
      <c r="C49" s="259">
        <v>12</v>
      </c>
      <c r="D49" s="879">
        <f t="shared" si="0"/>
        <v>40771</v>
      </c>
    </row>
    <row r="50" spans="1:4" x14ac:dyDescent="0.25">
      <c r="A50" s="299" t="s">
        <v>152</v>
      </c>
      <c r="B50" s="256">
        <v>40777</v>
      </c>
      <c r="C50" s="259">
        <v>12</v>
      </c>
      <c r="D50" s="879">
        <f t="shared" si="0"/>
        <v>40783</v>
      </c>
    </row>
    <row r="51" spans="1:4" x14ac:dyDescent="0.25">
      <c r="A51" s="299" t="s">
        <v>153</v>
      </c>
      <c r="B51" s="256">
        <v>40789</v>
      </c>
      <c r="C51" s="259">
        <v>12</v>
      </c>
      <c r="D51" s="879">
        <f t="shared" si="0"/>
        <v>40795</v>
      </c>
    </row>
    <row r="52" spans="1:4" x14ac:dyDescent="0.25">
      <c r="A52" s="299" t="s">
        <v>154</v>
      </c>
      <c r="B52" s="256">
        <v>40801</v>
      </c>
      <c r="C52" s="259">
        <v>12</v>
      </c>
      <c r="D52" s="879">
        <f t="shared" si="0"/>
        <v>40807</v>
      </c>
    </row>
    <row r="53" spans="1:4" ht="13.8" thickBot="1" x14ac:dyDescent="0.3">
      <c r="A53" s="470" t="s">
        <v>155</v>
      </c>
      <c r="B53" s="472">
        <v>40813</v>
      </c>
      <c r="C53" s="471">
        <v>14</v>
      </c>
      <c r="D53" s="879">
        <f t="shared" si="0"/>
        <v>40820</v>
      </c>
    </row>
    <row r="54" spans="1:4" x14ac:dyDescent="0.25">
      <c r="A54" s="458" t="s">
        <v>156</v>
      </c>
      <c r="B54" s="460">
        <v>40844</v>
      </c>
      <c r="C54" s="459">
        <v>16</v>
      </c>
      <c r="D54" s="879">
        <f t="shared" si="0"/>
        <v>40852</v>
      </c>
    </row>
    <row r="55" spans="1:4" x14ac:dyDescent="0.25">
      <c r="A55" s="299" t="s">
        <v>157</v>
      </c>
      <c r="B55" s="256">
        <v>40860</v>
      </c>
      <c r="C55" s="247">
        <v>16</v>
      </c>
      <c r="D55" s="879">
        <f t="shared" si="0"/>
        <v>40868</v>
      </c>
    </row>
    <row r="56" spans="1:4" x14ac:dyDescent="0.25">
      <c r="A56" s="299" t="s">
        <v>158</v>
      </c>
      <c r="B56" s="256">
        <v>40876</v>
      </c>
      <c r="C56" s="247">
        <v>16</v>
      </c>
      <c r="D56" s="879">
        <f t="shared" si="0"/>
        <v>40884</v>
      </c>
    </row>
    <row r="57" spans="1:4" x14ac:dyDescent="0.25">
      <c r="A57" s="299" t="s">
        <v>159</v>
      </c>
      <c r="B57" s="256">
        <v>40892</v>
      </c>
      <c r="C57" s="247">
        <v>16</v>
      </c>
      <c r="D57" s="879">
        <f t="shared" si="0"/>
        <v>40900</v>
      </c>
    </row>
    <row r="58" spans="1:4" x14ac:dyDescent="0.25">
      <c r="A58" s="299" t="s">
        <v>160</v>
      </c>
      <c r="B58" s="256">
        <v>40908</v>
      </c>
      <c r="C58" s="247">
        <v>16</v>
      </c>
      <c r="D58" s="879">
        <f t="shared" si="0"/>
        <v>40916</v>
      </c>
    </row>
    <row r="59" spans="1:4" x14ac:dyDescent="0.25">
      <c r="A59" s="299" t="s">
        <v>161</v>
      </c>
      <c r="B59" s="256">
        <v>40924</v>
      </c>
      <c r="C59" s="247">
        <v>16</v>
      </c>
      <c r="D59" s="879">
        <f t="shared" si="0"/>
        <v>40932</v>
      </c>
    </row>
    <row r="60" spans="1:4" x14ac:dyDescent="0.25">
      <c r="A60" s="299" t="s">
        <v>162</v>
      </c>
      <c r="B60" s="256">
        <v>40940</v>
      </c>
      <c r="C60" s="247">
        <v>16</v>
      </c>
      <c r="D60" s="879">
        <f t="shared" si="0"/>
        <v>40948</v>
      </c>
    </row>
    <row r="61" spans="1:4" x14ac:dyDescent="0.25">
      <c r="A61" s="299" t="s">
        <v>163</v>
      </c>
      <c r="B61" s="256">
        <v>40956</v>
      </c>
      <c r="C61" s="247">
        <v>16</v>
      </c>
      <c r="D61" s="879">
        <f t="shared" si="0"/>
        <v>40964</v>
      </c>
    </row>
    <row r="62" spans="1:4" x14ac:dyDescent="0.25">
      <c r="A62" s="299" t="s">
        <v>164</v>
      </c>
      <c r="B62" s="256">
        <v>40972</v>
      </c>
      <c r="C62" s="247">
        <v>16</v>
      </c>
      <c r="D62" s="879">
        <f t="shared" si="0"/>
        <v>40980</v>
      </c>
    </row>
    <row r="63" spans="1:4" x14ac:dyDescent="0.25">
      <c r="A63" s="299" t="s">
        <v>165</v>
      </c>
      <c r="B63" s="256">
        <v>40988</v>
      </c>
      <c r="C63" s="247">
        <v>16</v>
      </c>
      <c r="D63" s="879">
        <f t="shared" si="0"/>
        <v>40996</v>
      </c>
    </row>
    <row r="64" spans="1:4" x14ac:dyDescent="0.25">
      <c r="A64" s="299" t="s">
        <v>166</v>
      </c>
      <c r="B64" s="256">
        <v>41004</v>
      </c>
      <c r="C64" s="247">
        <v>16</v>
      </c>
      <c r="D64" s="879">
        <f t="shared" si="0"/>
        <v>41012</v>
      </c>
    </row>
    <row r="65" spans="1:4" x14ac:dyDescent="0.25">
      <c r="A65" s="299" t="s">
        <v>167</v>
      </c>
      <c r="B65" s="256">
        <v>41020</v>
      </c>
      <c r="C65" s="247">
        <v>16</v>
      </c>
      <c r="D65" s="879">
        <f t="shared" si="0"/>
        <v>41028</v>
      </c>
    </row>
    <row r="66" spans="1:4" ht="13.8" thickBot="1" x14ac:dyDescent="0.3">
      <c r="A66" s="470" t="s">
        <v>168</v>
      </c>
      <c r="B66" s="472">
        <v>41036</v>
      </c>
      <c r="C66" s="253">
        <v>15</v>
      </c>
      <c r="D66" s="879">
        <f t="shared" si="0"/>
        <v>41043.5</v>
      </c>
    </row>
    <row r="67" spans="1:4" x14ac:dyDescent="0.25">
      <c r="A67" s="458" t="s">
        <v>169</v>
      </c>
      <c r="B67" s="460">
        <v>41082</v>
      </c>
      <c r="C67" s="459">
        <v>9.5</v>
      </c>
      <c r="D67" s="879">
        <f t="shared" ref="D67:D130" si="2">B67 +(C67/2)</f>
        <v>41086.75</v>
      </c>
    </row>
    <row r="68" spans="1:4" x14ac:dyDescent="0.25">
      <c r="A68" s="299" t="s">
        <v>170</v>
      </c>
      <c r="B68" s="256">
        <v>41091.5</v>
      </c>
      <c r="C68" s="247">
        <v>9.5</v>
      </c>
      <c r="D68" s="879">
        <f t="shared" si="2"/>
        <v>41096.25</v>
      </c>
    </row>
    <row r="69" spans="1:4" x14ac:dyDescent="0.25">
      <c r="A69" s="299" t="s">
        <v>171</v>
      </c>
      <c r="B69" s="256">
        <v>41101</v>
      </c>
      <c r="C69" s="247">
        <v>9.5</v>
      </c>
      <c r="D69" s="879">
        <f t="shared" si="2"/>
        <v>41105.75</v>
      </c>
    </row>
    <row r="70" spans="1:4" x14ac:dyDescent="0.25">
      <c r="A70" s="299" t="s">
        <v>172</v>
      </c>
      <c r="B70" s="256">
        <v>41110.5</v>
      </c>
      <c r="C70" s="247">
        <v>9.5</v>
      </c>
      <c r="D70" s="879">
        <f t="shared" si="2"/>
        <v>41115.25</v>
      </c>
    </row>
    <row r="71" spans="1:4" x14ac:dyDescent="0.25">
      <c r="A71" s="299" t="s">
        <v>173</v>
      </c>
      <c r="B71" s="256">
        <v>41120</v>
      </c>
      <c r="C71" s="247">
        <v>9.5</v>
      </c>
      <c r="D71" s="879">
        <f t="shared" si="2"/>
        <v>41124.75</v>
      </c>
    </row>
    <row r="72" spans="1:4" x14ac:dyDescent="0.25">
      <c r="A72" s="299" t="s">
        <v>174</v>
      </c>
      <c r="B72" s="256">
        <v>41129.5</v>
      </c>
      <c r="C72" s="247">
        <v>9.5</v>
      </c>
      <c r="D72" s="879">
        <f t="shared" si="2"/>
        <v>41134.25</v>
      </c>
    </row>
    <row r="73" spans="1:4" x14ac:dyDescent="0.25">
      <c r="A73" s="299" t="s">
        <v>175</v>
      </c>
      <c r="B73" s="256">
        <v>41139</v>
      </c>
      <c r="C73" s="247">
        <v>9.5</v>
      </c>
      <c r="D73" s="879">
        <f t="shared" si="2"/>
        <v>41143.75</v>
      </c>
    </row>
    <row r="74" spans="1:4" x14ac:dyDescent="0.25">
      <c r="A74" s="299" t="s">
        <v>176</v>
      </c>
      <c r="B74" s="256">
        <v>41148.5</v>
      </c>
      <c r="C74" s="247">
        <v>9.5</v>
      </c>
      <c r="D74" s="879">
        <f t="shared" si="2"/>
        <v>41153.25</v>
      </c>
    </row>
    <row r="75" spans="1:4" x14ac:dyDescent="0.25">
      <c r="A75" s="299" t="s">
        <v>177</v>
      </c>
      <c r="B75" s="256">
        <v>41158</v>
      </c>
      <c r="C75" s="247">
        <v>9.5</v>
      </c>
      <c r="D75" s="879">
        <f t="shared" si="2"/>
        <v>41162.75</v>
      </c>
    </row>
    <row r="76" spans="1:4" x14ac:dyDescent="0.25">
      <c r="A76" s="299" t="s">
        <v>178</v>
      </c>
      <c r="B76" s="256">
        <v>41167.5</v>
      </c>
      <c r="C76" s="247">
        <v>9.5</v>
      </c>
      <c r="D76" s="879">
        <f t="shared" si="2"/>
        <v>41172.25</v>
      </c>
    </row>
    <row r="77" spans="1:4" x14ac:dyDescent="0.25">
      <c r="A77" s="299" t="s">
        <v>179</v>
      </c>
      <c r="B77" s="256">
        <v>41177</v>
      </c>
      <c r="C77" s="247">
        <v>9.5</v>
      </c>
      <c r="D77" s="879">
        <f t="shared" si="2"/>
        <v>41181.75</v>
      </c>
    </row>
    <row r="78" spans="1:4" x14ac:dyDescent="0.25">
      <c r="A78" s="299" t="s">
        <v>180</v>
      </c>
      <c r="B78" s="256">
        <v>41186.5</v>
      </c>
      <c r="C78" s="247">
        <v>9.5</v>
      </c>
      <c r="D78" s="879">
        <f t="shared" si="2"/>
        <v>41191.25</v>
      </c>
    </row>
    <row r="79" spans="1:4" ht="13.8" thickBot="1" x14ac:dyDescent="0.3">
      <c r="A79" s="470" t="s">
        <v>181</v>
      </c>
      <c r="B79" s="472">
        <v>41196</v>
      </c>
      <c r="C79" s="253">
        <v>9.5</v>
      </c>
      <c r="D79" s="879">
        <f t="shared" si="2"/>
        <v>41200.75</v>
      </c>
    </row>
    <row r="80" spans="1:4" x14ac:dyDescent="0.25">
      <c r="A80" s="779"/>
      <c r="B80" s="41"/>
      <c r="C80" s="56"/>
      <c r="D80" s="879">
        <f t="shared" si="2"/>
        <v>0</v>
      </c>
    </row>
    <row r="81" spans="1:4" x14ac:dyDescent="0.25">
      <c r="A81" s="458" t="s">
        <v>182</v>
      </c>
      <c r="B81" s="460">
        <v>41443</v>
      </c>
      <c r="C81" s="489">
        <v>9.61538</v>
      </c>
      <c r="D81" s="879">
        <f t="shared" si="2"/>
        <v>41447.807690000001</v>
      </c>
    </row>
    <row r="82" spans="1:4" x14ac:dyDescent="0.25">
      <c r="A82" s="299" t="s">
        <v>183</v>
      </c>
      <c r="B82" s="256">
        <v>41452.615380000003</v>
      </c>
      <c r="C82" s="434">
        <v>9.61538</v>
      </c>
      <c r="D82" s="879">
        <f t="shared" si="2"/>
        <v>41457.423070000004</v>
      </c>
    </row>
    <row r="83" spans="1:4" x14ac:dyDescent="0.25">
      <c r="A83" s="299" t="s">
        <v>184</v>
      </c>
      <c r="B83" s="256">
        <v>41462.230760000006</v>
      </c>
      <c r="C83" s="434">
        <v>9.61538</v>
      </c>
      <c r="D83" s="879">
        <f t="shared" si="2"/>
        <v>41467.038450000007</v>
      </c>
    </row>
    <row r="84" spans="1:4" x14ac:dyDescent="0.25">
      <c r="A84" s="299" t="s">
        <v>185</v>
      </c>
      <c r="B84" s="256">
        <v>41471.846140000009</v>
      </c>
      <c r="C84" s="434">
        <v>9.61538</v>
      </c>
      <c r="D84" s="879">
        <f t="shared" si="2"/>
        <v>41476.65383000001</v>
      </c>
    </row>
    <row r="85" spans="1:4" x14ac:dyDescent="0.25">
      <c r="A85" s="299" t="s">
        <v>186</v>
      </c>
      <c r="B85" s="256">
        <v>41481.461520000012</v>
      </c>
      <c r="C85" s="434">
        <v>9.61538</v>
      </c>
      <c r="D85" s="879">
        <f t="shared" si="2"/>
        <v>41486.269210000013</v>
      </c>
    </row>
    <row r="86" spans="1:4" x14ac:dyDescent="0.25">
      <c r="A86" s="299" t="s">
        <v>187</v>
      </c>
      <c r="B86" s="256">
        <v>41491.076900000015</v>
      </c>
      <c r="C86" s="434">
        <v>9.61538</v>
      </c>
      <c r="D86" s="879">
        <f t="shared" si="2"/>
        <v>41495.884590000016</v>
      </c>
    </row>
    <row r="87" spans="1:4" x14ac:dyDescent="0.25">
      <c r="A87" s="299" t="s">
        <v>188</v>
      </c>
      <c r="B87" s="256">
        <v>41500.692280000017</v>
      </c>
      <c r="C87" s="434">
        <v>9.61538</v>
      </c>
      <c r="D87" s="879">
        <f t="shared" si="2"/>
        <v>41505.499970000019</v>
      </c>
    </row>
    <row r="88" spans="1:4" x14ac:dyDescent="0.25">
      <c r="A88" s="299" t="s">
        <v>189</v>
      </c>
      <c r="B88" s="256">
        <v>41510.30766000002</v>
      </c>
      <c r="C88" s="434">
        <v>9.61538</v>
      </c>
      <c r="D88" s="879">
        <f t="shared" si="2"/>
        <v>41515.115350000022</v>
      </c>
    </row>
    <row r="89" spans="1:4" x14ac:dyDescent="0.25">
      <c r="A89" s="299" t="s">
        <v>190</v>
      </c>
      <c r="B89" s="256">
        <v>41519.923040000023</v>
      </c>
      <c r="C89" s="434">
        <v>9.61538</v>
      </c>
      <c r="D89" s="879">
        <f t="shared" si="2"/>
        <v>41524.730730000025</v>
      </c>
    </row>
    <row r="90" spans="1:4" x14ac:dyDescent="0.25">
      <c r="A90" s="299" t="s">
        <v>191</v>
      </c>
      <c r="B90" s="256">
        <v>41529.538420000026</v>
      </c>
      <c r="C90" s="434">
        <v>9.61538</v>
      </c>
      <c r="D90" s="879">
        <f t="shared" si="2"/>
        <v>41534.346110000028</v>
      </c>
    </row>
    <row r="91" spans="1:4" x14ac:dyDescent="0.25">
      <c r="A91" s="299" t="s">
        <v>192</v>
      </c>
      <c r="B91" s="256">
        <v>41539.153800000029</v>
      </c>
      <c r="C91" s="434">
        <v>9.61538</v>
      </c>
      <c r="D91" s="879">
        <f t="shared" si="2"/>
        <v>41543.961490000031</v>
      </c>
    </row>
    <row r="92" spans="1:4" x14ac:dyDescent="0.25">
      <c r="A92" s="299" t="s">
        <v>193</v>
      </c>
      <c r="B92" s="256">
        <v>41548.769180000032</v>
      </c>
      <c r="C92" s="434">
        <v>9.61538</v>
      </c>
      <c r="D92" s="879">
        <f t="shared" si="2"/>
        <v>41553.576870000034</v>
      </c>
    </row>
    <row r="93" spans="1:4" ht="13.8" thickBot="1" x14ac:dyDescent="0.3">
      <c r="A93" s="470" t="s">
        <v>194</v>
      </c>
      <c r="B93" s="472">
        <v>41558.384560000035</v>
      </c>
      <c r="C93" s="491">
        <v>9.61538</v>
      </c>
      <c r="D93" s="879">
        <f t="shared" si="2"/>
        <v>41563.192250000036</v>
      </c>
    </row>
    <row r="94" spans="1:4" x14ac:dyDescent="0.25">
      <c r="A94" s="458" t="s">
        <v>195</v>
      </c>
      <c r="B94" s="460">
        <v>41570</v>
      </c>
      <c r="C94" s="459">
        <v>16</v>
      </c>
      <c r="D94" s="879">
        <f t="shared" si="2"/>
        <v>41578</v>
      </c>
    </row>
    <row r="95" spans="1:4" x14ac:dyDescent="0.25">
      <c r="A95" s="299" t="s">
        <v>196</v>
      </c>
      <c r="B95" s="256">
        <v>41586</v>
      </c>
      <c r="C95" s="247">
        <v>16</v>
      </c>
      <c r="D95" s="879">
        <f t="shared" si="2"/>
        <v>41594</v>
      </c>
    </row>
    <row r="96" spans="1:4" x14ac:dyDescent="0.25">
      <c r="A96" s="299" t="s">
        <v>197</v>
      </c>
      <c r="B96" s="256">
        <v>41602</v>
      </c>
      <c r="C96" s="247">
        <v>16</v>
      </c>
      <c r="D96" s="879">
        <f t="shared" si="2"/>
        <v>41610</v>
      </c>
    </row>
    <row r="97" spans="1:4" x14ac:dyDescent="0.25">
      <c r="A97" s="299" t="s">
        <v>198</v>
      </c>
      <c r="B97" s="256">
        <v>41618</v>
      </c>
      <c r="C97" s="247">
        <v>16</v>
      </c>
      <c r="D97" s="879">
        <f t="shared" si="2"/>
        <v>41626</v>
      </c>
    </row>
    <row r="98" spans="1:4" x14ac:dyDescent="0.25">
      <c r="A98" s="299" t="s">
        <v>199</v>
      </c>
      <c r="B98" s="256">
        <v>41634</v>
      </c>
      <c r="C98" s="247">
        <v>16</v>
      </c>
      <c r="D98" s="879">
        <f t="shared" si="2"/>
        <v>41642</v>
      </c>
    </row>
    <row r="99" spans="1:4" x14ac:dyDescent="0.25">
      <c r="A99" s="299" t="s">
        <v>200</v>
      </c>
      <c r="B99" s="256">
        <v>41650</v>
      </c>
      <c r="C99" s="247">
        <v>16</v>
      </c>
      <c r="D99" s="879">
        <f t="shared" si="2"/>
        <v>41658</v>
      </c>
    </row>
    <row r="100" spans="1:4" x14ac:dyDescent="0.25">
      <c r="A100" s="299" t="s">
        <v>201</v>
      </c>
      <c r="B100" s="256">
        <v>41666</v>
      </c>
      <c r="C100" s="247">
        <v>16</v>
      </c>
      <c r="D100" s="879">
        <f t="shared" si="2"/>
        <v>41674</v>
      </c>
    </row>
    <row r="101" spans="1:4" x14ac:dyDescent="0.25">
      <c r="A101" s="299" t="s">
        <v>202</v>
      </c>
      <c r="B101" s="256">
        <v>41682</v>
      </c>
      <c r="C101" s="247">
        <v>16</v>
      </c>
      <c r="D101" s="879">
        <f t="shared" si="2"/>
        <v>41690</v>
      </c>
    </row>
    <row r="102" spans="1:4" x14ac:dyDescent="0.25">
      <c r="A102" s="299" t="s">
        <v>203</v>
      </c>
      <c r="B102" s="256">
        <v>41698</v>
      </c>
      <c r="C102" s="247">
        <v>16</v>
      </c>
      <c r="D102" s="879">
        <f t="shared" si="2"/>
        <v>41706</v>
      </c>
    </row>
    <row r="103" spans="1:4" x14ac:dyDescent="0.25">
      <c r="A103" s="299" t="s">
        <v>204</v>
      </c>
      <c r="B103" s="256">
        <v>41714</v>
      </c>
      <c r="C103" s="247">
        <v>16</v>
      </c>
      <c r="D103" s="879">
        <f t="shared" si="2"/>
        <v>41722</v>
      </c>
    </row>
    <row r="104" spans="1:4" x14ac:dyDescent="0.25">
      <c r="A104" s="299" t="s">
        <v>205</v>
      </c>
      <c r="B104" s="256">
        <v>41730</v>
      </c>
      <c r="C104" s="247">
        <v>16</v>
      </c>
      <c r="D104" s="879">
        <f t="shared" si="2"/>
        <v>41738</v>
      </c>
    </row>
    <row r="105" spans="1:4" x14ac:dyDescent="0.25">
      <c r="A105" s="299" t="s">
        <v>206</v>
      </c>
      <c r="B105" s="256">
        <v>41746</v>
      </c>
      <c r="C105" s="247">
        <v>16</v>
      </c>
      <c r="D105" s="879">
        <f t="shared" si="2"/>
        <v>41754</v>
      </c>
    </row>
    <row r="106" spans="1:4" ht="13.8" thickBot="1" x14ac:dyDescent="0.3">
      <c r="A106" s="494" t="s">
        <v>207</v>
      </c>
      <c r="B106" s="496">
        <v>41762</v>
      </c>
      <c r="C106" s="495">
        <v>16</v>
      </c>
      <c r="D106" s="879">
        <f t="shared" si="2"/>
        <v>41770</v>
      </c>
    </row>
    <row r="107" spans="1:4" x14ac:dyDescent="0.25">
      <c r="A107" s="458" t="s">
        <v>208</v>
      </c>
      <c r="B107" s="460">
        <v>41783</v>
      </c>
      <c r="C107" s="459">
        <v>11.5</v>
      </c>
      <c r="D107" s="879">
        <f t="shared" si="2"/>
        <v>41788.75</v>
      </c>
    </row>
    <row r="108" spans="1:4" x14ac:dyDescent="0.25">
      <c r="A108" s="299" t="s">
        <v>209</v>
      </c>
      <c r="B108" s="256">
        <v>41794.5</v>
      </c>
      <c r="C108" s="247">
        <v>11.5</v>
      </c>
      <c r="D108" s="879">
        <f t="shared" si="2"/>
        <v>41800.25</v>
      </c>
    </row>
    <row r="109" spans="1:4" x14ac:dyDescent="0.25">
      <c r="A109" s="299" t="s">
        <v>210</v>
      </c>
      <c r="B109" s="256">
        <v>41806</v>
      </c>
      <c r="C109" s="247">
        <v>11.5</v>
      </c>
      <c r="D109" s="879">
        <f t="shared" si="2"/>
        <v>41811.75</v>
      </c>
    </row>
    <row r="110" spans="1:4" x14ac:dyDescent="0.25">
      <c r="A110" s="299" t="s">
        <v>211</v>
      </c>
      <c r="B110" s="256">
        <v>41817.5</v>
      </c>
      <c r="C110" s="247">
        <v>11.5</v>
      </c>
      <c r="D110" s="879">
        <f t="shared" si="2"/>
        <v>41823.25</v>
      </c>
    </row>
    <row r="111" spans="1:4" x14ac:dyDescent="0.25">
      <c r="A111" s="299" t="s">
        <v>212</v>
      </c>
      <c r="B111" s="256">
        <v>41829</v>
      </c>
      <c r="C111" s="247">
        <v>11.5</v>
      </c>
      <c r="D111" s="879">
        <f t="shared" si="2"/>
        <v>41834.75</v>
      </c>
    </row>
    <row r="112" spans="1:4" x14ac:dyDescent="0.25">
      <c r="A112" s="299" t="s">
        <v>213</v>
      </c>
      <c r="B112" s="256">
        <v>41840.5</v>
      </c>
      <c r="C112" s="247">
        <v>11.5</v>
      </c>
      <c r="D112" s="879">
        <f t="shared" si="2"/>
        <v>41846.25</v>
      </c>
    </row>
    <row r="113" spans="1:4" x14ac:dyDescent="0.25">
      <c r="A113" s="299" t="s">
        <v>214</v>
      </c>
      <c r="B113" s="256">
        <v>41852</v>
      </c>
      <c r="C113" s="247">
        <v>11.5</v>
      </c>
      <c r="D113" s="879">
        <f t="shared" si="2"/>
        <v>41857.75</v>
      </c>
    </row>
    <row r="114" spans="1:4" x14ac:dyDescent="0.25">
      <c r="A114" s="299" t="s">
        <v>215</v>
      </c>
      <c r="B114" s="256">
        <v>41863.5</v>
      </c>
      <c r="C114" s="247">
        <v>11.5</v>
      </c>
      <c r="D114" s="879">
        <f t="shared" si="2"/>
        <v>41869.25</v>
      </c>
    </row>
    <row r="115" spans="1:4" x14ac:dyDescent="0.25">
      <c r="A115" s="299" t="s">
        <v>216</v>
      </c>
      <c r="B115" s="256">
        <v>41875</v>
      </c>
      <c r="C115" s="247">
        <v>11.5</v>
      </c>
      <c r="D115" s="879">
        <f t="shared" si="2"/>
        <v>41880.75</v>
      </c>
    </row>
    <row r="116" spans="1:4" x14ac:dyDescent="0.25">
      <c r="A116" s="299" t="s">
        <v>217</v>
      </c>
      <c r="B116" s="256">
        <v>41886.5</v>
      </c>
      <c r="C116" s="247">
        <v>11.5</v>
      </c>
      <c r="D116" s="879">
        <f t="shared" si="2"/>
        <v>41892.25</v>
      </c>
    </row>
    <row r="117" spans="1:4" x14ac:dyDescent="0.25">
      <c r="A117" s="299" t="s">
        <v>218</v>
      </c>
      <c r="B117" s="256">
        <v>41898</v>
      </c>
      <c r="C117" s="247">
        <v>11.5</v>
      </c>
      <c r="D117" s="879">
        <f t="shared" si="2"/>
        <v>41903.75</v>
      </c>
    </row>
    <row r="118" spans="1:4" x14ac:dyDescent="0.25">
      <c r="A118" s="299" t="s">
        <v>219</v>
      </c>
      <c r="B118" s="256">
        <v>41909.5</v>
      </c>
      <c r="C118" s="247">
        <v>11.5</v>
      </c>
      <c r="D118" s="879">
        <f t="shared" si="2"/>
        <v>41915.25</v>
      </c>
    </row>
    <row r="119" spans="1:4" ht="13.8" thickBot="1" x14ac:dyDescent="0.3">
      <c r="A119" s="470" t="s">
        <v>220</v>
      </c>
      <c r="B119" s="472">
        <v>41921</v>
      </c>
      <c r="C119" s="253">
        <v>11.5</v>
      </c>
      <c r="D119" s="879">
        <f t="shared" si="2"/>
        <v>41926.75</v>
      </c>
    </row>
    <row r="120" spans="1:4" x14ac:dyDescent="0.25">
      <c r="A120" s="779"/>
      <c r="B120" s="41"/>
      <c r="C120" s="56"/>
      <c r="D120" s="879">
        <f t="shared" si="2"/>
        <v>0</v>
      </c>
    </row>
    <row r="121" spans="1:4" x14ac:dyDescent="0.25">
      <c r="A121" s="458" t="s">
        <v>221</v>
      </c>
      <c r="B121" s="460">
        <v>41991</v>
      </c>
      <c r="C121" s="459">
        <v>13</v>
      </c>
      <c r="D121" s="879">
        <f t="shared" si="2"/>
        <v>41997.5</v>
      </c>
    </row>
    <row r="122" spans="1:4" x14ac:dyDescent="0.25">
      <c r="A122" s="299" t="s">
        <v>222</v>
      </c>
      <c r="B122" s="256">
        <v>42004</v>
      </c>
      <c r="C122" s="247">
        <v>13</v>
      </c>
      <c r="D122" s="879">
        <f t="shared" si="2"/>
        <v>42010.5</v>
      </c>
    </row>
    <row r="123" spans="1:4" x14ac:dyDescent="0.25">
      <c r="A123" s="299" t="s">
        <v>223</v>
      </c>
      <c r="B123" s="256">
        <v>42017</v>
      </c>
      <c r="C123" s="247">
        <v>13</v>
      </c>
      <c r="D123" s="879">
        <f t="shared" si="2"/>
        <v>42023.5</v>
      </c>
    </row>
    <row r="124" spans="1:4" x14ac:dyDescent="0.25">
      <c r="A124" s="299" t="s">
        <v>224</v>
      </c>
      <c r="B124" s="256">
        <v>42030</v>
      </c>
      <c r="C124" s="247">
        <v>13</v>
      </c>
      <c r="D124" s="879">
        <f t="shared" si="2"/>
        <v>42036.5</v>
      </c>
    </row>
    <row r="125" spans="1:4" x14ac:dyDescent="0.25">
      <c r="A125" s="299" t="s">
        <v>225</v>
      </c>
      <c r="B125" s="256">
        <v>42043</v>
      </c>
      <c r="C125" s="247">
        <v>13</v>
      </c>
      <c r="D125" s="879">
        <f t="shared" si="2"/>
        <v>42049.5</v>
      </c>
    </row>
    <row r="126" spans="1:4" x14ac:dyDescent="0.25">
      <c r="A126" s="299" t="s">
        <v>226</v>
      </c>
      <c r="B126" s="256">
        <v>42056</v>
      </c>
      <c r="C126" s="247">
        <v>13</v>
      </c>
      <c r="D126" s="879">
        <f t="shared" si="2"/>
        <v>42062.5</v>
      </c>
    </row>
    <row r="127" spans="1:4" x14ac:dyDescent="0.25">
      <c r="A127" s="299" t="s">
        <v>227</v>
      </c>
      <c r="B127" s="256">
        <v>42069</v>
      </c>
      <c r="C127" s="247">
        <v>13</v>
      </c>
      <c r="D127" s="879">
        <f t="shared" si="2"/>
        <v>42075.5</v>
      </c>
    </row>
    <row r="128" spans="1:4" x14ac:dyDescent="0.25">
      <c r="A128" s="299" t="s">
        <v>228</v>
      </c>
      <c r="B128" s="256">
        <v>42082</v>
      </c>
      <c r="C128" s="247">
        <v>13</v>
      </c>
      <c r="D128" s="879">
        <f t="shared" si="2"/>
        <v>42088.5</v>
      </c>
    </row>
    <row r="129" spans="1:4" x14ac:dyDescent="0.25">
      <c r="A129" s="299" t="s">
        <v>229</v>
      </c>
      <c r="B129" s="256">
        <v>42095</v>
      </c>
      <c r="C129" s="247">
        <v>13</v>
      </c>
      <c r="D129" s="879">
        <f t="shared" si="2"/>
        <v>42101.5</v>
      </c>
    </row>
    <row r="130" spans="1:4" x14ac:dyDescent="0.25">
      <c r="A130" s="299" t="s">
        <v>230</v>
      </c>
      <c r="B130" s="256">
        <v>42108</v>
      </c>
      <c r="C130" s="247">
        <v>13</v>
      </c>
      <c r="D130" s="879">
        <f t="shared" si="2"/>
        <v>42114.5</v>
      </c>
    </row>
    <row r="131" spans="1:4" x14ac:dyDescent="0.25">
      <c r="A131" s="299" t="s">
        <v>231</v>
      </c>
      <c r="B131" s="256">
        <v>42121</v>
      </c>
      <c r="C131" s="247">
        <v>13</v>
      </c>
      <c r="D131" s="879">
        <f t="shared" ref="D131:D194" si="3">B131 +(C131/2)</f>
        <v>42127.5</v>
      </c>
    </row>
    <row r="132" spans="1:4" x14ac:dyDescent="0.25">
      <c r="A132" s="299" t="s">
        <v>232</v>
      </c>
      <c r="B132" s="256">
        <v>42134</v>
      </c>
      <c r="C132" s="247">
        <v>13</v>
      </c>
      <c r="D132" s="879">
        <f t="shared" si="3"/>
        <v>42140.5</v>
      </c>
    </row>
    <row r="133" spans="1:4" ht="13.8" thickBot="1" x14ac:dyDescent="0.3">
      <c r="A133" s="470" t="s">
        <v>233</v>
      </c>
      <c r="B133" s="472">
        <v>42147</v>
      </c>
      <c r="C133" s="253">
        <v>11</v>
      </c>
      <c r="D133" s="879">
        <f t="shared" si="3"/>
        <v>42152.5</v>
      </c>
    </row>
    <row r="134" spans="1:4" x14ac:dyDescent="0.25">
      <c r="A134" s="458" t="s">
        <v>234</v>
      </c>
      <c r="B134" s="460">
        <v>42159</v>
      </c>
      <c r="C134" s="866">
        <v>10</v>
      </c>
      <c r="D134" s="879">
        <f t="shared" si="3"/>
        <v>42164</v>
      </c>
    </row>
    <row r="135" spans="1:4" x14ac:dyDescent="0.25">
      <c r="A135" s="299" t="s">
        <v>235</v>
      </c>
      <c r="B135" s="256">
        <v>42169</v>
      </c>
      <c r="C135" s="866">
        <v>10</v>
      </c>
      <c r="D135" s="879">
        <f t="shared" si="3"/>
        <v>42174</v>
      </c>
    </row>
    <row r="136" spans="1:4" x14ac:dyDescent="0.25">
      <c r="A136" s="299" t="s">
        <v>236</v>
      </c>
      <c r="B136" s="256">
        <v>42179</v>
      </c>
      <c r="C136" s="866">
        <v>10</v>
      </c>
      <c r="D136" s="879">
        <f t="shared" si="3"/>
        <v>42184</v>
      </c>
    </row>
    <row r="137" spans="1:4" x14ac:dyDescent="0.25">
      <c r="A137" s="299" t="s">
        <v>237</v>
      </c>
      <c r="B137" s="256">
        <v>42189</v>
      </c>
      <c r="C137" s="866">
        <v>10</v>
      </c>
      <c r="D137" s="879">
        <f t="shared" si="3"/>
        <v>42194</v>
      </c>
    </row>
    <row r="138" spans="1:4" x14ac:dyDescent="0.25">
      <c r="A138" s="299" t="s">
        <v>238</v>
      </c>
      <c r="B138" s="256">
        <v>42199</v>
      </c>
      <c r="C138" s="866">
        <v>10</v>
      </c>
      <c r="D138" s="879">
        <f t="shared" si="3"/>
        <v>42204</v>
      </c>
    </row>
    <row r="139" spans="1:4" x14ac:dyDescent="0.25">
      <c r="A139" s="299" t="s">
        <v>239</v>
      </c>
      <c r="B139" s="256">
        <v>42209</v>
      </c>
      <c r="C139" s="866">
        <v>10</v>
      </c>
      <c r="D139" s="879">
        <f t="shared" si="3"/>
        <v>42214</v>
      </c>
    </row>
    <row r="140" spans="1:4" x14ac:dyDescent="0.25">
      <c r="A140" s="299" t="s">
        <v>240</v>
      </c>
      <c r="B140" s="256">
        <v>42219</v>
      </c>
      <c r="C140" s="866">
        <v>10</v>
      </c>
      <c r="D140" s="879">
        <f t="shared" si="3"/>
        <v>42224</v>
      </c>
    </row>
    <row r="141" spans="1:4" x14ac:dyDescent="0.25">
      <c r="A141" s="299" t="s">
        <v>241</v>
      </c>
      <c r="B141" s="256">
        <v>42229</v>
      </c>
      <c r="C141" s="866">
        <v>10</v>
      </c>
      <c r="D141" s="879">
        <f t="shared" si="3"/>
        <v>42234</v>
      </c>
    </row>
    <row r="142" spans="1:4" x14ac:dyDescent="0.25">
      <c r="A142" s="299" t="s">
        <v>242</v>
      </c>
      <c r="B142" s="256">
        <v>42239</v>
      </c>
      <c r="C142" s="866">
        <v>10</v>
      </c>
      <c r="D142" s="879">
        <f t="shared" si="3"/>
        <v>42244</v>
      </c>
    </row>
    <row r="143" spans="1:4" x14ac:dyDescent="0.25">
      <c r="A143" s="299" t="s">
        <v>243</v>
      </c>
      <c r="B143" s="256">
        <v>42249</v>
      </c>
      <c r="C143" s="866">
        <v>10</v>
      </c>
      <c r="D143" s="879">
        <f t="shared" si="3"/>
        <v>42254</v>
      </c>
    </row>
    <row r="144" spans="1:4" x14ac:dyDescent="0.25">
      <c r="A144" s="299" t="s">
        <v>244</v>
      </c>
      <c r="B144" s="256">
        <v>42259</v>
      </c>
      <c r="C144" s="866">
        <v>10</v>
      </c>
      <c r="D144" s="879">
        <f t="shared" si="3"/>
        <v>42264</v>
      </c>
    </row>
    <row r="145" spans="1:4" x14ac:dyDescent="0.25">
      <c r="A145" s="299" t="s">
        <v>245</v>
      </c>
      <c r="B145" s="256">
        <v>42269</v>
      </c>
      <c r="C145" s="866">
        <v>10</v>
      </c>
      <c r="D145" s="879">
        <f t="shared" si="3"/>
        <v>42274</v>
      </c>
    </row>
    <row r="146" spans="1:4" ht="13.8" thickBot="1" x14ac:dyDescent="0.3">
      <c r="A146" s="508" t="s">
        <v>246</v>
      </c>
      <c r="B146" s="510">
        <v>42279</v>
      </c>
      <c r="C146" s="866">
        <v>10</v>
      </c>
      <c r="D146" s="879">
        <f t="shared" si="3"/>
        <v>42284</v>
      </c>
    </row>
    <row r="147" spans="1:4" x14ac:dyDescent="0.25">
      <c r="A147" s="459" t="s">
        <v>247</v>
      </c>
      <c r="B147" s="460">
        <v>42291</v>
      </c>
      <c r="C147" s="459">
        <v>16.5</v>
      </c>
      <c r="D147" s="879">
        <f t="shared" si="3"/>
        <v>42299.25</v>
      </c>
    </row>
    <row r="148" spans="1:4" x14ac:dyDescent="0.25">
      <c r="A148" s="247" t="s">
        <v>248</v>
      </c>
      <c r="B148" s="256">
        <v>42307.5</v>
      </c>
      <c r="C148" s="247">
        <v>16.5</v>
      </c>
      <c r="D148" s="879">
        <f t="shared" si="3"/>
        <v>42315.75</v>
      </c>
    </row>
    <row r="149" spans="1:4" x14ac:dyDescent="0.25">
      <c r="A149" s="247" t="s">
        <v>249</v>
      </c>
      <c r="B149" s="256">
        <v>42324</v>
      </c>
      <c r="C149" s="247">
        <v>16.5</v>
      </c>
      <c r="D149" s="879">
        <f t="shared" si="3"/>
        <v>42332.25</v>
      </c>
    </row>
    <row r="150" spans="1:4" x14ac:dyDescent="0.25">
      <c r="A150" s="247" t="s">
        <v>250</v>
      </c>
      <c r="B150" s="256">
        <v>42340.5</v>
      </c>
      <c r="C150" s="247">
        <v>16.5</v>
      </c>
      <c r="D150" s="879">
        <f t="shared" si="3"/>
        <v>42348.75</v>
      </c>
    </row>
    <row r="151" spans="1:4" x14ac:dyDescent="0.25">
      <c r="A151" s="247" t="s">
        <v>251</v>
      </c>
      <c r="B151" s="256">
        <v>42357</v>
      </c>
      <c r="C151" s="247">
        <v>16.5</v>
      </c>
      <c r="D151" s="879">
        <f t="shared" si="3"/>
        <v>42365.25</v>
      </c>
    </row>
    <row r="152" spans="1:4" x14ac:dyDescent="0.25">
      <c r="A152" s="247" t="s">
        <v>252</v>
      </c>
      <c r="B152" s="256">
        <v>42373.5</v>
      </c>
      <c r="C152" s="247">
        <v>16.5</v>
      </c>
      <c r="D152" s="879">
        <f t="shared" si="3"/>
        <v>42381.75</v>
      </c>
    </row>
    <row r="153" spans="1:4" x14ac:dyDescent="0.25">
      <c r="A153" s="247" t="s">
        <v>253</v>
      </c>
      <c r="B153" s="256">
        <v>42390</v>
      </c>
      <c r="C153" s="247">
        <v>16.5</v>
      </c>
      <c r="D153" s="879">
        <f t="shared" si="3"/>
        <v>42398.25</v>
      </c>
    </row>
    <row r="154" spans="1:4" x14ac:dyDescent="0.25">
      <c r="A154" s="247" t="s">
        <v>254</v>
      </c>
      <c r="B154" s="256">
        <v>42406.5</v>
      </c>
      <c r="C154" s="247">
        <v>16.5</v>
      </c>
      <c r="D154" s="879">
        <f t="shared" si="3"/>
        <v>42414.75</v>
      </c>
    </row>
    <row r="155" spans="1:4" x14ac:dyDescent="0.25">
      <c r="A155" s="247" t="s">
        <v>255</v>
      </c>
      <c r="B155" s="256">
        <v>42423</v>
      </c>
      <c r="C155" s="247">
        <v>16.5</v>
      </c>
      <c r="D155" s="879">
        <f t="shared" si="3"/>
        <v>42431.25</v>
      </c>
    </row>
    <row r="156" spans="1:4" x14ac:dyDescent="0.25">
      <c r="A156" s="247" t="s">
        <v>256</v>
      </c>
      <c r="B156" s="256">
        <v>42439.5</v>
      </c>
      <c r="C156" s="247">
        <v>16.5</v>
      </c>
      <c r="D156" s="879">
        <f t="shared" si="3"/>
        <v>42447.75</v>
      </c>
    </row>
    <row r="157" spans="1:4" x14ac:dyDescent="0.25">
      <c r="A157" s="247" t="s">
        <v>257</v>
      </c>
      <c r="B157" s="256">
        <v>42456</v>
      </c>
      <c r="C157" s="247">
        <v>16.5</v>
      </c>
      <c r="D157" s="879">
        <f t="shared" si="3"/>
        <v>42464.25</v>
      </c>
    </row>
    <row r="158" spans="1:4" x14ac:dyDescent="0.25">
      <c r="A158" s="247" t="s">
        <v>258</v>
      </c>
      <c r="B158" s="256">
        <v>42472.5</v>
      </c>
      <c r="C158" s="247">
        <v>16.5</v>
      </c>
      <c r="D158" s="879">
        <f t="shared" si="3"/>
        <v>42480.75</v>
      </c>
    </row>
    <row r="159" spans="1:4" ht="13.8" thickBot="1" x14ac:dyDescent="0.3">
      <c r="A159" s="253" t="s">
        <v>259</v>
      </c>
      <c r="B159" s="472">
        <v>42489</v>
      </c>
      <c r="C159" s="253">
        <v>16.5</v>
      </c>
      <c r="D159" s="879">
        <f t="shared" si="3"/>
        <v>42497.25</v>
      </c>
    </row>
    <row r="160" spans="1:4" x14ac:dyDescent="0.25">
      <c r="A160" s="459" t="s">
        <v>260</v>
      </c>
      <c r="B160" s="460">
        <v>42508</v>
      </c>
      <c r="C160" s="459">
        <v>14</v>
      </c>
      <c r="D160" s="879">
        <f t="shared" si="3"/>
        <v>42515</v>
      </c>
    </row>
    <row r="161" spans="1:4" x14ac:dyDescent="0.25">
      <c r="A161" s="247" t="s">
        <v>261</v>
      </c>
      <c r="B161" s="256">
        <v>42522</v>
      </c>
      <c r="C161" s="247">
        <v>14</v>
      </c>
      <c r="D161" s="879">
        <f t="shared" si="3"/>
        <v>42529</v>
      </c>
    </row>
    <row r="162" spans="1:4" x14ac:dyDescent="0.25">
      <c r="A162" s="247" t="s">
        <v>262</v>
      </c>
      <c r="B162" s="256">
        <v>42536</v>
      </c>
      <c r="C162" s="247">
        <v>14</v>
      </c>
      <c r="D162" s="879">
        <f t="shared" si="3"/>
        <v>42543</v>
      </c>
    </row>
    <row r="163" spans="1:4" x14ac:dyDescent="0.25">
      <c r="A163" s="247" t="s">
        <v>263</v>
      </c>
      <c r="B163" s="256">
        <v>42550</v>
      </c>
      <c r="C163" s="247">
        <v>14</v>
      </c>
      <c r="D163" s="879">
        <f t="shared" si="3"/>
        <v>42557</v>
      </c>
    </row>
    <row r="164" spans="1:4" x14ac:dyDescent="0.25">
      <c r="A164" s="247" t="s">
        <v>264</v>
      </c>
      <c r="B164" s="256">
        <v>42564</v>
      </c>
      <c r="C164" s="247">
        <v>14</v>
      </c>
      <c r="D164" s="879">
        <f t="shared" si="3"/>
        <v>42571</v>
      </c>
    </row>
    <row r="165" spans="1:4" x14ac:dyDescent="0.25">
      <c r="A165" s="247" t="s">
        <v>265</v>
      </c>
      <c r="B165" s="256">
        <v>42578</v>
      </c>
      <c r="C165" s="247">
        <v>14</v>
      </c>
      <c r="D165" s="879">
        <f t="shared" si="3"/>
        <v>42585</v>
      </c>
    </row>
    <row r="166" spans="1:4" x14ac:dyDescent="0.25">
      <c r="A166" s="247" t="s">
        <v>266</v>
      </c>
      <c r="B166" s="256">
        <v>42592</v>
      </c>
      <c r="C166" s="247">
        <v>14</v>
      </c>
      <c r="D166" s="879">
        <f t="shared" si="3"/>
        <v>42599</v>
      </c>
    </row>
    <row r="167" spans="1:4" x14ac:dyDescent="0.25">
      <c r="A167" s="247" t="s">
        <v>267</v>
      </c>
      <c r="B167" s="256">
        <v>42606</v>
      </c>
      <c r="C167" s="247">
        <v>14</v>
      </c>
      <c r="D167" s="879">
        <f t="shared" si="3"/>
        <v>42613</v>
      </c>
    </row>
    <row r="168" spans="1:4" x14ac:dyDescent="0.25">
      <c r="A168" s="247" t="s">
        <v>268</v>
      </c>
      <c r="B168" s="256">
        <v>42620</v>
      </c>
      <c r="C168" s="247">
        <v>14</v>
      </c>
      <c r="D168" s="879">
        <f t="shared" si="3"/>
        <v>42627</v>
      </c>
    </row>
    <row r="169" spans="1:4" x14ac:dyDescent="0.25">
      <c r="A169" s="247" t="s">
        <v>269</v>
      </c>
      <c r="B169" s="256">
        <v>42634</v>
      </c>
      <c r="C169" s="247">
        <v>14</v>
      </c>
      <c r="D169" s="879">
        <f t="shared" si="3"/>
        <v>42641</v>
      </c>
    </row>
    <row r="170" spans="1:4" x14ac:dyDescent="0.25">
      <c r="A170" s="247" t="s">
        <v>270</v>
      </c>
      <c r="B170" s="256">
        <v>42648</v>
      </c>
      <c r="C170" s="247">
        <v>14</v>
      </c>
      <c r="D170" s="879">
        <f t="shared" si="3"/>
        <v>42655</v>
      </c>
    </row>
    <row r="171" spans="1:4" x14ac:dyDescent="0.25">
      <c r="A171" s="247" t="s">
        <v>271</v>
      </c>
      <c r="B171" s="256">
        <v>42662</v>
      </c>
      <c r="C171" s="247">
        <v>7</v>
      </c>
      <c r="D171" s="879">
        <f t="shared" si="3"/>
        <v>42665.5</v>
      </c>
    </row>
    <row r="172" spans="1:4" ht="13.8" thickBot="1" x14ac:dyDescent="0.3">
      <c r="A172" s="253" t="s">
        <v>272</v>
      </c>
      <c r="B172" s="472"/>
      <c r="C172" s="253">
        <v>0</v>
      </c>
      <c r="D172" s="879">
        <f t="shared" si="3"/>
        <v>0</v>
      </c>
    </row>
    <row r="173" spans="1:4" x14ac:dyDescent="0.25">
      <c r="A173" s="459" t="s">
        <v>273</v>
      </c>
      <c r="B173" s="460">
        <v>42670</v>
      </c>
      <c r="C173" s="459">
        <v>15</v>
      </c>
      <c r="D173" s="879">
        <f t="shared" si="3"/>
        <v>42677.5</v>
      </c>
    </row>
    <row r="174" spans="1:4" x14ac:dyDescent="0.25">
      <c r="A174" s="247" t="s">
        <v>274</v>
      </c>
      <c r="B174" s="256">
        <v>42685</v>
      </c>
      <c r="C174" s="247">
        <v>15</v>
      </c>
      <c r="D174" s="879">
        <f t="shared" si="3"/>
        <v>42692.5</v>
      </c>
    </row>
    <row r="175" spans="1:4" x14ac:dyDescent="0.25">
      <c r="A175" s="247" t="s">
        <v>275</v>
      </c>
      <c r="B175" s="256">
        <v>42700</v>
      </c>
      <c r="C175" s="247">
        <v>15</v>
      </c>
      <c r="D175" s="879">
        <f t="shared" si="3"/>
        <v>42707.5</v>
      </c>
    </row>
    <row r="176" spans="1:4" x14ac:dyDescent="0.25">
      <c r="A176" s="247" t="s">
        <v>276</v>
      </c>
      <c r="B176" s="256">
        <v>42715</v>
      </c>
      <c r="C176" s="247">
        <v>15</v>
      </c>
      <c r="D176" s="879">
        <f t="shared" si="3"/>
        <v>42722.5</v>
      </c>
    </row>
    <row r="177" spans="1:4" x14ac:dyDescent="0.25">
      <c r="A177" s="247" t="s">
        <v>277</v>
      </c>
      <c r="B177" s="256">
        <v>42730</v>
      </c>
      <c r="C177" s="247">
        <v>15</v>
      </c>
      <c r="D177" s="879">
        <f t="shared" si="3"/>
        <v>42737.5</v>
      </c>
    </row>
    <row r="178" spans="1:4" x14ac:dyDescent="0.25">
      <c r="A178" s="247" t="s">
        <v>278</v>
      </c>
      <c r="B178" s="256">
        <v>42745</v>
      </c>
      <c r="C178" s="247">
        <v>15</v>
      </c>
      <c r="D178" s="879">
        <f t="shared" si="3"/>
        <v>42752.5</v>
      </c>
    </row>
    <row r="179" spans="1:4" x14ac:dyDescent="0.25">
      <c r="A179" s="247" t="s">
        <v>279</v>
      </c>
      <c r="B179" s="256">
        <v>42760</v>
      </c>
      <c r="C179" s="247">
        <v>15</v>
      </c>
      <c r="D179" s="879">
        <f t="shared" si="3"/>
        <v>42767.5</v>
      </c>
    </row>
    <row r="180" spans="1:4" x14ac:dyDescent="0.25">
      <c r="A180" s="247" t="s">
        <v>280</v>
      </c>
      <c r="B180" s="256">
        <v>42775</v>
      </c>
      <c r="C180" s="247">
        <v>15</v>
      </c>
      <c r="D180" s="879">
        <f t="shared" si="3"/>
        <v>42782.5</v>
      </c>
    </row>
    <row r="181" spans="1:4" x14ac:dyDescent="0.25">
      <c r="A181" s="247" t="s">
        <v>281</v>
      </c>
      <c r="B181" s="256">
        <v>42790</v>
      </c>
      <c r="C181" s="247">
        <v>15</v>
      </c>
      <c r="D181" s="879">
        <f t="shared" si="3"/>
        <v>42797.5</v>
      </c>
    </row>
    <row r="182" spans="1:4" x14ac:dyDescent="0.25">
      <c r="A182" s="247" t="s">
        <v>282</v>
      </c>
      <c r="B182" s="256">
        <v>42805</v>
      </c>
      <c r="C182" s="247">
        <v>15</v>
      </c>
      <c r="D182" s="879">
        <f t="shared" si="3"/>
        <v>42812.5</v>
      </c>
    </row>
    <row r="183" spans="1:4" x14ac:dyDescent="0.25">
      <c r="A183" s="247" t="s">
        <v>283</v>
      </c>
      <c r="B183" s="256">
        <v>42820</v>
      </c>
      <c r="C183" s="247">
        <v>15</v>
      </c>
      <c r="D183" s="879">
        <f t="shared" si="3"/>
        <v>42827.5</v>
      </c>
    </row>
    <row r="184" spans="1:4" x14ac:dyDescent="0.25">
      <c r="A184" s="247" t="s">
        <v>284</v>
      </c>
      <c r="B184" s="256">
        <v>42835</v>
      </c>
      <c r="C184" s="247">
        <v>15</v>
      </c>
      <c r="D184" s="879">
        <f t="shared" si="3"/>
        <v>42842.5</v>
      </c>
    </row>
    <row r="185" spans="1:4" ht="13.8" thickBot="1" x14ac:dyDescent="0.3">
      <c r="A185" s="253" t="s">
        <v>285</v>
      </c>
      <c r="B185" s="472">
        <v>42850</v>
      </c>
      <c r="C185" s="253">
        <v>15</v>
      </c>
      <c r="D185" s="879">
        <f t="shared" si="3"/>
        <v>42857.5</v>
      </c>
    </row>
    <row r="186" spans="1:4" x14ac:dyDescent="0.25">
      <c r="A186" s="459" t="s">
        <v>286</v>
      </c>
      <c r="B186" s="460">
        <v>42866</v>
      </c>
      <c r="C186" s="459">
        <v>13</v>
      </c>
      <c r="D186" s="879">
        <f t="shared" si="3"/>
        <v>42872.5</v>
      </c>
    </row>
    <row r="187" spans="1:4" x14ac:dyDescent="0.25">
      <c r="A187" s="247" t="s">
        <v>287</v>
      </c>
      <c r="B187" s="256">
        <v>42879</v>
      </c>
      <c r="C187" s="247">
        <v>13</v>
      </c>
      <c r="D187" s="879">
        <f t="shared" si="3"/>
        <v>42885.5</v>
      </c>
    </row>
    <row r="188" spans="1:4" x14ac:dyDescent="0.25">
      <c r="A188" s="247" t="s">
        <v>288</v>
      </c>
      <c r="B188" s="256">
        <v>42892</v>
      </c>
      <c r="C188" s="247">
        <v>13</v>
      </c>
      <c r="D188" s="879">
        <f t="shared" si="3"/>
        <v>42898.5</v>
      </c>
    </row>
    <row r="189" spans="1:4" x14ac:dyDescent="0.25">
      <c r="A189" s="247" t="s">
        <v>289</v>
      </c>
      <c r="B189" s="256">
        <v>42905</v>
      </c>
      <c r="C189" s="247">
        <v>13</v>
      </c>
      <c r="D189" s="879">
        <f t="shared" si="3"/>
        <v>42911.5</v>
      </c>
    </row>
    <row r="190" spans="1:4" x14ac:dyDescent="0.25">
      <c r="A190" s="247" t="s">
        <v>290</v>
      </c>
      <c r="B190" s="256">
        <v>42918</v>
      </c>
      <c r="C190" s="247">
        <v>13</v>
      </c>
      <c r="D190" s="879">
        <f t="shared" si="3"/>
        <v>42924.5</v>
      </c>
    </row>
    <row r="191" spans="1:4" x14ac:dyDescent="0.25">
      <c r="A191" s="247" t="s">
        <v>291</v>
      </c>
      <c r="B191" s="256">
        <v>42931</v>
      </c>
      <c r="C191" s="247">
        <v>13</v>
      </c>
      <c r="D191" s="879">
        <f t="shared" si="3"/>
        <v>42937.5</v>
      </c>
    </row>
    <row r="192" spans="1:4" x14ac:dyDescent="0.25">
      <c r="A192" s="247" t="s">
        <v>292</v>
      </c>
      <c r="B192" s="256">
        <v>42944</v>
      </c>
      <c r="C192" s="247">
        <v>13</v>
      </c>
      <c r="D192" s="879">
        <f t="shared" si="3"/>
        <v>42950.5</v>
      </c>
    </row>
    <row r="193" spans="1:4" x14ac:dyDescent="0.25">
      <c r="A193" s="247" t="s">
        <v>293</v>
      </c>
      <c r="B193" s="256">
        <v>42957</v>
      </c>
      <c r="C193" s="247">
        <v>13</v>
      </c>
      <c r="D193" s="879">
        <f t="shared" si="3"/>
        <v>42963.5</v>
      </c>
    </row>
    <row r="194" spans="1:4" x14ac:dyDescent="0.25">
      <c r="A194" s="247" t="s">
        <v>294</v>
      </c>
      <c r="B194" s="256">
        <v>42970</v>
      </c>
      <c r="C194" s="247">
        <v>13</v>
      </c>
      <c r="D194" s="879">
        <f t="shared" si="3"/>
        <v>42976.5</v>
      </c>
    </row>
    <row r="195" spans="1:4" x14ac:dyDescent="0.25">
      <c r="A195" s="247" t="s">
        <v>295</v>
      </c>
      <c r="B195" s="256">
        <v>42983</v>
      </c>
      <c r="C195" s="247">
        <v>13</v>
      </c>
      <c r="D195" s="879">
        <f t="shared" ref="D195:D258" si="4">B195 +(C195/2)</f>
        <v>42989.5</v>
      </c>
    </row>
    <row r="196" spans="1:4" x14ac:dyDescent="0.25">
      <c r="A196" s="247" t="s">
        <v>296</v>
      </c>
      <c r="B196" s="256">
        <v>42996</v>
      </c>
      <c r="C196" s="247">
        <v>13</v>
      </c>
      <c r="D196" s="879">
        <f t="shared" si="4"/>
        <v>43002.5</v>
      </c>
    </row>
    <row r="197" spans="1:4" x14ac:dyDescent="0.25">
      <c r="A197" s="247" t="s">
        <v>297</v>
      </c>
      <c r="B197" s="256">
        <v>43009</v>
      </c>
      <c r="C197" s="247">
        <v>13</v>
      </c>
      <c r="D197" s="879">
        <f t="shared" si="4"/>
        <v>43015.5</v>
      </c>
    </row>
    <row r="198" spans="1:4" ht="13.8" thickBot="1" x14ac:dyDescent="0.3">
      <c r="A198" s="253" t="s">
        <v>298</v>
      </c>
      <c r="B198" s="472">
        <v>43022</v>
      </c>
      <c r="C198" s="253">
        <v>11</v>
      </c>
      <c r="D198" s="879">
        <f t="shared" si="4"/>
        <v>43027.5</v>
      </c>
    </row>
    <row r="199" spans="1:4" x14ac:dyDescent="0.25">
      <c r="A199" s="459" t="s">
        <v>299</v>
      </c>
      <c r="B199" s="460">
        <v>43043</v>
      </c>
      <c r="C199" s="459">
        <v>14</v>
      </c>
      <c r="D199" s="879">
        <f t="shared" si="4"/>
        <v>43050</v>
      </c>
    </row>
    <row r="200" spans="1:4" x14ac:dyDescent="0.25">
      <c r="A200" s="247" t="s">
        <v>300</v>
      </c>
      <c r="B200" s="256">
        <v>43057</v>
      </c>
      <c r="C200" s="247">
        <v>14</v>
      </c>
      <c r="D200" s="879">
        <f t="shared" si="4"/>
        <v>43064</v>
      </c>
    </row>
    <row r="201" spans="1:4" x14ac:dyDescent="0.25">
      <c r="A201" s="247" t="s">
        <v>301</v>
      </c>
      <c r="B201" s="256">
        <v>43071</v>
      </c>
      <c r="C201" s="247">
        <v>14</v>
      </c>
      <c r="D201" s="879">
        <f t="shared" si="4"/>
        <v>43078</v>
      </c>
    </row>
    <row r="202" spans="1:4" x14ac:dyDescent="0.25">
      <c r="A202" s="247" t="s">
        <v>302</v>
      </c>
      <c r="B202" s="256">
        <v>43085</v>
      </c>
      <c r="C202" s="247">
        <v>14</v>
      </c>
      <c r="D202" s="879">
        <f t="shared" si="4"/>
        <v>43092</v>
      </c>
    </row>
    <row r="203" spans="1:4" x14ac:dyDescent="0.25">
      <c r="A203" s="247" t="s">
        <v>303</v>
      </c>
      <c r="B203" s="256">
        <v>43099</v>
      </c>
      <c r="C203" s="247">
        <v>14</v>
      </c>
      <c r="D203" s="879">
        <f t="shared" si="4"/>
        <v>43106</v>
      </c>
    </row>
    <row r="204" spans="1:4" x14ac:dyDescent="0.25">
      <c r="A204" s="247" t="s">
        <v>304</v>
      </c>
      <c r="B204" s="256">
        <v>43113</v>
      </c>
      <c r="C204" s="247">
        <v>14</v>
      </c>
      <c r="D204" s="879">
        <f t="shared" si="4"/>
        <v>43120</v>
      </c>
    </row>
    <row r="205" spans="1:4" x14ac:dyDescent="0.25">
      <c r="A205" s="247" t="s">
        <v>305</v>
      </c>
      <c r="B205" s="256">
        <v>43127</v>
      </c>
      <c r="C205" s="247">
        <v>14</v>
      </c>
      <c r="D205" s="879">
        <f t="shared" si="4"/>
        <v>43134</v>
      </c>
    </row>
    <row r="206" spans="1:4" x14ac:dyDescent="0.25">
      <c r="A206" s="247" t="s">
        <v>306</v>
      </c>
      <c r="B206" s="256">
        <v>43141</v>
      </c>
      <c r="C206" s="247">
        <v>14</v>
      </c>
      <c r="D206" s="879">
        <f t="shared" si="4"/>
        <v>43148</v>
      </c>
    </row>
    <row r="207" spans="1:4" x14ac:dyDescent="0.25">
      <c r="A207" s="247" t="s">
        <v>307</v>
      </c>
      <c r="B207" s="256">
        <v>43155</v>
      </c>
      <c r="C207" s="247">
        <v>14</v>
      </c>
      <c r="D207" s="879">
        <f t="shared" si="4"/>
        <v>43162</v>
      </c>
    </row>
    <row r="208" spans="1:4" x14ac:dyDescent="0.25">
      <c r="A208" s="247" t="s">
        <v>308</v>
      </c>
      <c r="B208" s="256">
        <v>43169</v>
      </c>
      <c r="C208" s="247">
        <v>14</v>
      </c>
      <c r="D208" s="879">
        <f t="shared" si="4"/>
        <v>43176</v>
      </c>
    </row>
    <row r="209" spans="1:4" x14ac:dyDescent="0.25">
      <c r="A209" s="247" t="s">
        <v>309</v>
      </c>
      <c r="B209" s="256">
        <v>43183</v>
      </c>
      <c r="C209" s="247">
        <v>14</v>
      </c>
      <c r="D209" s="879">
        <f t="shared" si="4"/>
        <v>43190</v>
      </c>
    </row>
    <row r="210" spans="1:4" x14ac:dyDescent="0.25">
      <c r="A210" s="247" t="s">
        <v>310</v>
      </c>
      <c r="B210" s="256">
        <v>43197</v>
      </c>
      <c r="C210" s="247">
        <v>14</v>
      </c>
      <c r="D210" s="879">
        <f t="shared" si="4"/>
        <v>43204</v>
      </c>
    </row>
    <row r="211" spans="1:4" ht="13.8" thickBot="1" x14ac:dyDescent="0.3">
      <c r="A211" s="253" t="s">
        <v>311</v>
      </c>
      <c r="B211" s="472">
        <v>43211</v>
      </c>
      <c r="C211" s="253">
        <v>14</v>
      </c>
      <c r="D211" s="879">
        <f t="shared" si="4"/>
        <v>43218</v>
      </c>
    </row>
    <row r="212" spans="1:4" x14ac:dyDescent="0.25">
      <c r="A212" s="459" t="s">
        <v>312</v>
      </c>
      <c r="B212" s="460">
        <v>43246</v>
      </c>
      <c r="C212" s="459">
        <v>13</v>
      </c>
      <c r="D212" s="879">
        <f t="shared" si="4"/>
        <v>43252.5</v>
      </c>
    </row>
    <row r="213" spans="1:4" x14ac:dyDescent="0.25">
      <c r="A213" s="247" t="s">
        <v>313</v>
      </c>
      <c r="B213" s="256">
        <v>43259</v>
      </c>
      <c r="C213" s="247">
        <v>13</v>
      </c>
      <c r="D213" s="879">
        <f t="shared" si="4"/>
        <v>43265.5</v>
      </c>
    </row>
    <row r="214" spans="1:4" x14ac:dyDescent="0.25">
      <c r="A214" s="247" t="s">
        <v>314</v>
      </c>
      <c r="B214" s="256">
        <v>43272</v>
      </c>
      <c r="C214" s="247">
        <v>13</v>
      </c>
      <c r="D214" s="879">
        <f t="shared" si="4"/>
        <v>43278.5</v>
      </c>
    </row>
    <row r="215" spans="1:4" x14ac:dyDescent="0.25">
      <c r="A215" s="247" t="s">
        <v>315</v>
      </c>
      <c r="B215" s="256">
        <v>43285</v>
      </c>
      <c r="C215" s="247">
        <v>13</v>
      </c>
      <c r="D215" s="879">
        <f t="shared" si="4"/>
        <v>43291.5</v>
      </c>
    </row>
    <row r="216" spans="1:4" x14ac:dyDescent="0.25">
      <c r="A216" s="247" t="s">
        <v>316</v>
      </c>
      <c r="B216" s="256">
        <v>43298</v>
      </c>
      <c r="C216" s="247">
        <v>13</v>
      </c>
      <c r="D216" s="879">
        <f t="shared" si="4"/>
        <v>43304.5</v>
      </c>
    </row>
    <row r="217" spans="1:4" x14ac:dyDescent="0.25">
      <c r="A217" s="247" t="s">
        <v>317</v>
      </c>
      <c r="B217" s="256">
        <v>43311</v>
      </c>
      <c r="C217" s="247">
        <v>13</v>
      </c>
      <c r="D217" s="879">
        <f t="shared" si="4"/>
        <v>43317.5</v>
      </c>
    </row>
    <row r="218" spans="1:4" x14ac:dyDescent="0.25">
      <c r="A218" s="247" t="s">
        <v>318</v>
      </c>
      <c r="B218" s="256">
        <v>43324</v>
      </c>
      <c r="C218" s="247">
        <v>13</v>
      </c>
      <c r="D218" s="879">
        <f t="shared" si="4"/>
        <v>43330.5</v>
      </c>
    </row>
    <row r="219" spans="1:4" x14ac:dyDescent="0.25">
      <c r="A219" s="247" t="s">
        <v>319</v>
      </c>
      <c r="B219" s="256">
        <v>43337</v>
      </c>
      <c r="C219" s="247">
        <v>13</v>
      </c>
      <c r="D219" s="879">
        <f t="shared" si="4"/>
        <v>43343.5</v>
      </c>
    </row>
    <row r="220" spans="1:4" x14ac:dyDescent="0.25">
      <c r="A220" s="247" t="s">
        <v>320</v>
      </c>
      <c r="B220" s="256">
        <v>43350</v>
      </c>
      <c r="C220" s="247">
        <v>13</v>
      </c>
      <c r="D220" s="879">
        <f t="shared" si="4"/>
        <v>43356.5</v>
      </c>
    </row>
    <row r="221" spans="1:4" x14ac:dyDescent="0.25">
      <c r="A221" s="247" t="s">
        <v>321</v>
      </c>
      <c r="B221" s="256">
        <v>43363</v>
      </c>
      <c r="C221" s="247">
        <v>13</v>
      </c>
      <c r="D221" s="879">
        <f t="shared" si="4"/>
        <v>43369.5</v>
      </c>
    </row>
    <row r="222" spans="1:4" x14ac:dyDescent="0.25">
      <c r="A222" s="247" t="s">
        <v>322</v>
      </c>
      <c r="B222" s="256">
        <v>43376</v>
      </c>
      <c r="C222" s="247">
        <v>13</v>
      </c>
      <c r="D222" s="879">
        <f t="shared" si="4"/>
        <v>43382.5</v>
      </c>
    </row>
    <row r="223" spans="1:4" x14ac:dyDescent="0.25">
      <c r="A223" s="247" t="s">
        <v>323</v>
      </c>
      <c r="B223" s="256">
        <v>43389</v>
      </c>
      <c r="C223" s="247">
        <v>13</v>
      </c>
      <c r="D223" s="879">
        <f t="shared" si="4"/>
        <v>43395.5</v>
      </c>
    </row>
    <row r="224" spans="1:4" ht="13.8" thickBot="1" x14ac:dyDescent="0.3">
      <c r="A224" s="253" t="s">
        <v>324</v>
      </c>
      <c r="B224" s="472">
        <v>43402</v>
      </c>
      <c r="C224" s="253">
        <v>13</v>
      </c>
      <c r="D224" s="879">
        <f t="shared" si="4"/>
        <v>43408.5</v>
      </c>
    </row>
    <row r="225" spans="1:4" x14ac:dyDescent="0.25">
      <c r="A225" s="459" t="s">
        <v>325</v>
      </c>
      <c r="B225" s="460">
        <v>43421</v>
      </c>
      <c r="C225" s="459">
        <v>14</v>
      </c>
      <c r="D225" s="879">
        <f t="shared" si="4"/>
        <v>43428</v>
      </c>
    </row>
    <row r="226" spans="1:4" x14ac:dyDescent="0.25">
      <c r="A226" s="247" t="s">
        <v>326</v>
      </c>
      <c r="B226" s="256">
        <v>43435</v>
      </c>
      <c r="C226" s="247">
        <v>14</v>
      </c>
      <c r="D226" s="879">
        <f t="shared" si="4"/>
        <v>43442</v>
      </c>
    </row>
    <row r="227" spans="1:4" x14ac:dyDescent="0.25">
      <c r="A227" s="247" t="s">
        <v>327</v>
      </c>
      <c r="B227" s="256">
        <v>43449</v>
      </c>
      <c r="C227" s="247">
        <v>14</v>
      </c>
      <c r="D227" s="879">
        <f t="shared" si="4"/>
        <v>43456</v>
      </c>
    </row>
    <row r="228" spans="1:4" x14ac:dyDescent="0.25">
      <c r="A228" s="247" t="s">
        <v>328</v>
      </c>
      <c r="B228" s="256">
        <v>43463</v>
      </c>
      <c r="C228" s="247">
        <v>14</v>
      </c>
      <c r="D228" s="879">
        <f t="shared" si="4"/>
        <v>43470</v>
      </c>
    </row>
    <row r="229" spans="1:4" x14ac:dyDescent="0.25">
      <c r="A229" s="247" t="s">
        <v>329</v>
      </c>
      <c r="B229" s="256">
        <v>43477</v>
      </c>
      <c r="C229" s="247">
        <v>14</v>
      </c>
      <c r="D229" s="879">
        <f t="shared" si="4"/>
        <v>43484</v>
      </c>
    </row>
    <row r="230" spans="1:4" x14ac:dyDescent="0.25">
      <c r="A230" s="247" t="s">
        <v>330</v>
      </c>
      <c r="B230" s="256">
        <v>43491</v>
      </c>
      <c r="C230" s="247">
        <v>14</v>
      </c>
      <c r="D230" s="879">
        <f t="shared" si="4"/>
        <v>43498</v>
      </c>
    </row>
    <row r="231" spans="1:4" x14ac:dyDescent="0.25">
      <c r="A231" s="247" t="s">
        <v>331</v>
      </c>
      <c r="B231" s="256">
        <v>43505</v>
      </c>
      <c r="C231" s="247">
        <v>14</v>
      </c>
      <c r="D231" s="879">
        <f t="shared" si="4"/>
        <v>43512</v>
      </c>
    </row>
    <row r="232" spans="1:4" x14ac:dyDescent="0.25">
      <c r="A232" s="247" t="s">
        <v>332</v>
      </c>
      <c r="B232" s="256">
        <v>43519</v>
      </c>
      <c r="C232" s="247">
        <v>14</v>
      </c>
      <c r="D232" s="879">
        <f t="shared" si="4"/>
        <v>43526</v>
      </c>
    </row>
    <row r="233" spans="1:4" x14ac:dyDescent="0.25">
      <c r="A233" s="247" t="s">
        <v>333</v>
      </c>
      <c r="B233" s="256">
        <v>43533</v>
      </c>
      <c r="C233" s="247">
        <v>14</v>
      </c>
      <c r="D233" s="879">
        <f t="shared" si="4"/>
        <v>43540</v>
      </c>
    </row>
    <row r="234" spans="1:4" x14ac:dyDescent="0.25">
      <c r="A234" s="247" t="s">
        <v>334</v>
      </c>
      <c r="B234" s="256">
        <v>43547</v>
      </c>
      <c r="C234" s="247">
        <v>14</v>
      </c>
      <c r="D234" s="879">
        <f t="shared" si="4"/>
        <v>43554</v>
      </c>
    </row>
    <row r="235" spans="1:4" x14ac:dyDescent="0.25">
      <c r="A235" s="247" t="s">
        <v>335</v>
      </c>
      <c r="B235" s="256">
        <v>43561</v>
      </c>
      <c r="C235" s="247">
        <v>14</v>
      </c>
      <c r="D235" s="879">
        <f t="shared" si="4"/>
        <v>43568</v>
      </c>
    </row>
    <row r="236" spans="1:4" x14ac:dyDescent="0.25">
      <c r="A236" s="247" t="s">
        <v>336</v>
      </c>
      <c r="B236" s="256">
        <v>43575</v>
      </c>
      <c r="C236" s="247">
        <v>14</v>
      </c>
      <c r="D236" s="879">
        <f t="shared" si="4"/>
        <v>43582</v>
      </c>
    </row>
    <row r="237" spans="1:4" ht="13.8" thickBot="1" x14ac:dyDescent="0.3">
      <c r="A237" s="253" t="s">
        <v>337</v>
      </c>
      <c r="B237" s="472">
        <v>43589</v>
      </c>
      <c r="C237" s="253">
        <v>14</v>
      </c>
      <c r="D237" s="879">
        <f t="shared" si="4"/>
        <v>43596</v>
      </c>
    </row>
    <row r="238" spans="1:4" x14ac:dyDescent="0.25">
      <c r="A238" s="459" t="s">
        <v>338</v>
      </c>
      <c r="B238" s="460">
        <v>43609</v>
      </c>
      <c r="C238" s="459">
        <v>14</v>
      </c>
      <c r="D238" s="879">
        <f t="shared" si="4"/>
        <v>43616</v>
      </c>
    </row>
    <row r="239" spans="1:4" x14ac:dyDescent="0.25">
      <c r="A239" s="247" t="s">
        <v>339</v>
      </c>
      <c r="B239" s="256">
        <v>43623</v>
      </c>
      <c r="C239" s="247">
        <v>14</v>
      </c>
      <c r="D239" s="879">
        <f t="shared" si="4"/>
        <v>43630</v>
      </c>
    </row>
    <row r="240" spans="1:4" x14ac:dyDescent="0.25">
      <c r="A240" s="247" t="s">
        <v>340</v>
      </c>
      <c r="B240" s="256">
        <v>43637</v>
      </c>
      <c r="C240" s="247">
        <v>14</v>
      </c>
      <c r="D240" s="879">
        <f t="shared" si="4"/>
        <v>43644</v>
      </c>
    </row>
    <row r="241" spans="1:4" x14ac:dyDescent="0.25">
      <c r="A241" s="247" t="s">
        <v>341</v>
      </c>
      <c r="B241" s="256">
        <v>43651</v>
      </c>
      <c r="C241" s="247">
        <v>14</v>
      </c>
      <c r="D241" s="879">
        <f t="shared" si="4"/>
        <v>43658</v>
      </c>
    </row>
    <row r="242" spans="1:4" x14ac:dyDescent="0.25">
      <c r="A242" s="247" t="s">
        <v>342</v>
      </c>
      <c r="B242" s="256">
        <v>43665</v>
      </c>
      <c r="C242" s="247">
        <v>14</v>
      </c>
      <c r="D242" s="879">
        <f t="shared" si="4"/>
        <v>43672</v>
      </c>
    </row>
    <row r="243" spans="1:4" x14ac:dyDescent="0.25">
      <c r="A243" s="247" t="s">
        <v>343</v>
      </c>
      <c r="B243" s="256">
        <v>43679</v>
      </c>
      <c r="C243" s="247">
        <v>14</v>
      </c>
      <c r="D243" s="879">
        <f t="shared" si="4"/>
        <v>43686</v>
      </c>
    </row>
    <row r="244" spans="1:4" x14ac:dyDescent="0.25">
      <c r="A244" s="247" t="s">
        <v>344</v>
      </c>
      <c r="B244" s="256">
        <v>43693</v>
      </c>
      <c r="C244" s="247">
        <v>14</v>
      </c>
      <c r="D244" s="879">
        <f t="shared" si="4"/>
        <v>43700</v>
      </c>
    </row>
    <row r="245" spans="1:4" x14ac:dyDescent="0.25">
      <c r="A245" s="247" t="s">
        <v>345</v>
      </c>
      <c r="B245" s="256">
        <v>43707</v>
      </c>
      <c r="C245" s="247">
        <v>14</v>
      </c>
      <c r="D245" s="879">
        <f t="shared" si="4"/>
        <v>43714</v>
      </c>
    </row>
    <row r="246" spans="1:4" x14ac:dyDescent="0.25">
      <c r="A246" s="247" t="s">
        <v>346</v>
      </c>
      <c r="B246" s="256">
        <v>43721</v>
      </c>
      <c r="C246" s="247">
        <v>14</v>
      </c>
      <c r="D246" s="879">
        <f t="shared" si="4"/>
        <v>43728</v>
      </c>
    </row>
    <row r="247" spans="1:4" x14ac:dyDescent="0.25">
      <c r="A247" s="247" t="s">
        <v>347</v>
      </c>
      <c r="B247" s="256">
        <v>43735</v>
      </c>
      <c r="C247" s="247">
        <v>14</v>
      </c>
      <c r="D247" s="879">
        <f t="shared" si="4"/>
        <v>43742</v>
      </c>
    </row>
    <row r="248" spans="1:4" x14ac:dyDescent="0.25">
      <c r="A248" s="247" t="s">
        <v>348</v>
      </c>
      <c r="B248" s="256">
        <v>43749</v>
      </c>
      <c r="C248" s="247">
        <v>14</v>
      </c>
      <c r="D248" s="879">
        <f t="shared" si="4"/>
        <v>43756</v>
      </c>
    </row>
    <row r="249" spans="1:4" x14ac:dyDescent="0.25">
      <c r="A249" s="247" t="s">
        <v>349</v>
      </c>
      <c r="B249" s="256">
        <v>43763</v>
      </c>
      <c r="C249" s="247">
        <v>14</v>
      </c>
      <c r="D249" s="879">
        <f t="shared" si="4"/>
        <v>43770</v>
      </c>
    </row>
    <row r="250" spans="1:4" ht="13.8" thickBot="1" x14ac:dyDescent="0.3">
      <c r="A250" s="253" t="s">
        <v>350</v>
      </c>
      <c r="B250" s="472">
        <v>43777</v>
      </c>
      <c r="C250" s="253">
        <v>12</v>
      </c>
      <c r="D250" s="879">
        <f t="shared" si="4"/>
        <v>43783</v>
      </c>
    </row>
    <row r="251" spans="1:4" x14ac:dyDescent="0.25">
      <c r="A251" s="459" t="s">
        <v>351</v>
      </c>
      <c r="B251" s="460"/>
      <c r="C251" s="459"/>
      <c r="D251" s="879">
        <f t="shared" si="4"/>
        <v>0</v>
      </c>
    </row>
    <row r="252" spans="1:4" x14ac:dyDescent="0.25">
      <c r="A252" s="247" t="s">
        <v>352</v>
      </c>
      <c r="B252" s="256"/>
      <c r="C252" s="247"/>
      <c r="D252" s="879">
        <f t="shared" si="4"/>
        <v>0</v>
      </c>
    </row>
    <row r="253" spans="1:4" x14ac:dyDescent="0.25">
      <c r="A253" s="247" t="s">
        <v>353</v>
      </c>
      <c r="B253" s="256"/>
      <c r="C253" s="247"/>
      <c r="D253" s="879">
        <f t="shared" si="4"/>
        <v>0</v>
      </c>
    </row>
    <row r="254" spans="1:4" x14ac:dyDescent="0.25">
      <c r="A254" s="247" t="s">
        <v>354</v>
      </c>
      <c r="B254" s="256"/>
      <c r="C254" s="247"/>
      <c r="D254" s="879">
        <f t="shared" si="4"/>
        <v>0</v>
      </c>
    </row>
    <row r="255" spans="1:4" x14ac:dyDescent="0.25">
      <c r="A255" s="247" t="s">
        <v>355</v>
      </c>
      <c r="B255" s="256"/>
      <c r="C255" s="247"/>
      <c r="D255" s="879">
        <f t="shared" si="4"/>
        <v>0</v>
      </c>
    </row>
    <row r="256" spans="1:4" x14ac:dyDescent="0.25">
      <c r="A256" s="247" t="s">
        <v>356</v>
      </c>
      <c r="B256" s="256"/>
      <c r="C256" s="247"/>
      <c r="D256" s="879">
        <f t="shared" si="4"/>
        <v>0</v>
      </c>
    </row>
    <row r="257" spans="1:4" x14ac:dyDescent="0.25">
      <c r="A257" s="247" t="s">
        <v>357</v>
      </c>
      <c r="B257" s="256"/>
      <c r="C257" s="247"/>
      <c r="D257" s="879">
        <f t="shared" si="4"/>
        <v>0</v>
      </c>
    </row>
    <row r="258" spans="1:4" x14ac:dyDescent="0.25">
      <c r="A258" s="247" t="s">
        <v>358</v>
      </c>
      <c r="B258" s="256"/>
      <c r="C258" s="247"/>
      <c r="D258" s="879">
        <f t="shared" si="4"/>
        <v>0</v>
      </c>
    </row>
    <row r="259" spans="1:4" x14ac:dyDescent="0.25">
      <c r="A259" s="247" t="s">
        <v>359</v>
      </c>
      <c r="B259" s="256"/>
      <c r="C259" s="247"/>
      <c r="D259" s="879">
        <f t="shared" ref="D259:D322" si="5">B259 +(C259/2)</f>
        <v>0</v>
      </c>
    </row>
    <row r="260" spans="1:4" x14ac:dyDescent="0.25">
      <c r="A260" s="247" t="s">
        <v>360</v>
      </c>
      <c r="B260" s="256"/>
      <c r="C260" s="247"/>
      <c r="D260" s="879">
        <f t="shared" si="5"/>
        <v>0</v>
      </c>
    </row>
    <row r="261" spans="1:4" x14ac:dyDescent="0.25">
      <c r="A261" s="247" t="s">
        <v>361</v>
      </c>
      <c r="B261" s="256"/>
      <c r="C261" s="247"/>
      <c r="D261" s="879">
        <f t="shared" si="5"/>
        <v>0</v>
      </c>
    </row>
    <row r="262" spans="1:4" x14ac:dyDescent="0.25">
      <c r="A262" s="247" t="s">
        <v>362</v>
      </c>
      <c r="B262" s="256"/>
      <c r="C262" s="247"/>
      <c r="D262" s="879">
        <f t="shared" si="5"/>
        <v>0</v>
      </c>
    </row>
    <row r="263" spans="1:4" ht="13.8" thickBot="1" x14ac:dyDescent="0.3">
      <c r="A263" s="495" t="s">
        <v>363</v>
      </c>
      <c r="B263" s="496"/>
      <c r="C263" s="495"/>
      <c r="D263" s="879">
        <f t="shared" si="5"/>
        <v>0</v>
      </c>
    </row>
    <row r="264" spans="1:4" x14ac:dyDescent="0.25">
      <c r="A264" s="459" t="s">
        <v>364</v>
      </c>
      <c r="B264" s="460">
        <v>44152</v>
      </c>
      <c r="C264" s="459">
        <v>14</v>
      </c>
      <c r="D264" s="879">
        <f t="shared" si="5"/>
        <v>44159</v>
      </c>
    </row>
    <row r="265" spans="1:4" x14ac:dyDescent="0.25">
      <c r="A265" s="247" t="s">
        <v>365</v>
      </c>
      <c r="B265" s="256">
        <v>44166</v>
      </c>
      <c r="C265" s="247">
        <v>14</v>
      </c>
      <c r="D265" s="879">
        <f t="shared" si="5"/>
        <v>44173</v>
      </c>
    </row>
    <row r="266" spans="1:4" x14ac:dyDescent="0.25">
      <c r="A266" s="247" t="s">
        <v>366</v>
      </c>
      <c r="B266" s="256">
        <v>44180</v>
      </c>
      <c r="C266" s="247">
        <v>14</v>
      </c>
      <c r="D266" s="879">
        <f t="shared" si="5"/>
        <v>44187</v>
      </c>
    </row>
    <row r="267" spans="1:4" x14ac:dyDescent="0.25">
      <c r="A267" s="247" t="s">
        <v>367</v>
      </c>
      <c r="B267" s="256">
        <v>44194</v>
      </c>
      <c r="C267" s="247">
        <v>14</v>
      </c>
      <c r="D267" s="879">
        <f t="shared" si="5"/>
        <v>44201</v>
      </c>
    </row>
    <row r="268" spans="1:4" x14ac:dyDescent="0.25">
      <c r="A268" s="247" t="s">
        <v>368</v>
      </c>
      <c r="B268" s="256">
        <v>44208</v>
      </c>
      <c r="C268" s="247">
        <v>14</v>
      </c>
      <c r="D268" s="879">
        <f t="shared" si="5"/>
        <v>44215</v>
      </c>
    </row>
    <row r="269" spans="1:4" x14ac:dyDescent="0.25">
      <c r="A269" s="247" t="s">
        <v>369</v>
      </c>
      <c r="B269" s="256">
        <v>44222</v>
      </c>
      <c r="C269" s="247">
        <v>14</v>
      </c>
      <c r="D269" s="879">
        <f t="shared" si="5"/>
        <v>44229</v>
      </c>
    </row>
    <row r="270" spans="1:4" x14ac:dyDescent="0.25">
      <c r="A270" s="247" t="s">
        <v>370</v>
      </c>
      <c r="B270" s="256">
        <v>44236</v>
      </c>
      <c r="C270" s="247">
        <v>14</v>
      </c>
      <c r="D270" s="879">
        <f t="shared" si="5"/>
        <v>44243</v>
      </c>
    </row>
    <row r="271" spans="1:4" x14ac:dyDescent="0.25">
      <c r="A271" s="247" t="s">
        <v>371</v>
      </c>
      <c r="B271" s="256">
        <v>44250</v>
      </c>
      <c r="C271" s="247">
        <v>14</v>
      </c>
      <c r="D271" s="879">
        <f t="shared" si="5"/>
        <v>44257</v>
      </c>
    </row>
    <row r="272" spans="1:4" x14ac:dyDescent="0.25">
      <c r="A272" s="247" t="s">
        <v>372</v>
      </c>
      <c r="B272" s="256">
        <v>44264</v>
      </c>
      <c r="C272" s="247">
        <v>14</v>
      </c>
      <c r="D272" s="879">
        <f t="shared" si="5"/>
        <v>44271</v>
      </c>
    </row>
    <row r="273" spans="1:4" x14ac:dyDescent="0.25">
      <c r="A273" s="247" t="s">
        <v>373</v>
      </c>
      <c r="B273" s="256">
        <v>44278</v>
      </c>
      <c r="C273" s="247">
        <v>14</v>
      </c>
      <c r="D273" s="879">
        <f t="shared" si="5"/>
        <v>44285</v>
      </c>
    </row>
    <row r="274" spans="1:4" x14ac:dyDescent="0.25">
      <c r="A274" s="247" t="s">
        <v>374</v>
      </c>
      <c r="B274" s="256">
        <v>44292</v>
      </c>
      <c r="C274" s="247">
        <v>14</v>
      </c>
      <c r="D274" s="879">
        <f t="shared" si="5"/>
        <v>44299</v>
      </c>
    </row>
    <row r="275" spans="1:4" x14ac:dyDescent="0.25">
      <c r="A275" s="247" t="s">
        <v>375</v>
      </c>
      <c r="B275" s="256">
        <v>44306</v>
      </c>
      <c r="C275" s="247">
        <v>14</v>
      </c>
      <c r="D275" s="879">
        <f t="shared" si="5"/>
        <v>44313</v>
      </c>
    </row>
    <row r="276" spans="1:4" ht="13.8" thickBot="1" x14ac:dyDescent="0.3">
      <c r="A276" s="253" t="s">
        <v>376</v>
      </c>
      <c r="B276" s="472">
        <v>44320</v>
      </c>
      <c r="C276" s="253">
        <v>14</v>
      </c>
      <c r="D276" s="879">
        <f t="shared" si="5"/>
        <v>44327</v>
      </c>
    </row>
    <row r="277" spans="1:4" x14ac:dyDescent="0.25">
      <c r="A277" s="459" t="s">
        <v>377</v>
      </c>
      <c r="B277" s="460">
        <v>44344</v>
      </c>
      <c r="C277" s="459">
        <v>14</v>
      </c>
      <c r="D277" s="879">
        <f t="shared" si="5"/>
        <v>44351</v>
      </c>
    </row>
    <row r="278" spans="1:4" x14ac:dyDescent="0.25">
      <c r="A278" s="247" t="s">
        <v>378</v>
      </c>
      <c r="B278" s="256">
        <v>44358</v>
      </c>
      <c r="C278" s="247">
        <v>14</v>
      </c>
      <c r="D278" s="879">
        <f t="shared" si="5"/>
        <v>44365</v>
      </c>
    </row>
    <row r="279" spans="1:4" x14ac:dyDescent="0.25">
      <c r="A279" s="247" t="s">
        <v>379</v>
      </c>
      <c r="B279" s="256">
        <v>44372</v>
      </c>
      <c r="C279" s="247">
        <v>14</v>
      </c>
      <c r="D279" s="879">
        <f t="shared" si="5"/>
        <v>44379</v>
      </c>
    </row>
    <row r="280" spans="1:4" x14ac:dyDescent="0.25">
      <c r="A280" s="247" t="s">
        <v>380</v>
      </c>
      <c r="B280" s="256">
        <v>44386</v>
      </c>
      <c r="C280" s="247">
        <v>14</v>
      </c>
      <c r="D280" s="879">
        <f t="shared" si="5"/>
        <v>44393</v>
      </c>
    </row>
    <row r="281" spans="1:4" x14ac:dyDescent="0.25">
      <c r="A281" s="247" t="s">
        <v>381</v>
      </c>
      <c r="B281" s="256">
        <v>44400</v>
      </c>
      <c r="C281" s="247">
        <v>14</v>
      </c>
      <c r="D281" s="879">
        <f t="shared" si="5"/>
        <v>44407</v>
      </c>
    </row>
    <row r="282" spans="1:4" x14ac:dyDescent="0.25">
      <c r="A282" s="247" t="s">
        <v>382</v>
      </c>
      <c r="B282" s="256">
        <v>44414</v>
      </c>
      <c r="C282" s="247">
        <v>14</v>
      </c>
      <c r="D282" s="879">
        <f t="shared" si="5"/>
        <v>44421</v>
      </c>
    </row>
    <row r="283" spans="1:4" x14ac:dyDescent="0.25">
      <c r="A283" s="247" t="s">
        <v>383</v>
      </c>
      <c r="B283" s="256">
        <v>44428</v>
      </c>
      <c r="C283" s="247">
        <v>14</v>
      </c>
      <c r="D283" s="879">
        <f t="shared" si="5"/>
        <v>44435</v>
      </c>
    </row>
    <row r="284" spans="1:4" x14ac:dyDescent="0.25">
      <c r="A284" s="247" t="s">
        <v>384</v>
      </c>
      <c r="B284" s="256">
        <v>44442</v>
      </c>
      <c r="C284" s="247">
        <v>14</v>
      </c>
      <c r="D284" s="879">
        <f t="shared" si="5"/>
        <v>44449</v>
      </c>
    </row>
    <row r="285" spans="1:4" x14ac:dyDescent="0.25">
      <c r="A285" s="247" t="s">
        <v>385</v>
      </c>
      <c r="B285" s="256">
        <v>44456</v>
      </c>
      <c r="C285" s="247">
        <v>14</v>
      </c>
      <c r="D285" s="879">
        <f t="shared" si="5"/>
        <v>44463</v>
      </c>
    </row>
    <row r="286" spans="1:4" x14ac:dyDescent="0.25">
      <c r="A286" s="247" t="s">
        <v>386</v>
      </c>
      <c r="B286" s="256">
        <v>44470</v>
      </c>
      <c r="C286" s="247">
        <v>14</v>
      </c>
      <c r="D286" s="879">
        <f t="shared" si="5"/>
        <v>44477</v>
      </c>
    </row>
    <row r="287" spans="1:4" x14ac:dyDescent="0.25">
      <c r="A287" s="247" t="s">
        <v>387</v>
      </c>
      <c r="B287" s="256">
        <v>44484</v>
      </c>
      <c r="C287" s="247">
        <v>14</v>
      </c>
      <c r="D287" s="879">
        <f t="shared" si="5"/>
        <v>44491</v>
      </c>
    </row>
    <row r="288" spans="1:4" x14ac:dyDescent="0.25">
      <c r="A288" s="247" t="s">
        <v>388</v>
      </c>
      <c r="B288" s="256"/>
      <c r="C288" s="247"/>
      <c r="D288" s="879">
        <f t="shared" si="5"/>
        <v>0</v>
      </c>
    </row>
    <row r="289" spans="1:4" ht="13.8" thickBot="1" x14ac:dyDescent="0.3">
      <c r="A289" s="253" t="s">
        <v>389</v>
      </c>
      <c r="B289" s="472"/>
      <c r="C289" s="253"/>
      <c r="D289" s="879">
        <f t="shared" si="5"/>
        <v>0</v>
      </c>
    </row>
    <row r="290" spans="1:4" x14ac:dyDescent="0.25">
      <c r="A290" s="459" t="s">
        <v>390</v>
      </c>
      <c r="B290" s="460">
        <v>44517</v>
      </c>
      <c r="C290" s="459">
        <v>14</v>
      </c>
      <c r="D290" s="879">
        <f t="shared" si="5"/>
        <v>44524</v>
      </c>
    </row>
    <row r="291" spans="1:4" x14ac:dyDescent="0.25">
      <c r="A291" s="247" t="s">
        <v>391</v>
      </c>
      <c r="B291" s="256">
        <v>44531</v>
      </c>
      <c r="C291" s="247">
        <v>14</v>
      </c>
      <c r="D291" s="879">
        <f t="shared" si="5"/>
        <v>44538</v>
      </c>
    </row>
    <row r="292" spans="1:4" x14ac:dyDescent="0.25">
      <c r="A292" s="247" t="s">
        <v>392</v>
      </c>
      <c r="B292" s="256">
        <v>44545</v>
      </c>
      <c r="C292" s="247">
        <v>14</v>
      </c>
      <c r="D292" s="879">
        <f t="shared" si="5"/>
        <v>44552</v>
      </c>
    </row>
    <row r="293" spans="1:4" x14ac:dyDescent="0.25">
      <c r="A293" s="247" t="s">
        <v>393</v>
      </c>
      <c r="B293" s="256">
        <v>44559</v>
      </c>
      <c r="C293" s="247">
        <v>14</v>
      </c>
      <c r="D293" s="879">
        <f t="shared" si="5"/>
        <v>44566</v>
      </c>
    </row>
    <row r="294" spans="1:4" x14ac:dyDescent="0.25">
      <c r="A294" s="247" t="s">
        <v>394</v>
      </c>
      <c r="B294" s="256">
        <v>44573</v>
      </c>
      <c r="C294" s="247">
        <v>14</v>
      </c>
      <c r="D294" s="879">
        <f t="shared" si="5"/>
        <v>44580</v>
      </c>
    </row>
    <row r="295" spans="1:4" x14ac:dyDescent="0.25">
      <c r="A295" s="247" t="s">
        <v>395</v>
      </c>
      <c r="B295" s="256">
        <v>44587</v>
      </c>
      <c r="C295" s="247">
        <v>14</v>
      </c>
      <c r="D295" s="879">
        <f t="shared" si="5"/>
        <v>44594</v>
      </c>
    </row>
    <row r="296" spans="1:4" x14ac:dyDescent="0.25">
      <c r="A296" s="247" t="s">
        <v>396</v>
      </c>
      <c r="B296" s="256">
        <v>44601</v>
      </c>
      <c r="C296" s="247">
        <v>14</v>
      </c>
      <c r="D296" s="879">
        <f t="shared" si="5"/>
        <v>44608</v>
      </c>
    </row>
    <row r="297" spans="1:4" x14ac:dyDescent="0.25">
      <c r="A297" s="247" t="s">
        <v>397</v>
      </c>
      <c r="B297" s="256">
        <v>44615</v>
      </c>
      <c r="C297" s="247">
        <v>14</v>
      </c>
      <c r="D297" s="879">
        <f t="shared" si="5"/>
        <v>44622</v>
      </c>
    </row>
    <row r="298" spans="1:4" x14ac:dyDescent="0.25">
      <c r="A298" s="247" t="s">
        <v>398</v>
      </c>
      <c r="B298" s="256">
        <v>44629</v>
      </c>
      <c r="C298" s="247">
        <v>14</v>
      </c>
      <c r="D298" s="879">
        <f t="shared" si="5"/>
        <v>44636</v>
      </c>
    </row>
    <row r="299" spans="1:4" x14ac:dyDescent="0.25">
      <c r="A299" s="247" t="s">
        <v>399</v>
      </c>
      <c r="B299" s="256">
        <v>44643</v>
      </c>
      <c r="C299" s="247">
        <v>14</v>
      </c>
      <c r="D299" s="879">
        <f t="shared" si="5"/>
        <v>44650</v>
      </c>
    </row>
    <row r="300" spans="1:4" x14ac:dyDescent="0.25">
      <c r="A300" s="247" t="s">
        <v>400</v>
      </c>
      <c r="B300" s="256">
        <v>44657</v>
      </c>
      <c r="C300" s="247">
        <v>14</v>
      </c>
      <c r="D300" s="879">
        <f t="shared" si="5"/>
        <v>44664</v>
      </c>
    </row>
    <row r="301" spans="1:4" x14ac:dyDescent="0.25">
      <c r="A301" s="247" t="s">
        <v>401</v>
      </c>
      <c r="B301" s="256">
        <v>44671</v>
      </c>
      <c r="C301" s="247">
        <v>14</v>
      </c>
      <c r="D301" s="879">
        <f t="shared" si="5"/>
        <v>44678</v>
      </c>
    </row>
    <row r="302" spans="1:4" ht="13.8" thickBot="1" x14ac:dyDescent="0.3">
      <c r="A302" s="590" t="s">
        <v>402</v>
      </c>
      <c r="B302" s="472">
        <v>44685</v>
      </c>
      <c r="C302" s="253">
        <v>14</v>
      </c>
      <c r="D302" s="879">
        <f t="shared" si="5"/>
        <v>44692</v>
      </c>
    </row>
    <row r="303" spans="1:4" x14ac:dyDescent="0.25">
      <c r="A303" s="459" t="s">
        <v>403</v>
      </c>
      <c r="B303" s="460">
        <v>44708</v>
      </c>
      <c r="C303" s="459">
        <v>14</v>
      </c>
      <c r="D303" s="879">
        <f t="shared" si="5"/>
        <v>44715</v>
      </c>
    </row>
    <row r="304" spans="1:4" x14ac:dyDescent="0.25">
      <c r="A304" s="247" t="s">
        <v>404</v>
      </c>
      <c r="B304" s="256">
        <v>44722</v>
      </c>
      <c r="C304" s="247">
        <v>14</v>
      </c>
      <c r="D304" s="879">
        <f t="shared" si="5"/>
        <v>44729</v>
      </c>
    </row>
    <row r="305" spans="1:4" x14ac:dyDescent="0.25">
      <c r="A305" s="247" t="s">
        <v>405</v>
      </c>
      <c r="B305" s="256">
        <v>44736</v>
      </c>
      <c r="C305" s="247">
        <v>14</v>
      </c>
      <c r="D305" s="879">
        <f t="shared" si="5"/>
        <v>44743</v>
      </c>
    </row>
    <row r="306" spans="1:4" x14ac:dyDescent="0.25">
      <c r="A306" s="247" t="s">
        <v>406</v>
      </c>
      <c r="B306" s="256">
        <v>44750</v>
      </c>
      <c r="C306" s="247">
        <v>14</v>
      </c>
      <c r="D306" s="879">
        <f t="shared" si="5"/>
        <v>44757</v>
      </c>
    </row>
    <row r="307" spans="1:4" x14ac:dyDescent="0.25">
      <c r="A307" s="247" t="s">
        <v>407</v>
      </c>
      <c r="B307" s="256">
        <v>44764</v>
      </c>
      <c r="C307" s="247">
        <v>14</v>
      </c>
      <c r="D307" s="879">
        <f t="shared" si="5"/>
        <v>44771</v>
      </c>
    </row>
    <row r="308" spans="1:4" x14ac:dyDescent="0.25">
      <c r="A308" s="247" t="s">
        <v>408</v>
      </c>
      <c r="B308" s="256">
        <v>44778</v>
      </c>
      <c r="C308" s="247">
        <v>14</v>
      </c>
      <c r="D308" s="879">
        <f t="shared" si="5"/>
        <v>44785</v>
      </c>
    </row>
    <row r="309" spans="1:4" x14ac:dyDescent="0.25">
      <c r="A309" s="247" t="s">
        <v>409</v>
      </c>
      <c r="B309" s="256">
        <v>44792</v>
      </c>
      <c r="C309" s="247">
        <v>14</v>
      </c>
      <c r="D309" s="879">
        <f t="shared" si="5"/>
        <v>44799</v>
      </c>
    </row>
    <row r="310" spans="1:4" x14ac:dyDescent="0.25">
      <c r="A310" s="247" t="s">
        <v>410</v>
      </c>
      <c r="B310" s="256">
        <v>44806</v>
      </c>
      <c r="C310" s="247">
        <v>14</v>
      </c>
      <c r="D310" s="879">
        <f t="shared" si="5"/>
        <v>44813</v>
      </c>
    </row>
    <row r="311" spans="1:4" x14ac:dyDescent="0.25">
      <c r="A311" s="247" t="s">
        <v>411</v>
      </c>
      <c r="B311" s="256">
        <v>44820</v>
      </c>
      <c r="C311" s="247">
        <v>14</v>
      </c>
      <c r="D311" s="879">
        <f t="shared" si="5"/>
        <v>44827</v>
      </c>
    </row>
    <row r="312" spans="1:4" x14ac:dyDescent="0.25">
      <c r="A312" s="247" t="s">
        <v>412</v>
      </c>
      <c r="B312" s="256">
        <v>44834</v>
      </c>
      <c r="C312" s="247">
        <v>14</v>
      </c>
      <c r="D312" s="879">
        <f t="shared" si="5"/>
        <v>44841</v>
      </c>
    </row>
    <row r="313" spans="1:4" x14ac:dyDescent="0.25">
      <c r="A313" s="247" t="s">
        <v>413</v>
      </c>
      <c r="B313" s="256">
        <v>44848</v>
      </c>
      <c r="C313" s="247">
        <v>14</v>
      </c>
      <c r="D313" s="879">
        <f t="shared" si="5"/>
        <v>44855</v>
      </c>
    </row>
    <row r="314" spans="1:4" x14ac:dyDescent="0.25">
      <c r="A314" s="247" t="s">
        <v>414</v>
      </c>
      <c r="B314" s="258">
        <v>44862</v>
      </c>
      <c r="C314" s="254">
        <v>14</v>
      </c>
      <c r="D314" s="879">
        <f t="shared" si="5"/>
        <v>44869</v>
      </c>
    </row>
    <row r="315" spans="1:4" ht="13.8" thickBot="1" x14ac:dyDescent="0.3">
      <c r="A315" s="590" t="s">
        <v>415</v>
      </c>
      <c r="B315" s="633"/>
      <c r="C315" s="621">
        <v>14</v>
      </c>
      <c r="D315" s="879">
        <f t="shared" si="5"/>
        <v>7</v>
      </c>
    </row>
    <row r="316" spans="1:4" x14ac:dyDescent="0.25">
      <c r="A316" s="459" t="s">
        <v>416</v>
      </c>
      <c r="B316" s="635">
        <v>44876</v>
      </c>
      <c r="C316" s="617">
        <v>14</v>
      </c>
      <c r="D316" s="879">
        <f t="shared" si="5"/>
        <v>44883</v>
      </c>
    </row>
    <row r="317" spans="1:4" x14ac:dyDescent="0.25">
      <c r="A317" s="247" t="s">
        <v>417</v>
      </c>
      <c r="B317" s="627">
        <v>44890</v>
      </c>
      <c r="C317" s="595">
        <v>14</v>
      </c>
      <c r="D317" s="879">
        <f t="shared" si="5"/>
        <v>44897</v>
      </c>
    </row>
    <row r="318" spans="1:4" x14ac:dyDescent="0.25">
      <c r="A318" s="247" t="s">
        <v>418</v>
      </c>
      <c r="B318" s="627">
        <v>44904</v>
      </c>
      <c r="C318" s="595">
        <v>14</v>
      </c>
      <c r="D318" s="879">
        <f t="shared" si="5"/>
        <v>44911</v>
      </c>
    </row>
    <row r="319" spans="1:4" x14ac:dyDescent="0.25">
      <c r="A319" s="247" t="s">
        <v>419</v>
      </c>
      <c r="B319" s="627">
        <v>44918</v>
      </c>
      <c r="C319" s="595">
        <v>14</v>
      </c>
      <c r="D319" s="879">
        <f t="shared" si="5"/>
        <v>44925</v>
      </c>
    </row>
    <row r="320" spans="1:4" x14ac:dyDescent="0.25">
      <c r="A320" s="247" t="s">
        <v>420</v>
      </c>
      <c r="B320" s="627">
        <v>44932</v>
      </c>
      <c r="C320" s="595">
        <v>14</v>
      </c>
      <c r="D320" s="879">
        <f t="shared" si="5"/>
        <v>44939</v>
      </c>
    </row>
    <row r="321" spans="1:4" x14ac:dyDescent="0.25">
      <c r="A321" s="247" t="s">
        <v>421</v>
      </c>
      <c r="B321" s="627">
        <v>44946</v>
      </c>
      <c r="C321" s="595">
        <v>14</v>
      </c>
      <c r="D321" s="879">
        <f t="shared" si="5"/>
        <v>44953</v>
      </c>
    </row>
    <row r="322" spans="1:4" x14ac:dyDescent="0.25">
      <c r="A322" s="247" t="s">
        <v>422</v>
      </c>
      <c r="B322" s="627">
        <v>44960</v>
      </c>
      <c r="C322" s="595">
        <v>14</v>
      </c>
      <c r="D322" s="879">
        <f t="shared" si="5"/>
        <v>44967</v>
      </c>
    </row>
    <row r="323" spans="1:4" x14ac:dyDescent="0.25">
      <c r="A323" s="247" t="s">
        <v>423</v>
      </c>
      <c r="B323" s="627">
        <v>44974</v>
      </c>
      <c r="C323" s="595">
        <v>14</v>
      </c>
      <c r="D323" s="879">
        <f t="shared" ref="D323:D354" si="6">B323 +(C323/2)</f>
        <v>44981</v>
      </c>
    </row>
    <row r="324" spans="1:4" x14ac:dyDescent="0.25">
      <c r="A324" s="247" t="s">
        <v>424</v>
      </c>
      <c r="B324" s="627">
        <v>44988</v>
      </c>
      <c r="C324" s="595">
        <v>14</v>
      </c>
      <c r="D324" s="879">
        <f t="shared" si="6"/>
        <v>44995</v>
      </c>
    </row>
    <row r="325" spans="1:4" x14ac:dyDescent="0.25">
      <c r="A325" s="247" t="s">
        <v>425</v>
      </c>
      <c r="B325" s="627">
        <v>45002</v>
      </c>
      <c r="C325" s="595">
        <v>14</v>
      </c>
      <c r="D325" s="879">
        <f t="shared" si="6"/>
        <v>45009</v>
      </c>
    </row>
    <row r="326" spans="1:4" x14ac:dyDescent="0.25">
      <c r="A326" s="247" t="s">
        <v>426</v>
      </c>
      <c r="B326" s="627">
        <v>45016</v>
      </c>
      <c r="C326" s="595">
        <v>14</v>
      </c>
      <c r="D326" s="879">
        <f t="shared" si="6"/>
        <v>45023</v>
      </c>
    </row>
    <row r="327" spans="1:4" x14ac:dyDescent="0.25">
      <c r="A327" s="247" t="s">
        <v>427</v>
      </c>
      <c r="B327" s="637">
        <v>45030</v>
      </c>
      <c r="C327" s="604">
        <v>14</v>
      </c>
      <c r="D327" s="879">
        <f t="shared" si="6"/>
        <v>45037</v>
      </c>
    </row>
    <row r="328" spans="1:4" ht="13.8" thickBot="1" x14ac:dyDescent="0.3">
      <c r="A328" s="253" t="s">
        <v>428</v>
      </c>
      <c r="B328" s="636">
        <v>45044</v>
      </c>
      <c r="C328" s="602">
        <v>13</v>
      </c>
      <c r="D328" s="879">
        <f t="shared" si="6"/>
        <v>45050.5</v>
      </c>
    </row>
    <row r="329" spans="1:4" x14ac:dyDescent="0.25">
      <c r="A329" s="718" t="s">
        <v>429</v>
      </c>
      <c r="B329" s="635">
        <v>45092</v>
      </c>
      <c r="C329" s="687">
        <v>14</v>
      </c>
      <c r="D329" s="879">
        <f t="shared" si="6"/>
        <v>45099</v>
      </c>
    </row>
    <row r="330" spans="1:4" x14ac:dyDescent="0.25">
      <c r="A330" s="719" t="s">
        <v>430</v>
      </c>
      <c r="B330" s="627">
        <v>45106</v>
      </c>
      <c r="C330" s="688">
        <v>14</v>
      </c>
      <c r="D330" s="879">
        <f t="shared" si="6"/>
        <v>45113</v>
      </c>
    </row>
    <row r="331" spans="1:4" x14ac:dyDescent="0.25">
      <c r="A331" s="719" t="s">
        <v>431</v>
      </c>
      <c r="B331" s="627">
        <v>45120</v>
      </c>
      <c r="C331" s="688">
        <v>14</v>
      </c>
      <c r="D331" s="879">
        <f t="shared" si="6"/>
        <v>45127</v>
      </c>
    </row>
    <row r="332" spans="1:4" x14ac:dyDescent="0.25">
      <c r="A332" s="719" t="s">
        <v>432</v>
      </c>
      <c r="B332" s="627">
        <v>45134</v>
      </c>
      <c r="C332" s="688">
        <v>14</v>
      </c>
      <c r="D332" s="879">
        <f t="shared" si="6"/>
        <v>45141</v>
      </c>
    </row>
    <row r="333" spans="1:4" x14ac:dyDescent="0.25">
      <c r="A333" s="719" t="s">
        <v>433</v>
      </c>
      <c r="B333" s="627">
        <v>45148</v>
      </c>
      <c r="C333" s="688">
        <v>14</v>
      </c>
      <c r="D333" s="879">
        <f t="shared" si="6"/>
        <v>45155</v>
      </c>
    </row>
    <row r="334" spans="1:4" x14ac:dyDescent="0.25">
      <c r="A334" s="719" t="s">
        <v>434</v>
      </c>
      <c r="B334" s="627">
        <v>45162</v>
      </c>
      <c r="C334" s="688">
        <v>14</v>
      </c>
      <c r="D334" s="879">
        <f t="shared" si="6"/>
        <v>45169</v>
      </c>
    </row>
    <row r="335" spans="1:4" x14ac:dyDescent="0.25">
      <c r="A335" s="719" t="s">
        <v>435</v>
      </c>
      <c r="B335" s="627">
        <v>45176</v>
      </c>
      <c r="C335" s="688">
        <v>14</v>
      </c>
      <c r="D335" s="879">
        <f t="shared" si="6"/>
        <v>45183</v>
      </c>
    </row>
    <row r="336" spans="1:4" x14ac:dyDescent="0.25">
      <c r="A336" s="719" t="s">
        <v>436</v>
      </c>
      <c r="B336" s="627">
        <v>45190</v>
      </c>
      <c r="C336" s="688">
        <v>14</v>
      </c>
      <c r="D336" s="879">
        <f t="shared" si="6"/>
        <v>45197</v>
      </c>
    </row>
    <row r="337" spans="1:4" x14ac:dyDescent="0.25">
      <c r="A337" s="719" t="s">
        <v>437</v>
      </c>
      <c r="B337" s="627">
        <v>45204</v>
      </c>
      <c r="C337" s="688">
        <v>14</v>
      </c>
      <c r="D337" s="879">
        <f t="shared" si="6"/>
        <v>45211</v>
      </c>
    </row>
    <row r="338" spans="1:4" x14ac:dyDescent="0.25">
      <c r="A338" s="719" t="s">
        <v>438</v>
      </c>
      <c r="B338" s="627">
        <v>45218</v>
      </c>
      <c r="C338" s="688">
        <v>14</v>
      </c>
      <c r="D338" s="879">
        <f t="shared" si="6"/>
        <v>45225</v>
      </c>
    </row>
    <row r="339" spans="1:4" x14ac:dyDescent="0.25">
      <c r="A339" s="719" t="s">
        <v>439</v>
      </c>
      <c r="B339" s="627">
        <v>45232</v>
      </c>
      <c r="C339" s="688">
        <v>14</v>
      </c>
      <c r="D339" s="879">
        <f t="shared" si="6"/>
        <v>45239</v>
      </c>
    </row>
    <row r="340" spans="1:4" x14ac:dyDescent="0.25">
      <c r="A340" s="720" t="s">
        <v>440</v>
      </c>
      <c r="B340" s="637"/>
      <c r="C340" s="604"/>
      <c r="D340" s="879">
        <f t="shared" si="6"/>
        <v>0</v>
      </c>
    </row>
    <row r="341" spans="1:4" ht="13.8" thickBot="1" x14ac:dyDescent="0.3">
      <c r="A341" s="721" t="s">
        <v>441</v>
      </c>
      <c r="B341" s="636"/>
      <c r="C341" s="602"/>
      <c r="D341" s="879">
        <f t="shared" si="6"/>
        <v>0</v>
      </c>
    </row>
    <row r="342" spans="1:4" x14ac:dyDescent="0.25">
      <c r="A342" s="617" t="s">
        <v>442</v>
      </c>
      <c r="B342" s="635">
        <v>45267</v>
      </c>
      <c r="C342" s="687">
        <v>14</v>
      </c>
      <c r="D342" s="879">
        <f t="shared" si="6"/>
        <v>45274</v>
      </c>
    </row>
    <row r="343" spans="1:4" x14ac:dyDescent="0.25">
      <c r="A343" s="595" t="s">
        <v>443</v>
      </c>
      <c r="B343" s="627">
        <v>45281</v>
      </c>
      <c r="C343" s="688">
        <v>14</v>
      </c>
      <c r="D343" s="879">
        <f t="shared" si="6"/>
        <v>45288</v>
      </c>
    </row>
    <row r="344" spans="1:4" x14ac:dyDescent="0.25">
      <c r="A344" s="595" t="s">
        <v>444</v>
      </c>
      <c r="B344" s="627">
        <v>45295</v>
      </c>
      <c r="C344" s="688">
        <v>14</v>
      </c>
      <c r="D344" s="879">
        <f t="shared" si="6"/>
        <v>45302</v>
      </c>
    </row>
    <row r="345" spans="1:4" x14ac:dyDescent="0.25">
      <c r="A345" s="595" t="s">
        <v>445</v>
      </c>
      <c r="B345" s="627">
        <v>45309</v>
      </c>
      <c r="C345" s="688">
        <v>14</v>
      </c>
      <c r="D345" s="879">
        <f t="shared" si="6"/>
        <v>45316</v>
      </c>
    </row>
    <row r="346" spans="1:4" x14ac:dyDescent="0.25">
      <c r="A346" s="595" t="s">
        <v>446</v>
      </c>
      <c r="B346" s="627">
        <v>45323</v>
      </c>
      <c r="C346" s="688">
        <v>14</v>
      </c>
      <c r="D346" s="879">
        <f t="shared" si="6"/>
        <v>45330</v>
      </c>
    </row>
    <row r="347" spans="1:4" x14ac:dyDescent="0.25">
      <c r="A347" s="595" t="s">
        <v>447</v>
      </c>
      <c r="B347" s="627">
        <v>45337</v>
      </c>
      <c r="C347" s="688">
        <v>14</v>
      </c>
      <c r="D347" s="879">
        <f t="shared" si="6"/>
        <v>45344</v>
      </c>
    </row>
    <row r="348" spans="1:4" x14ac:dyDescent="0.25">
      <c r="A348" s="595" t="s">
        <v>448</v>
      </c>
      <c r="B348" s="627">
        <v>45351</v>
      </c>
      <c r="C348" s="688">
        <v>14</v>
      </c>
      <c r="D348" s="879">
        <f t="shared" si="6"/>
        <v>45358</v>
      </c>
    </row>
    <row r="349" spans="1:4" x14ac:dyDescent="0.25">
      <c r="A349" s="595" t="s">
        <v>449</v>
      </c>
      <c r="B349" s="627">
        <v>45365</v>
      </c>
      <c r="C349" s="688">
        <v>14</v>
      </c>
      <c r="D349" s="879">
        <f t="shared" si="6"/>
        <v>45372</v>
      </c>
    </row>
    <row r="350" spans="1:4" x14ac:dyDescent="0.25">
      <c r="A350" s="595" t="s">
        <v>450</v>
      </c>
      <c r="B350" s="627">
        <v>45379</v>
      </c>
      <c r="C350" s="688">
        <v>14</v>
      </c>
      <c r="D350" s="879">
        <f t="shared" si="6"/>
        <v>45386</v>
      </c>
    </row>
    <row r="351" spans="1:4" x14ac:dyDescent="0.25">
      <c r="A351" s="595" t="s">
        <v>451</v>
      </c>
      <c r="B351" s="627">
        <v>45393</v>
      </c>
      <c r="C351" s="688">
        <v>14</v>
      </c>
      <c r="D351" s="879">
        <f t="shared" si="6"/>
        <v>45400</v>
      </c>
    </row>
    <row r="352" spans="1:4" x14ac:dyDescent="0.25">
      <c r="A352" s="595" t="s">
        <v>452</v>
      </c>
      <c r="B352" s="627">
        <v>45407</v>
      </c>
      <c r="C352" s="688">
        <v>14</v>
      </c>
      <c r="D352" s="879">
        <f t="shared" si="6"/>
        <v>45414</v>
      </c>
    </row>
    <row r="353" spans="1:4" x14ac:dyDescent="0.25">
      <c r="A353" s="595" t="s">
        <v>453</v>
      </c>
      <c r="B353" s="627">
        <v>45421</v>
      </c>
      <c r="C353" s="688">
        <v>14</v>
      </c>
      <c r="D353" s="879">
        <f t="shared" si="6"/>
        <v>45428</v>
      </c>
    </row>
    <row r="354" spans="1:4" ht="13.8" thickBot="1" x14ac:dyDescent="0.3">
      <c r="A354" s="602" t="s">
        <v>454</v>
      </c>
      <c r="B354" s="636">
        <v>45435</v>
      </c>
      <c r="C354" s="715">
        <v>13</v>
      </c>
      <c r="D354" s="879">
        <f t="shared" si="6"/>
        <v>45441.5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E4C68-ED9E-4E03-8F3E-4ADA81876999}">
  <dimension ref="A1:K755"/>
  <sheetViews>
    <sheetView zoomScaleNormal="90" workbookViewId="0">
      <selection activeCell="L640" sqref="L640"/>
    </sheetView>
  </sheetViews>
  <sheetFormatPr defaultRowHeight="13.2" x14ac:dyDescent="0.25"/>
  <cols>
    <col min="2" max="2" width="13.109375" customWidth="1"/>
    <col min="3" max="3" width="10.33203125" customWidth="1"/>
    <col min="4" max="4" width="9.44140625" customWidth="1"/>
    <col min="5" max="5" width="9.6640625" style="838" customWidth="1"/>
    <col min="6" max="6" width="8.44140625" style="841" customWidth="1"/>
    <col min="7" max="7" width="10.88671875" customWidth="1"/>
    <col min="8" max="8" width="9.77734375" customWidth="1"/>
    <col min="9" max="9" width="14.5546875" customWidth="1"/>
    <col min="10" max="10" width="15.21875" customWidth="1"/>
    <col min="11" max="11" width="31" customWidth="1"/>
  </cols>
  <sheetData>
    <row r="1" spans="1:11" x14ac:dyDescent="0.25">
      <c r="A1" s="808" t="s">
        <v>911</v>
      </c>
      <c r="B1" s="809" t="s">
        <v>912</v>
      </c>
      <c r="C1" s="810" t="s">
        <v>1268</v>
      </c>
      <c r="D1" s="811" t="s">
        <v>1269</v>
      </c>
      <c r="E1" s="839" t="s">
        <v>1270</v>
      </c>
      <c r="F1" s="839" t="s">
        <v>1271</v>
      </c>
      <c r="G1" s="813" t="s">
        <v>1272</v>
      </c>
      <c r="H1" s="812" t="s">
        <v>1273</v>
      </c>
      <c r="I1" s="812" t="s">
        <v>1274</v>
      </c>
      <c r="J1" s="812" t="s">
        <v>1275</v>
      </c>
      <c r="K1" s="812" t="s">
        <v>1276</v>
      </c>
    </row>
    <row r="2" spans="1:11" x14ac:dyDescent="0.25">
      <c r="A2" s="56" t="s">
        <v>473</v>
      </c>
      <c r="B2" s="790">
        <v>34193</v>
      </c>
      <c r="C2" s="824">
        <v>2.7411428571428602</v>
      </c>
      <c r="D2" s="824">
        <v>1.8608835429836983</v>
      </c>
      <c r="E2" s="824">
        <v>0.88108163265306116</v>
      </c>
      <c r="F2" s="403">
        <v>8.3452571428571662</v>
      </c>
      <c r="G2" s="843">
        <v>2.0746066572805657</v>
      </c>
      <c r="H2" s="843">
        <v>15.034805449248655</v>
      </c>
      <c r="I2" s="845">
        <v>148.19020492568021</v>
      </c>
      <c r="J2" s="845">
        <v>123.8915008079491</v>
      </c>
      <c r="K2" s="846">
        <v>24.298704117731106</v>
      </c>
    </row>
    <row r="3" spans="1:11" x14ac:dyDescent="0.25">
      <c r="A3" s="56" t="s">
        <v>474</v>
      </c>
      <c r="B3" s="790">
        <v>34207</v>
      </c>
      <c r="C3" s="824">
        <v>2.1594285714285713</v>
      </c>
      <c r="D3" s="824">
        <v>1.1824287871452364</v>
      </c>
      <c r="E3" s="824">
        <v>0.89462040816326516</v>
      </c>
      <c r="F3" s="403">
        <v>7.9089071428571405</v>
      </c>
      <c r="G3" s="843">
        <v>1.7253185698261591</v>
      </c>
      <c r="H3" s="843">
        <v>20.19014314275039</v>
      </c>
      <c r="I3" s="845">
        <v>140.18342905662243</v>
      </c>
      <c r="J3" s="845">
        <v>115.59199878980991</v>
      </c>
      <c r="K3" s="846">
        <v>24.591430266812523</v>
      </c>
    </row>
    <row r="4" spans="1:11" x14ac:dyDescent="0.25">
      <c r="A4" s="56" t="s">
        <v>475</v>
      </c>
      <c r="B4" s="790">
        <v>34221</v>
      </c>
      <c r="C4" s="824">
        <v>1.8880000000000001</v>
      </c>
      <c r="D4" s="824">
        <v>1.2350980541706293</v>
      </c>
      <c r="E4" s="824">
        <v>0.68777142857142859</v>
      </c>
      <c r="F4" s="403">
        <v>6.4821333333333344</v>
      </c>
      <c r="G4" s="843">
        <v>1.6436440756993238</v>
      </c>
      <c r="H4" s="843">
        <v>10.465550283813265</v>
      </c>
      <c r="I4" s="845">
        <v>99.233693448306497</v>
      </c>
      <c r="J4" s="845">
        <v>81.068527149581442</v>
      </c>
      <c r="K4" s="846">
        <v>18.165166298725055</v>
      </c>
    </row>
    <row r="5" spans="1:11" x14ac:dyDescent="0.25">
      <c r="A5" s="56" t="s">
        <v>476</v>
      </c>
      <c r="B5" s="790">
        <v>34235</v>
      </c>
      <c r="C5" s="824">
        <v>1.65</v>
      </c>
      <c r="D5" s="824">
        <v>1.1036804965666029</v>
      </c>
      <c r="E5" s="824">
        <v>0.56571428571428561</v>
      </c>
      <c r="F5" s="403">
        <v>5.307500000000001</v>
      </c>
      <c r="G5" s="843">
        <v>1.3100576297468609</v>
      </c>
      <c r="H5" s="843">
        <v>9.1141159471398794</v>
      </c>
      <c r="I5" s="845">
        <v>83.207582668487476</v>
      </c>
      <c r="J5" s="845">
        <v>67.995916076585971</v>
      </c>
      <c r="K5" s="846">
        <v>15.211666591901505</v>
      </c>
    </row>
    <row r="6" spans="1:11" x14ac:dyDescent="0.25">
      <c r="A6" s="56" t="s">
        <v>477</v>
      </c>
      <c r="B6" s="790">
        <v>34249</v>
      </c>
      <c r="C6" s="824">
        <v>1.4754285714285713</v>
      </c>
      <c r="D6" s="824">
        <v>1.0027985889843785</v>
      </c>
      <c r="E6" s="824">
        <v>0.49532244897959177</v>
      </c>
      <c r="F6" s="403">
        <v>4.8074380952380951</v>
      </c>
      <c r="G6" s="843">
        <v>1.1166634123615635</v>
      </c>
      <c r="H6" s="843">
        <v>7.7137001406895376</v>
      </c>
      <c r="I6" s="845">
        <v>73.945979672574666</v>
      </c>
      <c r="J6" s="845">
        <v>61.431448727711391</v>
      </c>
      <c r="K6" s="846">
        <v>12.514530944863274</v>
      </c>
    </row>
    <row r="7" spans="1:11" x14ac:dyDescent="0.25">
      <c r="A7" s="56" t="s">
        <v>478</v>
      </c>
      <c r="B7" s="790">
        <v>34263</v>
      </c>
      <c r="C7" s="824">
        <v>1.2725714285714285</v>
      </c>
      <c r="D7" s="824">
        <v>0.83821103990677148</v>
      </c>
      <c r="E7" s="824">
        <v>0.47569931972789115</v>
      </c>
      <c r="F7" s="403">
        <v>4.446930158730158</v>
      </c>
      <c r="G7" s="843">
        <v>1.267648324946361</v>
      </c>
      <c r="H7" s="843">
        <v>6.1981133493860074</v>
      </c>
      <c r="I7" s="845">
        <v>71.670939499493599</v>
      </c>
      <c r="J7" s="845">
        <v>59.125797457218049</v>
      </c>
      <c r="K7" s="846">
        <v>12.54514204227555</v>
      </c>
    </row>
    <row r="8" spans="1:11" x14ac:dyDescent="0.25">
      <c r="A8" s="56" t="s">
        <v>479</v>
      </c>
      <c r="B8" s="790">
        <v>34277</v>
      </c>
      <c r="C8" s="824">
        <v>1.8234285714285716</v>
      </c>
      <c r="D8" s="824">
        <v>1.3665498117627259</v>
      </c>
      <c r="E8" s="824">
        <v>0.49927210884353751</v>
      </c>
      <c r="F8" s="403">
        <v>4.9891031746031747</v>
      </c>
      <c r="G8" s="843">
        <v>1.3390523463539794</v>
      </c>
      <c r="H8" s="843">
        <v>6.1663016299425069</v>
      </c>
      <c r="I8" s="845">
        <v>100.48193849084322</v>
      </c>
      <c r="J8" s="845">
        <v>86.314993266658391</v>
      </c>
      <c r="K8" s="846">
        <v>14.166945224184829</v>
      </c>
    </row>
    <row r="9" spans="1:11" x14ac:dyDescent="0.25">
      <c r="A9" s="56" t="s">
        <v>480</v>
      </c>
      <c r="B9" s="790">
        <v>34291</v>
      </c>
      <c r="C9" s="824">
        <v>1.3245714285714285</v>
      </c>
      <c r="D9" s="824">
        <v>0.87264763052365424</v>
      </c>
      <c r="E9" s="824">
        <v>0.45413877551020404</v>
      </c>
      <c r="F9" s="403">
        <v>4.321414285714285</v>
      </c>
      <c r="G9" s="843">
        <v>1.2764360905861518</v>
      </c>
      <c r="H9" s="843">
        <v>6.9262236809254327</v>
      </c>
      <c r="I9" s="845">
        <v>78.039639785351426</v>
      </c>
      <c r="J9" s="845">
        <v>65.809669330197352</v>
      </c>
      <c r="K9" s="846">
        <v>12.229970455154074</v>
      </c>
    </row>
    <row r="10" spans="1:11" x14ac:dyDescent="0.25">
      <c r="A10" s="56" t="s">
        <v>481</v>
      </c>
      <c r="B10" s="790">
        <v>34305</v>
      </c>
      <c r="C10" s="824">
        <v>2.4434285714285715</v>
      </c>
      <c r="D10" s="824">
        <v>1.749889593299004</v>
      </c>
      <c r="E10" s="824">
        <v>0.72721088435374148</v>
      </c>
      <c r="F10" s="403">
        <v>6.9841333333333333</v>
      </c>
      <c r="G10" s="843">
        <v>2.6884813585410661</v>
      </c>
      <c r="H10" s="843">
        <v>7.6527890442041686</v>
      </c>
      <c r="I10" s="845">
        <v>201.99155273658764</v>
      </c>
      <c r="J10" s="845">
        <v>184.50377998654855</v>
      </c>
      <c r="K10" s="846">
        <v>17.487772750039085</v>
      </c>
    </row>
    <row r="11" spans="1:11" x14ac:dyDescent="0.25">
      <c r="A11" s="56" t="s">
        <v>482</v>
      </c>
      <c r="B11" s="790">
        <v>34319</v>
      </c>
      <c r="C11" s="824">
        <v>1.9242857142857144</v>
      </c>
      <c r="D11" s="824">
        <v>1.3862383165096059</v>
      </c>
      <c r="E11" s="824">
        <v>0.60477551020408171</v>
      </c>
      <c r="F11" s="403">
        <v>5.6231904761904774</v>
      </c>
      <c r="G11" s="843">
        <v>1.9163607191671719</v>
      </c>
      <c r="H11" s="843">
        <v>6.3217142268774094</v>
      </c>
      <c r="I11" s="845">
        <v>114.00968841794528</v>
      </c>
      <c r="J11" s="845">
        <v>97.968402999490195</v>
      </c>
      <c r="K11" s="846">
        <v>16.041285418455089</v>
      </c>
    </row>
    <row r="12" spans="1:11" x14ac:dyDescent="0.25">
      <c r="A12" s="56" t="s">
        <v>483</v>
      </c>
      <c r="B12" s="790">
        <v>34333</v>
      </c>
      <c r="C12" s="824">
        <v>1.2785714285714287</v>
      </c>
      <c r="D12" s="824">
        <v>0.80337053680264991</v>
      </c>
      <c r="E12" s="824">
        <v>0.49316326530612248</v>
      </c>
      <c r="F12" s="403">
        <v>4.4927579365079371</v>
      </c>
      <c r="G12" s="843">
        <v>1.4737601192712342</v>
      </c>
      <c r="H12" s="843">
        <v>6.8687981294268194</v>
      </c>
      <c r="I12" s="845">
        <v>77.633637939203695</v>
      </c>
      <c r="J12" s="845">
        <v>65.249743557177922</v>
      </c>
      <c r="K12" s="846">
        <v>12.383894382025773</v>
      </c>
    </row>
    <row r="13" spans="1:11" x14ac:dyDescent="0.25">
      <c r="A13" s="56" t="s">
        <v>484</v>
      </c>
      <c r="B13" s="790">
        <v>34347</v>
      </c>
      <c r="C13" s="824">
        <v>1.5337142857142856</v>
      </c>
      <c r="D13" s="824">
        <v>0.99032761575731099</v>
      </c>
      <c r="E13" s="824">
        <v>0.57331700680272102</v>
      </c>
      <c r="F13" s="403">
        <v>5.2657523809523799</v>
      </c>
      <c r="G13" s="843">
        <v>1.7580207202176843</v>
      </c>
      <c r="H13" s="843">
        <v>7.457895608047985</v>
      </c>
      <c r="I13" s="845">
        <v>93.664610047746322</v>
      </c>
      <c r="J13" s="845">
        <v>79.641604910091075</v>
      </c>
      <c r="K13" s="846">
        <v>14.023005137655247</v>
      </c>
    </row>
    <row r="14" spans="1:11" ht="13.8" thickBot="1" x14ac:dyDescent="0.3">
      <c r="A14" s="56" t="s">
        <v>485</v>
      </c>
      <c r="B14" s="790">
        <v>34361</v>
      </c>
      <c r="C14" s="824">
        <v>1.3702857142857141</v>
      </c>
      <c r="D14" s="824">
        <v>0.84656248412190616</v>
      </c>
      <c r="E14" s="824">
        <v>0.50406938775510202</v>
      </c>
      <c r="F14" s="403">
        <v>4.5390714285714271</v>
      </c>
      <c r="G14" s="843">
        <v>1.8259121855266018</v>
      </c>
      <c r="H14" s="843">
        <v>7.2920421289073403</v>
      </c>
      <c r="I14" s="845">
        <v>93.657643540511529</v>
      </c>
      <c r="J14" s="845">
        <v>80.380248182591984</v>
      </c>
      <c r="K14" s="846">
        <v>13.277395357919545</v>
      </c>
    </row>
    <row r="15" spans="1:11" x14ac:dyDescent="0.25">
      <c r="A15" s="64" t="s">
        <v>486</v>
      </c>
      <c r="B15" s="791">
        <v>34376</v>
      </c>
      <c r="C15" s="824">
        <v>1.4651428571428564</v>
      </c>
      <c r="D15" s="824">
        <v>0.84920291277139814</v>
      </c>
      <c r="E15" s="824">
        <v>0.6279183673469384</v>
      </c>
      <c r="F15" s="403">
        <v>5.2256761904761877</v>
      </c>
      <c r="G15" s="843">
        <v>1.5308626496742459</v>
      </c>
      <c r="H15" s="843">
        <v>10.893518095340884</v>
      </c>
      <c r="I15" s="845">
        <v>85.906480153651259</v>
      </c>
      <c r="J15" s="845">
        <v>71.034082517117952</v>
      </c>
      <c r="K15" s="846">
        <v>14.872397636533307</v>
      </c>
    </row>
    <row r="16" spans="1:11" x14ac:dyDescent="0.25">
      <c r="A16" s="56" t="s">
        <v>487</v>
      </c>
      <c r="B16" s="790">
        <v>34390</v>
      </c>
      <c r="C16" s="824">
        <v>0.80742857142857161</v>
      </c>
      <c r="D16" s="824">
        <v>0.43564705241546714</v>
      </c>
      <c r="E16" s="824">
        <v>0.36045918367346957</v>
      </c>
      <c r="F16" s="403">
        <v>2.987485714285715</v>
      </c>
      <c r="G16" s="843">
        <v>1.2022355363266095</v>
      </c>
      <c r="H16" s="843">
        <v>5.7619967247549226</v>
      </c>
      <c r="I16" s="845">
        <v>60.786029972924084</v>
      </c>
      <c r="J16" s="845">
        <v>52.385723463360826</v>
      </c>
      <c r="K16" s="846">
        <v>8.4003065095632579</v>
      </c>
    </row>
    <row r="17" spans="1:11" x14ac:dyDescent="0.25">
      <c r="A17" s="56" t="s">
        <v>488</v>
      </c>
      <c r="B17" s="790">
        <v>34404</v>
      </c>
      <c r="C17" s="824">
        <v>0.83999999999999908</v>
      </c>
      <c r="D17" s="824">
        <v>0.45026414284721461</v>
      </c>
      <c r="E17" s="824">
        <v>0.35099999999999965</v>
      </c>
      <c r="F17" s="403">
        <v>3.1324999999999963</v>
      </c>
      <c r="G17" s="843">
        <v>1.3522848076477301</v>
      </c>
      <c r="H17" s="843">
        <v>5.7116468338745854</v>
      </c>
      <c r="I17" s="845">
        <v>90.921038154042279</v>
      </c>
      <c r="J17" s="845">
        <v>82.245360201881155</v>
      </c>
      <c r="K17" s="846">
        <v>8.6756779521611236</v>
      </c>
    </row>
    <row r="18" spans="1:11" x14ac:dyDescent="0.25">
      <c r="A18" s="56" t="s">
        <v>489</v>
      </c>
      <c r="B18" s="790">
        <v>34418</v>
      </c>
      <c r="C18" s="824">
        <v>0.97714285714285687</v>
      </c>
      <c r="D18" s="824">
        <v>0.51677103353548293</v>
      </c>
      <c r="E18" s="824">
        <v>0.43622448979591821</v>
      </c>
      <c r="F18" s="403">
        <v>3.6805714285714273</v>
      </c>
      <c r="G18" s="843">
        <v>1.2389139527474895</v>
      </c>
      <c r="H18" s="843">
        <v>8.045263647747154</v>
      </c>
      <c r="I18" s="845">
        <v>107.94253337415468</v>
      </c>
      <c r="J18" s="845">
        <v>96.8064238957936</v>
      </c>
      <c r="K18" s="846">
        <v>11.136109478361078</v>
      </c>
    </row>
    <row r="19" spans="1:11" x14ac:dyDescent="0.25">
      <c r="A19" s="56" t="s">
        <v>490</v>
      </c>
      <c r="B19" s="790">
        <v>34432</v>
      </c>
      <c r="C19" s="824">
        <v>1.4415238095238103</v>
      </c>
      <c r="D19" s="824">
        <v>0.77125277960820382</v>
      </c>
      <c r="E19" s="824">
        <v>0.65383401360544247</v>
      </c>
      <c r="F19" s="403">
        <v>5.3456507936507958</v>
      </c>
      <c r="G19" s="843">
        <v>1.3275909375278734</v>
      </c>
      <c r="H19" s="843">
        <v>13.424245479822069</v>
      </c>
      <c r="I19" s="845">
        <v>179.54089341094974</v>
      </c>
      <c r="J19" s="845">
        <v>164.19721572664824</v>
      </c>
      <c r="K19" s="846">
        <v>15.343677684301497</v>
      </c>
    </row>
    <row r="20" spans="1:11" x14ac:dyDescent="0.25">
      <c r="A20" s="56" t="s">
        <v>491</v>
      </c>
      <c r="B20" s="790">
        <v>34446</v>
      </c>
      <c r="C20" s="824">
        <v>1.5531428571428576</v>
      </c>
      <c r="D20" s="824">
        <v>0.7904713081042507</v>
      </c>
      <c r="E20" s="824">
        <v>0.74328979591836764</v>
      </c>
      <c r="F20" s="403">
        <v>6.0507857142857153</v>
      </c>
      <c r="G20" s="843">
        <v>0.87251962003418737</v>
      </c>
      <c r="H20" s="843">
        <v>17.58273599885171</v>
      </c>
      <c r="I20" s="845">
        <v>237.16631411788896</v>
      </c>
      <c r="J20" s="845">
        <v>222.03125141730499</v>
      </c>
      <c r="K20" s="846">
        <v>15.135062700583973</v>
      </c>
    </row>
    <row r="21" spans="1:11" x14ac:dyDescent="0.25">
      <c r="A21" s="56" t="s">
        <v>492</v>
      </c>
      <c r="B21" s="790">
        <v>34460</v>
      </c>
      <c r="C21" s="824">
        <v>2.2594285714285709</v>
      </c>
      <c r="D21" s="824">
        <v>1.1534743266589464</v>
      </c>
      <c r="E21" s="824">
        <v>1.1135755102040814</v>
      </c>
      <c r="F21" s="403">
        <v>9.1318571428571413</v>
      </c>
      <c r="G21" s="843">
        <v>1.3611355469459199</v>
      </c>
      <c r="H21" s="843">
        <v>24.773149303719883</v>
      </c>
      <c r="I21" s="845">
        <v>214.1164811543656</v>
      </c>
      <c r="J21" s="845">
        <v>192.10901565720829</v>
      </c>
      <c r="K21" s="846">
        <v>22.007465497157312</v>
      </c>
    </row>
    <row r="22" spans="1:11" x14ac:dyDescent="0.25">
      <c r="A22" s="56" t="s">
        <v>493</v>
      </c>
      <c r="B22" s="790">
        <v>34474</v>
      </c>
      <c r="C22" s="824">
        <v>2.1611428571428566</v>
      </c>
      <c r="D22" s="824">
        <v>1.4420900898404654</v>
      </c>
      <c r="E22" s="824">
        <v>0.8644571428571427</v>
      </c>
      <c r="F22" s="403">
        <v>7.2938571428571404</v>
      </c>
      <c r="G22" s="843">
        <v>1.8817950746948657</v>
      </c>
      <c r="H22" s="843">
        <v>11.105141550503896</v>
      </c>
      <c r="I22" s="845">
        <v>164.44069026601656</v>
      </c>
      <c r="J22" s="845">
        <v>147.64753355959547</v>
      </c>
      <c r="K22" s="846">
        <v>16.793156706421087</v>
      </c>
    </row>
    <row r="23" spans="1:11" x14ac:dyDescent="0.25">
      <c r="A23" s="56" t="s">
        <v>494</v>
      </c>
      <c r="B23" s="790">
        <v>34488</v>
      </c>
      <c r="C23" s="824">
        <v>2.1834285714285717</v>
      </c>
      <c r="D23" s="824">
        <v>1.2547244535185305</v>
      </c>
      <c r="E23" s="824">
        <v>1.0449265306122453</v>
      </c>
      <c r="F23" s="403">
        <v>8.6700309523809516</v>
      </c>
      <c r="G23" s="843">
        <v>1.6977364690370951</v>
      </c>
      <c r="H23" s="843">
        <v>17.755834854811312</v>
      </c>
      <c r="I23" s="845">
        <v>144.93908072446717</v>
      </c>
      <c r="J23" s="845">
        <v>122.815962540163</v>
      </c>
      <c r="K23" s="846">
        <v>22.123118184304175</v>
      </c>
    </row>
    <row r="24" spans="1:11" x14ac:dyDescent="0.25">
      <c r="A24" s="56" t="s">
        <v>495</v>
      </c>
      <c r="B24" s="790">
        <v>34502</v>
      </c>
      <c r="C24" s="824">
        <v>3.5537142857142858</v>
      </c>
      <c r="D24" s="824">
        <v>1.9074988701912439</v>
      </c>
      <c r="E24" s="824">
        <v>1.8276244897959186</v>
      </c>
      <c r="F24" s="403">
        <v>15.044057142857142</v>
      </c>
      <c r="G24" s="843">
        <v>2.1933943601179773</v>
      </c>
      <c r="H24" s="843">
        <v>34.728347411914612</v>
      </c>
      <c r="I24" s="845">
        <v>205.15976752648794</v>
      </c>
      <c r="J24" s="845">
        <v>168.91625901421938</v>
      </c>
      <c r="K24" s="846">
        <v>36.243508512268562</v>
      </c>
    </row>
    <row r="25" spans="1:11" x14ac:dyDescent="0.25">
      <c r="A25" s="56" t="s">
        <v>496</v>
      </c>
      <c r="B25" s="790">
        <v>34516</v>
      </c>
      <c r="C25" s="824">
        <v>2.4525714285714302</v>
      </c>
      <c r="D25" s="824">
        <v>1.4308070961624897</v>
      </c>
      <c r="E25" s="824">
        <v>1.0773795918367353</v>
      </c>
      <c r="F25" s="403">
        <v>9.0029809523809607</v>
      </c>
      <c r="G25" s="843">
        <v>1.7853866856672422</v>
      </c>
      <c r="H25" s="843">
        <v>20.401294246205236</v>
      </c>
      <c r="I25" s="845">
        <v>131.21414974047121</v>
      </c>
      <c r="J25" s="845">
        <v>109.88644630274169</v>
      </c>
      <c r="K25" s="846">
        <v>21.327703437729525</v>
      </c>
    </row>
    <row r="26" spans="1:11" x14ac:dyDescent="0.25">
      <c r="A26" s="56" t="s">
        <v>497</v>
      </c>
      <c r="B26" s="790">
        <v>34530</v>
      </c>
      <c r="C26" s="824">
        <v>1.653142857142857</v>
      </c>
      <c r="D26" s="824">
        <v>0.9340071188345116</v>
      </c>
      <c r="E26" s="824">
        <v>0.80885918367346943</v>
      </c>
      <c r="F26" s="403">
        <v>6.6056833333333334</v>
      </c>
      <c r="G26" s="843">
        <v>1.0657610849053911</v>
      </c>
      <c r="H26" s="843">
        <v>14.751248703110237</v>
      </c>
      <c r="I26" s="845">
        <v>96.429157223660326</v>
      </c>
      <c r="J26" s="845">
        <v>80.221124833314747</v>
      </c>
      <c r="K26" s="846">
        <v>16.208032390345579</v>
      </c>
    </row>
    <row r="27" spans="1:11" ht="13.8" thickBot="1" x14ac:dyDescent="0.3">
      <c r="A27" s="63" t="s">
        <v>498</v>
      </c>
      <c r="B27" s="792">
        <v>34544</v>
      </c>
      <c r="C27" s="824">
        <v>2.313846153846153</v>
      </c>
      <c r="D27" s="824">
        <v>1.3382188644296287</v>
      </c>
      <c r="E27" s="824">
        <v>1.1348864468864464</v>
      </c>
      <c r="F27" s="403">
        <v>9.5960341880341833</v>
      </c>
      <c r="G27" s="843">
        <v>1.3622074371660726</v>
      </c>
      <c r="H27" s="843">
        <v>19.633146483785968</v>
      </c>
      <c r="I27" s="845">
        <v>128.84195814885484</v>
      </c>
      <c r="J27" s="845">
        <v>107.2584073090335</v>
      </c>
      <c r="K27" s="846">
        <v>21.583550839821342</v>
      </c>
    </row>
    <row r="28" spans="1:11" x14ac:dyDescent="0.25">
      <c r="A28" s="56" t="s">
        <v>499</v>
      </c>
      <c r="B28" s="790">
        <v>34569</v>
      </c>
      <c r="C28" s="824">
        <v>1.951428571428572</v>
      </c>
      <c r="D28" s="824">
        <v>1.2420257428571433</v>
      </c>
      <c r="E28" s="824">
        <v>0.90137414965986407</v>
      </c>
      <c r="F28" s="403">
        <v>7.3720634920634929</v>
      </c>
      <c r="G28" s="843">
        <v>1.3608454380161459</v>
      </c>
      <c r="H28" s="843">
        <v>12.534500517552273</v>
      </c>
      <c r="I28" s="845">
        <v>108.8862032115256</v>
      </c>
      <c r="J28" s="845">
        <v>90.587390950893806</v>
      </c>
      <c r="K28" s="846">
        <v>18.298812260631792</v>
      </c>
    </row>
    <row r="29" spans="1:11" x14ac:dyDescent="0.25">
      <c r="A29" s="56" t="s">
        <v>500</v>
      </c>
      <c r="B29" s="790">
        <v>34583</v>
      </c>
      <c r="C29" s="824">
        <v>2.0668571428571427</v>
      </c>
      <c r="D29" s="824">
        <v>1.4248155295238094</v>
      </c>
      <c r="E29" s="824">
        <v>0.78245306122448988</v>
      </c>
      <c r="F29" s="403">
        <v>6.6311666666666662</v>
      </c>
      <c r="G29" s="843">
        <v>1.3729871742316886</v>
      </c>
      <c r="H29" s="843">
        <v>10.884199014743245</v>
      </c>
      <c r="I29" s="845">
        <v>107.28003362936022</v>
      </c>
      <c r="J29" s="845">
        <v>91.144855061641536</v>
      </c>
      <c r="K29" s="846">
        <v>16.135178567718683</v>
      </c>
    </row>
    <row r="30" spans="1:11" x14ac:dyDescent="0.25">
      <c r="A30" s="56" t="s">
        <v>501</v>
      </c>
      <c r="B30" s="790">
        <v>34597</v>
      </c>
      <c r="C30" s="824">
        <v>1.5160000000000002</v>
      </c>
      <c r="D30" s="824">
        <v>0.95541857333333347</v>
      </c>
      <c r="E30" s="824">
        <v>0.59918095238095248</v>
      </c>
      <c r="F30" s="403">
        <v>5.2259888888888906</v>
      </c>
      <c r="G30" s="843">
        <v>1.8669935815968481</v>
      </c>
      <c r="H30" s="843">
        <v>7.7242562888323176</v>
      </c>
      <c r="I30" s="845">
        <v>78.458567816681779</v>
      </c>
      <c r="J30" s="845">
        <v>66.954651315777767</v>
      </c>
      <c r="K30" s="846">
        <v>11.503916500904012</v>
      </c>
    </row>
    <row r="31" spans="1:11" x14ac:dyDescent="0.25">
      <c r="A31" s="56" t="s">
        <v>502</v>
      </c>
      <c r="B31" s="790">
        <v>34611</v>
      </c>
      <c r="C31" s="824">
        <v>1.6968979591836733</v>
      </c>
      <c r="D31" s="824">
        <v>1.1625278228571427</v>
      </c>
      <c r="E31" s="824">
        <v>0.63027638483964998</v>
      </c>
      <c r="F31" s="403">
        <v>5.5903360544217673</v>
      </c>
      <c r="G31" s="843">
        <v>1.5593903911707361</v>
      </c>
      <c r="H31" s="843">
        <v>7.4979984951200391</v>
      </c>
      <c r="I31" s="845">
        <v>95.231637586904853</v>
      </c>
      <c r="J31" s="845">
        <v>81.524226773374266</v>
      </c>
      <c r="K31" s="846">
        <v>13.707410813530586</v>
      </c>
    </row>
    <row r="32" spans="1:11" x14ac:dyDescent="0.25">
      <c r="A32" s="56" t="s">
        <v>503</v>
      </c>
      <c r="B32" s="790">
        <v>34625</v>
      </c>
      <c r="C32" s="824">
        <v>1.9919999999999993</v>
      </c>
      <c r="D32" s="824">
        <v>1.4755673599999994</v>
      </c>
      <c r="E32" s="824">
        <v>0.73514285714285699</v>
      </c>
      <c r="F32" s="403">
        <v>6.6455333333333311</v>
      </c>
      <c r="G32" s="843">
        <v>1.1836102918255278</v>
      </c>
      <c r="H32" s="843">
        <v>7.0713499848676342</v>
      </c>
      <c r="I32" s="845">
        <v>114.23286842971763</v>
      </c>
      <c r="J32" s="845">
        <v>99.958626285978738</v>
      </c>
      <c r="K32" s="846">
        <v>14.274242143738888</v>
      </c>
    </row>
    <row r="33" spans="1:11" x14ac:dyDescent="0.25">
      <c r="A33" s="75" t="s">
        <v>504</v>
      </c>
      <c r="B33" s="793"/>
      <c r="C33" s="824"/>
      <c r="D33" s="824"/>
      <c r="E33" s="824"/>
      <c r="F33" s="403"/>
      <c r="G33" s="843"/>
      <c r="H33" s="843"/>
      <c r="I33" s="845"/>
      <c r="J33" s="845"/>
      <c r="K33" s="846"/>
    </row>
    <row r="34" spans="1:11" x14ac:dyDescent="0.25">
      <c r="A34" s="75" t="s">
        <v>505</v>
      </c>
      <c r="B34" s="793"/>
      <c r="C34" s="824"/>
      <c r="D34" s="824"/>
      <c r="E34" s="824"/>
      <c r="F34" s="403"/>
      <c r="G34" s="843"/>
      <c r="H34" s="843"/>
      <c r="I34" s="845"/>
      <c r="J34" s="845"/>
      <c r="K34" s="846"/>
    </row>
    <row r="35" spans="1:11" x14ac:dyDescent="0.25">
      <c r="A35" s="75" t="s">
        <v>506</v>
      </c>
      <c r="B35" s="793"/>
      <c r="C35" s="824"/>
      <c r="D35" s="824"/>
      <c r="E35" s="824"/>
      <c r="F35" s="403"/>
      <c r="G35" s="843"/>
      <c r="H35" s="843"/>
      <c r="I35" s="845"/>
      <c r="J35" s="845"/>
      <c r="K35" s="846"/>
    </row>
    <row r="36" spans="1:11" x14ac:dyDescent="0.25">
      <c r="A36" s="75" t="s">
        <v>507</v>
      </c>
      <c r="B36" s="793"/>
      <c r="C36" s="824"/>
      <c r="D36" s="824"/>
      <c r="E36" s="824"/>
      <c r="F36" s="403"/>
      <c r="G36" s="843"/>
      <c r="H36" s="843"/>
      <c r="I36" s="845"/>
      <c r="J36" s="845"/>
      <c r="K36" s="846"/>
    </row>
    <row r="37" spans="1:11" x14ac:dyDescent="0.25">
      <c r="A37" s="75" t="s">
        <v>508</v>
      </c>
      <c r="B37" s="793"/>
      <c r="C37" s="824"/>
      <c r="D37" s="824"/>
      <c r="E37" s="824"/>
      <c r="F37" s="403"/>
      <c r="G37" s="843"/>
      <c r="H37" s="843"/>
      <c r="I37" s="845"/>
      <c r="J37" s="845"/>
      <c r="K37" s="846"/>
    </row>
    <row r="38" spans="1:11" x14ac:dyDescent="0.25">
      <c r="A38" s="75" t="s">
        <v>509</v>
      </c>
      <c r="B38" s="793"/>
      <c r="C38" s="824"/>
      <c r="D38" s="824"/>
      <c r="E38" s="824"/>
      <c r="F38" s="403"/>
      <c r="G38" s="843"/>
      <c r="H38" s="843"/>
      <c r="I38" s="845"/>
      <c r="J38" s="845"/>
      <c r="K38" s="846"/>
    </row>
    <row r="39" spans="1:11" x14ac:dyDescent="0.25">
      <c r="A39" s="75" t="s">
        <v>510</v>
      </c>
      <c r="B39" s="793"/>
      <c r="C39" s="824"/>
      <c r="D39" s="824"/>
      <c r="E39" s="824"/>
      <c r="F39" s="403"/>
      <c r="G39" s="843"/>
      <c r="H39" s="843"/>
      <c r="I39" s="845"/>
      <c r="J39" s="845"/>
      <c r="K39" s="846"/>
    </row>
    <row r="40" spans="1:11" ht="13.8" thickBot="1" x14ac:dyDescent="0.3">
      <c r="A40" s="75" t="s">
        <v>511</v>
      </c>
      <c r="B40" s="793"/>
      <c r="C40" s="824"/>
      <c r="D40" s="824"/>
      <c r="E40" s="824"/>
      <c r="F40" s="403"/>
      <c r="G40" s="843"/>
      <c r="H40" s="843"/>
      <c r="I40" s="845"/>
      <c r="J40" s="845"/>
      <c r="K40" s="846"/>
    </row>
    <row r="41" spans="1:11" x14ac:dyDescent="0.25">
      <c r="A41" s="64" t="s">
        <v>512</v>
      </c>
      <c r="B41" s="791">
        <v>34751</v>
      </c>
      <c r="C41" s="824">
        <v>2.2879999999999998</v>
      </c>
      <c r="D41" s="824">
        <v>1.7717667991639217</v>
      </c>
      <c r="E41" s="824">
        <v>0.62102857142857137</v>
      </c>
      <c r="F41" s="403">
        <v>5.8725333333333332</v>
      </c>
      <c r="G41" s="843">
        <v>1.4596152155320563</v>
      </c>
      <c r="H41" s="843">
        <v>6.9063538422345401</v>
      </c>
      <c r="I41" s="845">
        <v>171.32869553642823</v>
      </c>
      <c r="J41" s="845">
        <v>154.28934933098142</v>
      </c>
      <c r="K41" s="846">
        <v>17.039346205446805</v>
      </c>
    </row>
    <row r="42" spans="1:11" x14ac:dyDescent="0.25">
      <c r="A42" s="56" t="s">
        <v>513</v>
      </c>
      <c r="B42" s="790">
        <v>34765</v>
      </c>
      <c r="C42" s="824">
        <v>1.5228571428571431</v>
      </c>
      <c r="D42" s="824">
        <v>1.1286766573743923</v>
      </c>
      <c r="E42" s="824">
        <v>0.52212244897959192</v>
      </c>
      <c r="F42" s="403">
        <v>5.3342301587301586</v>
      </c>
      <c r="G42" s="843">
        <v>0.99329306273500984</v>
      </c>
      <c r="H42" s="843">
        <v>4.797410026251077</v>
      </c>
      <c r="I42" s="845">
        <v>125.76581036209664</v>
      </c>
      <c r="J42" s="845">
        <v>112.0510798640051</v>
      </c>
      <c r="K42" s="846">
        <v>13.714730498091541</v>
      </c>
    </row>
    <row r="43" spans="1:11" x14ac:dyDescent="0.25">
      <c r="A43" s="56" t="s">
        <v>514</v>
      </c>
      <c r="B43" s="790">
        <v>34779</v>
      </c>
      <c r="C43" s="824">
        <v>2.5017142857142862</v>
      </c>
      <c r="D43" s="824">
        <v>1.9026916230515774</v>
      </c>
      <c r="E43" s="824">
        <v>0.74157959183673494</v>
      </c>
      <c r="F43" s="403">
        <v>6.6608142857142862</v>
      </c>
      <c r="G43" s="843">
        <v>1.3837424051940999</v>
      </c>
      <c r="H43" s="843">
        <v>9.2824885166415854</v>
      </c>
      <c r="I43" s="845">
        <v>203.20268112538167</v>
      </c>
      <c r="J43" s="845">
        <v>181.46373045733503</v>
      </c>
      <c r="K43" s="846">
        <v>21.738950668046641</v>
      </c>
    </row>
    <row r="44" spans="1:11" x14ac:dyDescent="0.25">
      <c r="A44" s="56" t="s">
        <v>515</v>
      </c>
      <c r="B44" s="790">
        <v>34793</v>
      </c>
      <c r="C44" s="824">
        <v>3.354571428571429</v>
      </c>
      <c r="D44" s="824">
        <v>2.2467861879375972</v>
      </c>
      <c r="E44" s="824">
        <v>1.0303326530612247</v>
      </c>
      <c r="F44" s="403">
        <v>8.7777952380952389</v>
      </c>
      <c r="G44" s="843">
        <v>1.8714768935773722</v>
      </c>
      <c r="H44" s="843">
        <v>23.397856593192831</v>
      </c>
      <c r="I44" s="845">
        <v>280.08704151988928</v>
      </c>
      <c r="J44" s="845">
        <v>243.57467773507142</v>
      </c>
      <c r="K44" s="846">
        <v>36.512363784817865</v>
      </c>
    </row>
    <row r="45" spans="1:11" x14ac:dyDescent="0.25">
      <c r="A45" s="56" t="s">
        <v>516</v>
      </c>
      <c r="B45" s="790">
        <v>34807</v>
      </c>
      <c r="C45" s="824">
        <v>2.3805714285714279</v>
      </c>
      <c r="D45" s="824">
        <v>1.5117204603944985</v>
      </c>
      <c r="E45" s="824">
        <v>0.95789659863945553</v>
      </c>
      <c r="F45" s="403">
        <v>7.7699206349206342</v>
      </c>
      <c r="G45" s="843">
        <v>1.3456111071145958</v>
      </c>
      <c r="H45" s="843">
        <v>17.84105325272154</v>
      </c>
      <c r="I45" s="845">
        <v>241.78592986276823</v>
      </c>
      <c r="J45" s="845">
        <v>213.80169659402418</v>
      </c>
      <c r="K45" s="846">
        <v>27.984233268744049</v>
      </c>
    </row>
    <row r="46" spans="1:11" x14ac:dyDescent="0.25">
      <c r="A46" s="56" t="s">
        <v>517</v>
      </c>
      <c r="B46" s="790">
        <v>34821</v>
      </c>
      <c r="C46" s="824">
        <v>2.0902857142857139</v>
      </c>
      <c r="D46" s="824">
        <v>0.98798299683125523</v>
      </c>
      <c r="E46" s="824">
        <v>0.96302448979591815</v>
      </c>
      <c r="F46" s="403">
        <v>7.5337380952380943</v>
      </c>
      <c r="G46" s="843">
        <v>1.3682784497632352</v>
      </c>
      <c r="H46" s="843">
        <v>26.324737524351455</v>
      </c>
      <c r="I46" s="845">
        <v>202.92544085589628</v>
      </c>
      <c r="J46" s="845">
        <v>176.84039464607756</v>
      </c>
      <c r="K46" s="846">
        <v>26.085046209818728</v>
      </c>
    </row>
    <row r="47" spans="1:11" x14ac:dyDescent="0.25">
      <c r="A47" s="80" t="s">
        <v>518</v>
      </c>
      <c r="B47" s="794">
        <v>34835</v>
      </c>
      <c r="C47" s="824"/>
      <c r="D47" s="824"/>
      <c r="E47" s="824"/>
      <c r="F47" s="403"/>
      <c r="G47" s="843"/>
      <c r="H47" s="843"/>
      <c r="I47" s="845"/>
      <c r="J47" s="845"/>
      <c r="K47" s="846"/>
    </row>
    <row r="48" spans="1:11" x14ac:dyDescent="0.25">
      <c r="A48" s="80" t="s">
        <v>519</v>
      </c>
      <c r="B48" s="794">
        <v>34849</v>
      </c>
      <c r="C48" s="824"/>
      <c r="D48" s="824"/>
      <c r="E48" s="824"/>
      <c r="F48" s="403"/>
      <c r="G48" s="843"/>
      <c r="H48" s="843"/>
      <c r="I48" s="845"/>
      <c r="J48" s="845"/>
      <c r="K48" s="846"/>
    </row>
    <row r="49" spans="1:11" x14ac:dyDescent="0.25">
      <c r="A49" s="80" t="s">
        <v>520</v>
      </c>
      <c r="B49" s="794">
        <v>34863</v>
      </c>
      <c r="C49" s="824"/>
      <c r="D49" s="824"/>
      <c r="E49" s="824"/>
      <c r="F49" s="403"/>
      <c r="G49" s="843"/>
      <c r="H49" s="843"/>
      <c r="I49" s="845"/>
      <c r="J49" s="845"/>
      <c r="K49" s="846"/>
    </row>
    <row r="50" spans="1:11" x14ac:dyDescent="0.25">
      <c r="A50" s="80" t="s">
        <v>521</v>
      </c>
      <c r="B50" s="794">
        <v>34877</v>
      </c>
      <c r="C50" s="824"/>
      <c r="D50" s="824"/>
      <c r="E50" s="824"/>
      <c r="F50" s="403"/>
      <c r="G50" s="843"/>
      <c r="H50" s="843"/>
      <c r="I50" s="845"/>
      <c r="J50" s="845"/>
      <c r="K50" s="846"/>
    </row>
    <row r="51" spans="1:11" x14ac:dyDescent="0.25">
      <c r="A51" s="80" t="s">
        <v>522</v>
      </c>
      <c r="B51" s="794">
        <v>34891</v>
      </c>
      <c r="C51" s="824"/>
      <c r="D51" s="824"/>
      <c r="E51" s="824"/>
      <c r="F51" s="403"/>
      <c r="G51" s="843"/>
      <c r="H51" s="843"/>
      <c r="I51" s="845"/>
      <c r="J51" s="845"/>
      <c r="K51" s="846"/>
    </row>
    <row r="52" spans="1:11" x14ac:dyDescent="0.25">
      <c r="A52" s="80" t="s">
        <v>523</v>
      </c>
      <c r="B52" s="794">
        <v>34905</v>
      </c>
      <c r="C52" s="824"/>
      <c r="D52" s="824"/>
      <c r="E52" s="824"/>
      <c r="F52" s="403"/>
      <c r="G52" s="843"/>
      <c r="H52" s="843"/>
      <c r="I52" s="845"/>
      <c r="J52" s="845"/>
      <c r="K52" s="846"/>
    </row>
    <row r="53" spans="1:11" ht="13.8" thickBot="1" x14ac:dyDescent="0.3">
      <c r="A53" s="83" t="s">
        <v>524</v>
      </c>
      <c r="B53" s="795">
        <v>34919</v>
      </c>
      <c r="C53" s="824"/>
      <c r="D53" s="824"/>
      <c r="E53" s="824"/>
      <c r="F53" s="403"/>
      <c r="G53" s="843"/>
      <c r="H53" s="843"/>
      <c r="I53" s="845"/>
      <c r="J53" s="845"/>
      <c r="K53" s="846"/>
    </row>
    <row r="54" spans="1:11" x14ac:dyDescent="0.25">
      <c r="A54" s="56" t="s">
        <v>525</v>
      </c>
      <c r="B54" s="790">
        <v>34937</v>
      </c>
      <c r="C54" s="824">
        <v>2.2128571428571426</v>
      </c>
      <c r="D54" s="824">
        <v>1.2622446342797353</v>
      </c>
      <c r="E54" s="824">
        <v>1.2486836734693878</v>
      </c>
      <c r="F54" s="403">
        <v>9.6935436507936501</v>
      </c>
      <c r="G54" s="843">
        <v>1.8624130710401485</v>
      </c>
      <c r="H54" s="843">
        <v>16.85576149720632</v>
      </c>
      <c r="I54" s="845">
        <v>124.99749348214425</v>
      </c>
      <c r="J54" s="845">
        <v>94.399412535831488</v>
      </c>
      <c r="K54" s="846">
        <v>30.598080946312763</v>
      </c>
    </row>
    <row r="55" spans="1:11" x14ac:dyDescent="0.25">
      <c r="A55" s="56" t="s">
        <v>526</v>
      </c>
      <c r="B55" s="790">
        <v>34951</v>
      </c>
      <c r="C55" s="824">
        <v>2.5925714285714272</v>
      </c>
      <c r="D55" s="824">
        <v>1.3373232220186018</v>
      </c>
      <c r="E55" s="836">
        <v>1.9536877551020397</v>
      </c>
      <c r="F55" s="403">
        <v>14.442783333333326</v>
      </c>
      <c r="G55" s="843">
        <v>2.0157813243994083</v>
      </c>
      <c r="H55" s="843">
        <v>22.082953765515924</v>
      </c>
      <c r="I55" s="845">
        <v>195.44996400804146</v>
      </c>
      <c r="J55" s="845">
        <v>145.15072411131874</v>
      </c>
      <c r="K55" s="846">
        <v>50.299239896722725</v>
      </c>
    </row>
    <row r="56" spans="1:11" x14ac:dyDescent="0.25">
      <c r="A56" s="56" t="s">
        <v>527</v>
      </c>
      <c r="B56" s="790">
        <v>34965</v>
      </c>
      <c r="C56" s="824">
        <v>2.9417142857142839</v>
      </c>
      <c r="D56" s="824">
        <v>1.8222893890656768</v>
      </c>
      <c r="E56" s="824">
        <v>1.7510204081632643</v>
      </c>
      <c r="F56" s="403">
        <v>13.727999999999993</v>
      </c>
      <c r="G56" s="843">
        <v>2.6867762168531883</v>
      </c>
      <c r="H56" s="843">
        <v>15.619198094289898</v>
      </c>
      <c r="I56" s="845">
        <v>194.17256665058514</v>
      </c>
      <c r="J56" s="845">
        <v>149.29876532540433</v>
      </c>
      <c r="K56" s="846">
        <v>44.873801325180807</v>
      </c>
    </row>
    <row r="57" spans="1:11" x14ac:dyDescent="0.25">
      <c r="A57" s="56" t="s">
        <v>528</v>
      </c>
      <c r="B57" s="790">
        <v>34979</v>
      </c>
      <c r="C57" s="824">
        <v>1.8640000000000001</v>
      </c>
      <c r="D57" s="824">
        <v>1.1270995343039534</v>
      </c>
      <c r="E57" s="824">
        <v>1.1494666666666666</v>
      </c>
      <c r="F57" s="403">
        <v>9.3614222222222239</v>
      </c>
      <c r="G57" s="843">
        <v>1.5286382274656503</v>
      </c>
      <c r="H57" s="843">
        <v>10.79064567229994</v>
      </c>
      <c r="I57" s="845">
        <v>115.88868368278966</v>
      </c>
      <c r="J57" s="845">
        <v>90.002654116268033</v>
      </c>
      <c r="K57" s="846">
        <v>25.886029566521628</v>
      </c>
    </row>
    <row r="58" spans="1:11" x14ac:dyDescent="0.25">
      <c r="A58" s="56" t="s">
        <v>529</v>
      </c>
      <c r="B58" s="790">
        <v>34993</v>
      </c>
      <c r="C58" s="824">
        <v>1.392285714285715</v>
      </c>
      <c r="D58" s="824">
        <v>0.90692340623172552</v>
      </c>
      <c r="E58" s="824">
        <v>0.7889619047619052</v>
      </c>
      <c r="F58" s="403">
        <v>6.2962253968254007</v>
      </c>
      <c r="G58" s="843">
        <v>1.1078039283078494</v>
      </c>
      <c r="H58" s="843">
        <v>6.6083407030636501</v>
      </c>
      <c r="I58" s="845">
        <v>72.602274199568456</v>
      </c>
      <c r="J58" s="845">
        <v>56.020151342425585</v>
      </c>
      <c r="K58" s="846">
        <v>16.58212285714287</v>
      </c>
    </row>
    <row r="59" spans="1:11" x14ac:dyDescent="0.25">
      <c r="A59" s="56" t="s">
        <v>530</v>
      </c>
      <c r="B59" s="790">
        <v>35007</v>
      </c>
      <c r="C59" s="824">
        <v>1.7525714285714284</v>
      </c>
      <c r="D59" s="824">
        <v>1.2268551872665325</v>
      </c>
      <c r="E59" s="824">
        <v>0.82203945578231286</v>
      </c>
      <c r="F59" s="403">
        <v>6.922657142857144</v>
      </c>
      <c r="G59" s="843">
        <v>1.2379301059000363</v>
      </c>
      <c r="H59" s="843">
        <v>6.9123059558826965</v>
      </c>
      <c r="I59" s="845">
        <v>117.08929714285713</v>
      </c>
      <c r="J59" s="845">
        <v>100.24708571428572</v>
      </c>
      <c r="K59" s="846">
        <v>16.842211428571417</v>
      </c>
    </row>
    <row r="60" spans="1:11" x14ac:dyDescent="0.25">
      <c r="A60" s="56" t="s">
        <v>531</v>
      </c>
      <c r="B60" s="790">
        <v>35021</v>
      </c>
      <c r="C60" s="824">
        <v>0.71257142857142852</v>
      </c>
      <c r="D60" s="824">
        <v>0.46172650348980743</v>
      </c>
      <c r="E60" s="824">
        <v>0.42245306122448978</v>
      </c>
      <c r="F60" s="403">
        <v>3.3669000000000007</v>
      </c>
      <c r="G60" s="843">
        <v>0.58572176490671568</v>
      </c>
      <c r="H60" s="843">
        <v>3.2477496805486727</v>
      </c>
      <c r="I60" s="845">
        <v>38.079817142857138</v>
      </c>
      <c r="J60" s="845">
        <v>29.115668571428568</v>
      </c>
      <c r="K60" s="846">
        <v>8.96414857142857</v>
      </c>
    </row>
    <row r="61" spans="1:11" x14ac:dyDescent="0.25">
      <c r="A61" s="56" t="s">
        <v>532</v>
      </c>
      <c r="B61" s="790">
        <v>35035</v>
      </c>
      <c r="C61" s="824">
        <v>1.4462857142857146</v>
      </c>
      <c r="D61" s="824">
        <v>1.0308176240050815</v>
      </c>
      <c r="E61" s="824">
        <v>0.7231428571428572</v>
      </c>
      <c r="F61" s="403">
        <v>5.6826976190476195</v>
      </c>
      <c r="G61" s="843">
        <v>0.95140488922231259</v>
      </c>
      <c r="H61" s="843">
        <v>5.3324210101523217</v>
      </c>
      <c r="I61" s="845">
        <v>78.461000000000013</v>
      </c>
      <c r="J61" s="845">
        <v>64.634508571428583</v>
      </c>
      <c r="K61" s="846">
        <v>13.82649142857143</v>
      </c>
    </row>
    <row r="62" spans="1:11" x14ac:dyDescent="0.25">
      <c r="A62" s="56" t="s">
        <v>533</v>
      </c>
      <c r="B62" s="790">
        <v>35049</v>
      </c>
      <c r="C62" s="836">
        <v>4.3937142857142861</v>
      </c>
      <c r="D62" s="836">
        <v>3.5949285344060828</v>
      </c>
      <c r="E62" s="824">
        <v>1.161195918367347</v>
      </c>
      <c r="F62" s="403">
        <v>10.166566666666668</v>
      </c>
      <c r="G62" s="843">
        <v>2.4011214792129838</v>
      </c>
      <c r="H62" s="843">
        <v>9.0248429116062479</v>
      </c>
      <c r="I62" s="845">
        <v>227.50652571428571</v>
      </c>
      <c r="J62" s="845">
        <v>195.12485142857142</v>
      </c>
      <c r="K62" s="846">
        <v>32.381674285714297</v>
      </c>
    </row>
    <row r="63" spans="1:11" x14ac:dyDescent="0.25">
      <c r="A63" s="56" t="s">
        <v>534</v>
      </c>
      <c r="B63" s="790">
        <v>35063</v>
      </c>
      <c r="C63" s="824">
        <v>1.427428571428571</v>
      </c>
      <c r="D63" s="824">
        <v>1.1061351590240671</v>
      </c>
      <c r="E63" s="824">
        <v>0.53528571428571414</v>
      </c>
      <c r="F63" s="403">
        <v>4.2406523809523788</v>
      </c>
      <c r="G63" s="843">
        <v>0.80132577725556631</v>
      </c>
      <c r="H63" s="843">
        <v>4.0544547059015956</v>
      </c>
      <c r="I63" s="845">
        <v>73.412651428571394</v>
      </c>
      <c r="J63" s="845">
        <v>61.051119999999976</v>
      </c>
      <c r="K63" s="846">
        <v>12.361531428571418</v>
      </c>
    </row>
    <row r="64" spans="1:11" x14ac:dyDescent="0.25">
      <c r="A64" s="56" t="s">
        <v>535</v>
      </c>
      <c r="B64" s="790">
        <v>35077</v>
      </c>
      <c r="C64" s="824">
        <v>0.47171428571428514</v>
      </c>
      <c r="D64" s="824">
        <v>0.33324271142556899</v>
      </c>
      <c r="E64" s="824">
        <v>0.23810340136054389</v>
      </c>
      <c r="F64" s="403">
        <v>1.8056174603174584</v>
      </c>
      <c r="G64" s="843">
        <v>0.30372356257724187</v>
      </c>
      <c r="H64" s="843">
        <v>1.9192896521981619</v>
      </c>
      <c r="I64" s="845"/>
      <c r="J64" s="845"/>
      <c r="K64" s="846"/>
    </row>
    <row r="65" spans="1:11" x14ac:dyDescent="0.25">
      <c r="A65" s="56" t="s">
        <v>536</v>
      </c>
      <c r="B65" s="790">
        <v>35091</v>
      </c>
      <c r="C65" s="824">
        <v>1.383142857142857</v>
      </c>
      <c r="D65" s="824">
        <v>0.90501054182752083</v>
      </c>
      <c r="E65" s="824">
        <v>0.64546666666666663</v>
      </c>
      <c r="F65" s="403">
        <v>4.8717365079365083</v>
      </c>
      <c r="G65" s="843">
        <v>1.0447449823753687</v>
      </c>
      <c r="H65" s="843">
        <v>8.0972252613356019</v>
      </c>
      <c r="I65" s="845">
        <v>68.479402857142858</v>
      </c>
      <c r="J65" s="845">
        <v>54.19153714285715</v>
      </c>
      <c r="K65" s="846">
        <v>14.287865714285708</v>
      </c>
    </row>
    <row r="66" spans="1:11" ht="13.8" thickBot="1" x14ac:dyDescent="0.3">
      <c r="A66" s="56" t="s">
        <v>537</v>
      </c>
      <c r="B66" s="790">
        <v>35105</v>
      </c>
      <c r="C66" s="824">
        <v>2.2935384615384624</v>
      </c>
      <c r="D66" s="824">
        <v>1.6156333384580961</v>
      </c>
      <c r="E66" s="824">
        <v>0.9337978021978024</v>
      </c>
      <c r="F66" s="403">
        <v>7.2437589743589763</v>
      </c>
      <c r="G66" s="843">
        <v>1.6049183983361388</v>
      </c>
      <c r="H66" s="843">
        <v>10.680264375982199</v>
      </c>
      <c r="I66" s="845">
        <v>114.08060307692311</v>
      </c>
      <c r="J66" s="845">
        <v>94.723138461538497</v>
      </c>
      <c r="K66" s="846">
        <v>19.357464615384615</v>
      </c>
    </row>
    <row r="67" spans="1:11" x14ac:dyDescent="0.25">
      <c r="A67" s="64" t="s">
        <v>538</v>
      </c>
      <c r="B67" s="791">
        <v>35150</v>
      </c>
      <c r="C67" s="824">
        <v>1.9954285714285713</v>
      </c>
      <c r="D67" s="824">
        <v>1.2584134794437956</v>
      </c>
      <c r="E67" s="824">
        <v>0.76491428571428555</v>
      </c>
      <c r="F67" s="403">
        <v>6.6680571428571422</v>
      </c>
      <c r="G67" s="843">
        <v>1.6087085204558771</v>
      </c>
      <c r="H67" s="843">
        <v>13.386346914617512</v>
      </c>
      <c r="I67" s="845">
        <v>128.96454857142857</v>
      </c>
      <c r="J67" s="845">
        <v>106.93501714285713</v>
      </c>
      <c r="K67" s="846">
        <v>22.029531428571431</v>
      </c>
    </row>
    <row r="68" spans="1:11" x14ac:dyDescent="0.25">
      <c r="A68" s="56" t="s">
        <v>539</v>
      </c>
      <c r="B68" s="790">
        <v>35164</v>
      </c>
      <c r="C68" s="824">
        <v>2.1245714285714281</v>
      </c>
      <c r="D68" s="824">
        <v>0.91214433521841853</v>
      </c>
      <c r="E68" s="824">
        <v>1.229216326530612</v>
      </c>
      <c r="F68" s="403">
        <v>10.445809523809523</v>
      </c>
      <c r="G68" s="843">
        <v>1.3226670914391221</v>
      </c>
      <c r="H68" s="843">
        <v>27.297743031971596</v>
      </c>
      <c r="I68" s="845">
        <v>136.56745142857136</v>
      </c>
      <c r="J68" s="845">
        <v>108.60809142857138</v>
      </c>
      <c r="K68" s="846">
        <v>27.959359999999975</v>
      </c>
    </row>
    <row r="69" spans="1:11" x14ac:dyDescent="0.25">
      <c r="A69" s="56" t="s">
        <v>540</v>
      </c>
      <c r="B69" s="790">
        <v>35178</v>
      </c>
      <c r="C69" s="824">
        <v>2.8971428571428577</v>
      </c>
      <c r="D69" s="824">
        <v>1.2625828150429108</v>
      </c>
      <c r="E69" s="824">
        <v>2.0073061224489797</v>
      </c>
      <c r="F69" s="403">
        <v>16.473476190476195</v>
      </c>
      <c r="G69" s="843">
        <v>1.7804799928747848</v>
      </c>
      <c r="H69" s="843">
        <v>34.257980069530674</v>
      </c>
      <c r="I69" s="845">
        <v>182.0564571428572</v>
      </c>
      <c r="J69" s="845">
        <v>142.22074285714291</v>
      </c>
      <c r="K69" s="846">
        <v>39.835714285714289</v>
      </c>
    </row>
    <row r="70" spans="1:11" x14ac:dyDescent="0.25">
      <c r="A70" s="56" t="s">
        <v>541</v>
      </c>
      <c r="B70" s="790">
        <v>35192</v>
      </c>
      <c r="C70" s="824">
        <v>3.5725714285714281</v>
      </c>
      <c r="D70" s="824">
        <v>2.2785015651418932</v>
      </c>
      <c r="E70" s="824">
        <v>1.4715591836734694</v>
      </c>
      <c r="F70" s="403">
        <v>13.248285714285712</v>
      </c>
      <c r="G70" s="843">
        <v>2.4163451755783241</v>
      </c>
      <c r="H70" s="843">
        <v>23.31366965672041</v>
      </c>
      <c r="I70" s="845">
        <v>190.34660571428569</v>
      </c>
      <c r="J70" s="845">
        <v>156.22854857142855</v>
      </c>
      <c r="K70" s="846">
        <v>34.11805714285714</v>
      </c>
    </row>
    <row r="71" spans="1:11" x14ac:dyDescent="0.25">
      <c r="A71" s="56" t="s">
        <v>542</v>
      </c>
      <c r="B71" s="790">
        <v>35206</v>
      </c>
      <c r="C71" s="824">
        <v>1.5257142857142862</v>
      </c>
      <c r="D71" s="824">
        <v>0.99349510205719704</v>
      </c>
      <c r="E71" s="824">
        <v>0.66114285714285748</v>
      </c>
      <c r="F71" s="403">
        <v>6.0774285714285741</v>
      </c>
      <c r="G71" s="843">
        <v>1.2278921352009624</v>
      </c>
      <c r="H71" s="843">
        <v>8.0824639333444779</v>
      </c>
      <c r="I71" s="845">
        <v>104.80131428571431</v>
      </c>
      <c r="J71" s="845">
        <v>88.735542857142889</v>
      </c>
      <c r="K71" s="846">
        <v>16.065771428571423</v>
      </c>
    </row>
    <row r="72" spans="1:11" x14ac:dyDescent="0.25">
      <c r="A72" s="56" t="s">
        <v>543</v>
      </c>
      <c r="B72" s="790">
        <v>35220</v>
      </c>
      <c r="C72" s="824">
        <v>3.4838095238095228</v>
      </c>
      <c r="D72" s="824">
        <v>1.9417851152315539</v>
      </c>
      <c r="E72" s="824">
        <v>1.6838412698412693</v>
      </c>
      <c r="F72" s="403">
        <v>15.299730158730151</v>
      </c>
      <c r="G72" s="843">
        <v>2.4393266214717899</v>
      </c>
      <c r="H72" s="843">
        <v>29.869047458207717</v>
      </c>
      <c r="I72" s="845">
        <v>164.05259047619043</v>
      </c>
      <c r="J72" s="845">
        <v>123.04815238095235</v>
      </c>
      <c r="K72" s="846">
        <v>41.004438095238086</v>
      </c>
    </row>
    <row r="73" spans="1:11" x14ac:dyDescent="0.25">
      <c r="A73" s="56" t="s">
        <v>544</v>
      </c>
      <c r="B73" s="790">
        <v>35234</v>
      </c>
      <c r="C73" s="824">
        <v>0.93657142857142917</v>
      </c>
      <c r="D73" s="824">
        <v>0.58889282029429624</v>
      </c>
      <c r="E73" s="824">
        <v>0.45490612244897993</v>
      </c>
      <c r="F73" s="403">
        <v>4.0428666666666695</v>
      </c>
      <c r="G73" s="843">
        <v>0.80722943878652165</v>
      </c>
      <c r="H73" s="843">
        <v>5.1841439173743913</v>
      </c>
      <c r="I73" s="845">
        <v>52.279417142857184</v>
      </c>
      <c r="J73" s="845">
        <v>41.920937142857177</v>
      </c>
      <c r="K73" s="846">
        <v>10.358480000000007</v>
      </c>
    </row>
    <row r="74" spans="1:11" x14ac:dyDescent="0.25">
      <c r="A74" s="56" t="s">
        <v>545</v>
      </c>
      <c r="B74" s="790">
        <v>35248</v>
      </c>
      <c r="C74" s="824">
        <v>1.9811428571428575</v>
      </c>
      <c r="D74" s="824">
        <v>1.209462423043373</v>
      </c>
      <c r="E74" s="824">
        <v>0.92925034013605456</v>
      </c>
      <c r="F74" s="403">
        <v>8.2932841269841298</v>
      </c>
      <c r="G74" s="843">
        <v>2.1803276114656596</v>
      </c>
      <c r="H74" s="843">
        <v>10.847555663088603</v>
      </c>
      <c r="I74" s="845">
        <v>105.37698857142858</v>
      </c>
      <c r="J74" s="845">
        <v>83.723097142857156</v>
      </c>
      <c r="K74" s="846">
        <v>21.653891428571427</v>
      </c>
    </row>
    <row r="75" spans="1:11" x14ac:dyDescent="0.25">
      <c r="A75" s="56" t="s">
        <v>546</v>
      </c>
      <c r="B75" s="790">
        <v>35262</v>
      </c>
      <c r="C75" s="824">
        <v>1.7771428571428569</v>
      </c>
      <c r="D75" s="824">
        <v>1.1041400830643475</v>
      </c>
      <c r="E75" s="824">
        <v>0.7235510204081631</v>
      </c>
      <c r="F75" s="403">
        <v>6.7901666666666669</v>
      </c>
      <c r="G75" s="843">
        <v>1.5140494631538439</v>
      </c>
      <c r="H75" s="843">
        <v>11.314051829233513</v>
      </c>
      <c r="I75" s="845">
        <v>83.738971428571432</v>
      </c>
      <c r="J75" s="845">
        <v>65.558799999999991</v>
      </c>
      <c r="K75" s="846">
        <v>18.180171428571441</v>
      </c>
    </row>
    <row r="76" spans="1:11" x14ac:dyDescent="0.25">
      <c r="A76" s="56" t="s">
        <v>547</v>
      </c>
      <c r="B76" s="790">
        <v>35276</v>
      </c>
      <c r="C76" s="824">
        <v>2.81</v>
      </c>
      <c r="D76" s="824">
        <v>1.8293648532661217</v>
      </c>
      <c r="E76" s="824">
        <v>1.1708333333333341</v>
      </c>
      <c r="F76" s="403">
        <v>10.54530555555556</v>
      </c>
      <c r="G76" s="843">
        <v>2.1400563708446243</v>
      </c>
      <c r="H76" s="843">
        <v>16.025483970989036</v>
      </c>
      <c r="I76" s="845">
        <v>136.67840000000001</v>
      </c>
      <c r="J76" s="845">
        <v>106.3866</v>
      </c>
      <c r="K76" s="846">
        <v>30.291800000000009</v>
      </c>
    </row>
    <row r="77" spans="1:11" x14ac:dyDescent="0.25">
      <c r="A77" s="56" t="s">
        <v>548</v>
      </c>
      <c r="B77" s="790">
        <v>35290</v>
      </c>
      <c r="C77" s="824">
        <v>2.1480000000000006</v>
      </c>
      <c r="D77" s="824">
        <v>1.2003009485606873</v>
      </c>
      <c r="E77" s="824">
        <v>1.1865142857142856</v>
      </c>
      <c r="F77" s="403">
        <v>10.525200000000005</v>
      </c>
      <c r="G77" s="843">
        <v>1.7243070042922579</v>
      </c>
      <c r="H77" s="843">
        <v>16.355841677709606</v>
      </c>
      <c r="I77" s="845">
        <v>104.84388000000003</v>
      </c>
      <c r="J77" s="845">
        <v>76.425840000000022</v>
      </c>
      <c r="K77" s="846">
        <v>28.418040000000005</v>
      </c>
    </row>
    <row r="78" spans="1:11" x14ac:dyDescent="0.25">
      <c r="A78" s="56" t="s">
        <v>549</v>
      </c>
      <c r="B78" s="790">
        <v>35304</v>
      </c>
      <c r="C78" s="824">
        <v>1.2828571428571427</v>
      </c>
      <c r="D78" s="824">
        <v>0.8052472614076579</v>
      </c>
      <c r="E78" s="824">
        <v>0.64142857142857135</v>
      </c>
      <c r="F78" s="403">
        <v>5.6231904761904756</v>
      </c>
      <c r="G78" s="843">
        <v>0.95008937920419112</v>
      </c>
      <c r="H78" s="843">
        <v>7.6132659717464506</v>
      </c>
      <c r="I78" s="845">
        <v>68.761142857142843</v>
      </c>
      <c r="J78" s="845">
        <v>53.148771428571415</v>
      </c>
      <c r="K78" s="846">
        <v>15.612371428571429</v>
      </c>
    </row>
    <row r="79" spans="1:11" ht="13.8" thickBot="1" x14ac:dyDescent="0.3">
      <c r="A79" s="84" t="s">
        <v>550</v>
      </c>
      <c r="B79" s="796"/>
      <c r="C79" s="824"/>
      <c r="D79" s="824"/>
      <c r="E79" s="824"/>
      <c r="F79" s="403"/>
      <c r="G79" s="843"/>
      <c r="H79" s="843"/>
      <c r="I79" s="845"/>
      <c r="J79" s="845"/>
      <c r="K79" s="846"/>
    </row>
    <row r="80" spans="1:11" x14ac:dyDescent="0.25">
      <c r="A80" s="56" t="s">
        <v>551</v>
      </c>
      <c r="B80" s="790">
        <v>35332</v>
      </c>
      <c r="C80" s="824">
        <v>1.9640000000000006</v>
      </c>
      <c r="D80" s="824">
        <v>1.3560994268326465</v>
      </c>
      <c r="E80" s="824">
        <v>0.83470000000000011</v>
      </c>
      <c r="F80" s="403">
        <v>7.4550166666666691</v>
      </c>
      <c r="G80" s="843">
        <v>1.2164228792492953</v>
      </c>
      <c r="H80" s="843">
        <v>9.3465209153247848</v>
      </c>
      <c r="I80" s="845">
        <v>155.79493866197706</v>
      </c>
      <c r="J80" s="845">
        <v>137.98205465923726</v>
      </c>
      <c r="K80" s="846">
        <v>17.812884002739793</v>
      </c>
    </row>
    <row r="81" spans="1:11" x14ac:dyDescent="0.25">
      <c r="A81" s="56" t="s">
        <v>552</v>
      </c>
      <c r="B81" s="790">
        <v>35346</v>
      </c>
      <c r="C81" s="824">
        <v>2.5342857142857143</v>
      </c>
      <c r="D81" s="824">
        <v>1.7670110834002468</v>
      </c>
      <c r="E81" s="824">
        <v>0.9956122448979593</v>
      </c>
      <c r="F81" s="403">
        <v>8.7855238095238093</v>
      </c>
      <c r="G81" s="843">
        <v>1.719280787153602</v>
      </c>
      <c r="H81" s="843">
        <v>11.807905025716227</v>
      </c>
      <c r="I81" s="845">
        <v>209.8743411138893</v>
      </c>
      <c r="J81" s="845">
        <v>187.18017078590668</v>
      </c>
      <c r="K81" s="846">
        <v>22.694170327982619</v>
      </c>
    </row>
    <row r="82" spans="1:11" x14ac:dyDescent="0.25">
      <c r="A82" s="56" t="s">
        <v>553</v>
      </c>
      <c r="B82" s="790">
        <v>35360</v>
      </c>
      <c r="C82" s="824">
        <v>2.8314285714285705</v>
      </c>
      <c r="D82" s="824">
        <v>2.1284488046325039</v>
      </c>
      <c r="E82" s="824">
        <v>0.89998979591836703</v>
      </c>
      <c r="F82" s="403">
        <v>7.8926071428571403</v>
      </c>
      <c r="G82" s="843">
        <v>1.7209988604222826</v>
      </c>
      <c r="H82" s="843">
        <v>10.466311632959902</v>
      </c>
      <c r="I82" s="845">
        <v>215.14940831479154</v>
      </c>
      <c r="J82" s="845">
        <v>194.46847310122735</v>
      </c>
      <c r="K82" s="846">
        <v>20.680935213564197</v>
      </c>
    </row>
    <row r="83" spans="1:11" x14ac:dyDescent="0.25">
      <c r="A83" s="56" t="s">
        <v>554</v>
      </c>
      <c r="B83" s="790">
        <v>35374</v>
      </c>
      <c r="C83" s="824">
        <v>2.0011428571428569</v>
      </c>
      <c r="D83" s="824">
        <v>1.4345633287749928</v>
      </c>
      <c r="E83" s="824">
        <v>0.71469387755102032</v>
      </c>
      <c r="F83" s="403">
        <v>6.270247619047618</v>
      </c>
      <c r="G83" s="843">
        <v>1.2313301087166275</v>
      </c>
      <c r="H83" s="843">
        <v>9.0876686168767762</v>
      </c>
      <c r="I83" s="845">
        <v>169.15674899041068</v>
      </c>
      <c r="J83" s="845">
        <v>153.55812116659354</v>
      </c>
      <c r="K83" s="846">
        <v>15.598627823817139</v>
      </c>
    </row>
    <row r="84" spans="1:11" x14ac:dyDescent="0.25">
      <c r="A84" s="56" t="s">
        <v>555</v>
      </c>
      <c r="B84" s="790">
        <v>35388</v>
      </c>
      <c r="C84" s="824">
        <v>1.8914285714285708</v>
      </c>
      <c r="D84" s="824">
        <v>1.1748478542985061</v>
      </c>
      <c r="E84" s="824">
        <v>0.82412244897959153</v>
      </c>
      <c r="F84" s="403">
        <v>6.8879523809523793</v>
      </c>
      <c r="G84" s="843">
        <v>1.6320145975566442</v>
      </c>
      <c r="H84" s="843">
        <v>12.340829761724802</v>
      </c>
      <c r="I84" s="845">
        <v>163.61905598015139</v>
      </c>
      <c r="J84" s="845">
        <v>146.55447801542752</v>
      </c>
      <c r="K84" s="846">
        <v>17.064577964723867</v>
      </c>
    </row>
    <row r="85" spans="1:11" x14ac:dyDescent="0.25">
      <c r="A85" s="56" t="s">
        <v>556</v>
      </c>
      <c r="B85" s="790">
        <v>35402</v>
      </c>
      <c r="C85" s="824">
        <v>1.6571428571428561</v>
      </c>
      <c r="D85" s="824">
        <v>1.2214359813063889</v>
      </c>
      <c r="E85" s="824">
        <v>0.57999999999999963</v>
      </c>
      <c r="F85" s="403">
        <v>5.4892857142857112</v>
      </c>
      <c r="G85" s="843">
        <v>1.034894714665954</v>
      </c>
      <c r="H85" s="843">
        <v>5.9621010885396934</v>
      </c>
      <c r="I85" s="845">
        <v>150.77213088512735</v>
      </c>
      <c r="J85" s="845">
        <v>136.86197940699364</v>
      </c>
      <c r="K85" s="846">
        <v>13.910151478133713</v>
      </c>
    </row>
    <row r="86" spans="1:11" x14ac:dyDescent="0.25">
      <c r="A86" s="56" t="s">
        <v>557</v>
      </c>
      <c r="B86" s="790">
        <v>35416</v>
      </c>
      <c r="C86" s="824">
        <v>1.9074285714285708</v>
      </c>
      <c r="D86" s="824">
        <v>1.3400736956622048</v>
      </c>
      <c r="E86" s="824">
        <v>0.72209795918367314</v>
      </c>
      <c r="F86" s="403">
        <v>6.4693619047619029</v>
      </c>
      <c r="G86" s="843">
        <v>1.1626130014627241</v>
      </c>
      <c r="H86" s="843">
        <v>9.1474724901998847</v>
      </c>
      <c r="I86" s="845">
        <v>151.39593135683037</v>
      </c>
      <c r="J86" s="845">
        <v>134.84587946767667</v>
      </c>
      <c r="K86" s="846">
        <v>16.550051889153707</v>
      </c>
    </row>
    <row r="87" spans="1:11" x14ac:dyDescent="0.25">
      <c r="A87" s="56" t="s">
        <v>558</v>
      </c>
      <c r="B87" s="790">
        <v>35430</v>
      </c>
      <c r="C87" s="824">
        <v>1.4116190476190482</v>
      </c>
      <c r="D87" s="824">
        <v>1.0905058234194698</v>
      </c>
      <c r="E87" s="824">
        <v>0.47894217687074853</v>
      </c>
      <c r="F87" s="403">
        <v>4.0819317460317484</v>
      </c>
      <c r="G87" s="843">
        <v>0.62127643742275818</v>
      </c>
      <c r="H87" s="843">
        <v>4.8592139278633795</v>
      </c>
      <c r="I87" s="845">
        <v>108.27760354046919</v>
      </c>
      <c r="J87" s="845">
        <v>98.340241865295411</v>
      </c>
      <c r="K87" s="846">
        <v>9.9373616751737757</v>
      </c>
    </row>
    <row r="88" spans="1:11" x14ac:dyDescent="0.25">
      <c r="A88" s="56" t="s">
        <v>559</v>
      </c>
      <c r="B88" s="790">
        <v>35444</v>
      </c>
      <c r="C88" s="824">
        <v>1.2889523809523806</v>
      </c>
      <c r="D88" s="824">
        <v>0.95112621264598962</v>
      </c>
      <c r="E88" s="824">
        <v>0.44652993197278895</v>
      </c>
      <c r="F88" s="403">
        <v>3.9044515873015859</v>
      </c>
      <c r="G88" s="843">
        <v>0.78036022112527392</v>
      </c>
      <c r="H88" s="843">
        <v>5.0769454402995784</v>
      </c>
      <c r="I88" s="845">
        <v>93.996560933160083</v>
      </c>
      <c r="J88" s="845">
        <v>84.206251334372396</v>
      </c>
      <c r="K88" s="846">
        <v>9.7903095987876867</v>
      </c>
    </row>
    <row r="89" spans="1:11" x14ac:dyDescent="0.25">
      <c r="A89" s="56" t="s">
        <v>560</v>
      </c>
      <c r="B89" s="790">
        <v>35458</v>
      </c>
      <c r="C89" s="824">
        <v>1.4237142857142859</v>
      </c>
      <c r="D89" s="824">
        <v>1.0494593231259681</v>
      </c>
      <c r="E89" s="824">
        <v>0.46779183673469393</v>
      </c>
      <c r="F89" s="403">
        <v>4.0931785714285729</v>
      </c>
      <c r="G89" s="843">
        <v>0.81216146662967048</v>
      </c>
      <c r="H89" s="843">
        <v>6.0590923537983539</v>
      </c>
      <c r="I89" s="845">
        <v>96.967455177419708</v>
      </c>
      <c r="J89" s="845">
        <v>85.898515348207667</v>
      </c>
      <c r="K89" s="846">
        <v>11.068939829212042</v>
      </c>
    </row>
    <row r="90" spans="1:11" x14ac:dyDescent="0.25">
      <c r="A90" s="56" t="s">
        <v>561</v>
      </c>
      <c r="B90" s="790">
        <v>35472</v>
      </c>
      <c r="C90" s="824">
        <v>0.94285714285714306</v>
      </c>
      <c r="D90" s="824">
        <v>0.59416276649048261</v>
      </c>
      <c r="E90" s="824">
        <v>0.40408163265306124</v>
      </c>
      <c r="F90" s="403">
        <v>3.3550000000000004</v>
      </c>
      <c r="G90" s="843">
        <v>0.61566742372080141</v>
      </c>
      <c r="H90" s="843">
        <v>6.6377293548354794</v>
      </c>
      <c r="I90" s="845">
        <v>76.701580977172881</v>
      </c>
      <c r="J90" s="845">
        <v>68.604418674964251</v>
      </c>
      <c r="K90" s="846">
        <v>8.0971623022086305</v>
      </c>
    </row>
    <row r="91" spans="1:11" x14ac:dyDescent="0.25">
      <c r="A91" s="56" t="s">
        <v>562</v>
      </c>
      <c r="B91" s="790">
        <v>35486</v>
      </c>
      <c r="C91" s="824">
        <v>1.8931428571428575</v>
      </c>
      <c r="D91" s="824">
        <v>1.0517295284757484</v>
      </c>
      <c r="E91" s="824">
        <v>0.73697346938775521</v>
      </c>
      <c r="F91" s="403">
        <v>6.2000428571428587</v>
      </c>
      <c r="G91" s="843">
        <v>0.91472624442914363</v>
      </c>
      <c r="H91" s="843">
        <v>20.076539651471201</v>
      </c>
      <c r="I91" s="845">
        <v>140.57970926378445</v>
      </c>
      <c r="J91" s="845">
        <v>126.35479563990012</v>
      </c>
      <c r="K91" s="846">
        <v>14.224913623884333</v>
      </c>
    </row>
    <row r="92" spans="1:11" ht="13.8" thickBot="1" x14ac:dyDescent="0.3">
      <c r="A92" s="56" t="s">
        <v>563</v>
      </c>
      <c r="B92" s="790">
        <v>35500</v>
      </c>
      <c r="C92" s="824">
        <v>3.8473846153846125</v>
      </c>
      <c r="D92" s="824">
        <v>2.2769684757829838</v>
      </c>
      <c r="E92" s="824">
        <v>1.5114725274725263</v>
      </c>
      <c r="F92" s="403">
        <v>12.455907692307685</v>
      </c>
      <c r="G92" s="843">
        <v>1.733466509511397</v>
      </c>
      <c r="H92" s="843">
        <v>36.43307399197554</v>
      </c>
      <c r="I92" s="845">
        <v>190.04084136943968</v>
      </c>
      <c r="J92" s="845">
        <v>161.99628545782122</v>
      </c>
      <c r="K92" s="846">
        <v>28.04455591161846</v>
      </c>
    </row>
    <row r="93" spans="1:11" x14ac:dyDescent="0.25">
      <c r="A93" s="64" t="s">
        <v>564</v>
      </c>
      <c r="B93" s="791">
        <v>35572</v>
      </c>
      <c r="C93" s="824">
        <v>2.7007400000000001</v>
      </c>
      <c r="D93" s="824">
        <v>1.6614651430780001</v>
      </c>
      <c r="E93" s="824">
        <v>1.7683416666666665</v>
      </c>
      <c r="F93" s="403">
        <v>14.507377808009167</v>
      </c>
      <c r="G93" s="843">
        <v>1.7448669846560467</v>
      </c>
      <c r="H93" s="843">
        <v>15.289550544411117</v>
      </c>
      <c r="I93" s="845"/>
      <c r="J93" s="845"/>
      <c r="K93" s="846"/>
    </row>
    <row r="94" spans="1:11" x14ac:dyDescent="0.25">
      <c r="A94" s="56" t="s">
        <v>565</v>
      </c>
      <c r="B94" s="790">
        <v>35579</v>
      </c>
      <c r="C94" s="824">
        <v>2.6531200000000008</v>
      </c>
      <c r="D94" s="824">
        <v>1.8221207656061555</v>
      </c>
      <c r="E94" s="824">
        <v>1.0991497142857145</v>
      </c>
      <c r="F94" s="403">
        <v>9.84268737417948</v>
      </c>
      <c r="G94" s="843">
        <v>1.5759940105561288</v>
      </c>
      <c r="H94" s="843">
        <v>13.458253740724842</v>
      </c>
      <c r="I94" s="845">
        <v>131.16315349761467</v>
      </c>
      <c r="J94" s="845">
        <v>109.26536744595946</v>
      </c>
      <c r="K94" s="846">
        <v>21.897786051655217</v>
      </c>
    </row>
    <row r="95" spans="1:11" x14ac:dyDescent="0.25">
      <c r="A95" s="56" t="s">
        <v>566</v>
      </c>
      <c r="B95" s="790">
        <v>35586</v>
      </c>
      <c r="C95" s="824">
        <v>3.4362666666666675</v>
      </c>
      <c r="D95" s="824">
        <v>1.9702595779220813</v>
      </c>
      <c r="E95" s="824">
        <v>1.865401904761905</v>
      </c>
      <c r="F95" s="403">
        <v>15.160240867352888</v>
      </c>
      <c r="G95" s="843">
        <v>2.3570562558338026</v>
      </c>
      <c r="H95" s="843">
        <v>27.604589622228925</v>
      </c>
      <c r="I95" s="845"/>
      <c r="J95" s="845"/>
      <c r="K95" s="846"/>
    </row>
    <row r="96" spans="1:11" x14ac:dyDescent="0.25">
      <c r="A96" s="56" t="s">
        <v>567</v>
      </c>
      <c r="B96" s="790">
        <v>35593</v>
      </c>
      <c r="C96" s="824">
        <v>2.9914361904761901</v>
      </c>
      <c r="D96" s="824">
        <v>1.662851735924014</v>
      </c>
      <c r="E96" s="824">
        <v>1.21794187755102</v>
      </c>
      <c r="F96" s="403">
        <v>9.8146929326321075</v>
      </c>
      <c r="G96" s="843">
        <v>2.1716838277022439</v>
      </c>
      <c r="H96" s="843">
        <v>29.082121129166758</v>
      </c>
      <c r="I96" s="845">
        <v>133.15836150189904</v>
      </c>
      <c r="J96" s="845">
        <v>101.05774589813741</v>
      </c>
      <c r="K96" s="846">
        <v>32.100615603761625</v>
      </c>
    </row>
    <row r="97" spans="1:11" x14ac:dyDescent="0.25">
      <c r="A97" s="56" t="s">
        <v>568</v>
      </c>
      <c r="B97" s="790">
        <v>35600</v>
      </c>
      <c r="C97" s="824">
        <v>3.0871161904761899</v>
      </c>
      <c r="D97" s="824">
        <v>1.5854431184080076</v>
      </c>
      <c r="E97" s="824">
        <v>1.5215072653061221</v>
      </c>
      <c r="F97" s="403">
        <v>12.881713876877797</v>
      </c>
      <c r="G97" s="843">
        <v>2.9416176202922473</v>
      </c>
      <c r="H97" s="843">
        <v>29.22516546531606</v>
      </c>
      <c r="I97" s="845">
        <v>159.68955419447138</v>
      </c>
      <c r="J97" s="845">
        <v>126.6200261352006</v>
      </c>
      <c r="K97" s="846">
        <v>33.06952805927078</v>
      </c>
    </row>
    <row r="98" spans="1:11" x14ac:dyDescent="0.25">
      <c r="A98" s="56" t="s">
        <v>569</v>
      </c>
      <c r="B98" s="790">
        <v>35607</v>
      </c>
      <c r="C98" s="824">
        <v>2.4889752380952381</v>
      </c>
      <c r="D98" s="824">
        <v>1.5819427454932258</v>
      </c>
      <c r="E98" s="824">
        <v>1.0489252789115644</v>
      </c>
      <c r="F98" s="403">
        <v>9.1396999287840544</v>
      </c>
      <c r="G98" s="843">
        <v>2.4996137973401482</v>
      </c>
      <c r="H98" s="843">
        <v>13.624900702545723</v>
      </c>
      <c r="I98" s="845">
        <v>131.53617095716643</v>
      </c>
      <c r="J98" s="845">
        <v>107.03254069649118</v>
      </c>
      <c r="K98" s="846">
        <v>24.503630260675251</v>
      </c>
    </row>
    <row r="99" spans="1:11" x14ac:dyDescent="0.25">
      <c r="A99" s="56" t="s">
        <v>570</v>
      </c>
      <c r="B99" s="790">
        <v>35621</v>
      </c>
      <c r="C99" s="824">
        <v>3.5041523809523807</v>
      </c>
      <c r="D99" s="824">
        <v>2.2702572514768389</v>
      </c>
      <c r="E99" s="824">
        <v>1.3516016326530611</v>
      </c>
      <c r="F99" s="403">
        <v>11.690526386285658</v>
      </c>
      <c r="G99" s="843">
        <v>2.841142181160885</v>
      </c>
      <c r="H99" s="843">
        <v>21.321228825290149</v>
      </c>
      <c r="I99" s="845">
        <v>186.69870804651072</v>
      </c>
      <c r="J99" s="845">
        <v>152.67426827607463</v>
      </c>
      <c r="K99" s="846">
        <v>34.024439770436089</v>
      </c>
    </row>
    <row r="100" spans="1:11" x14ac:dyDescent="0.25">
      <c r="A100" s="56" t="s">
        <v>571</v>
      </c>
      <c r="B100" s="790">
        <v>35635</v>
      </c>
      <c r="C100" s="824">
        <v>2.843661714285715</v>
      </c>
      <c r="D100" s="824">
        <v>1.9344476564382851</v>
      </c>
      <c r="E100" s="824">
        <v>1.2390240326530615</v>
      </c>
      <c r="F100" s="403">
        <v>11.344153453397658</v>
      </c>
      <c r="G100" s="843">
        <v>2.4076194924882657</v>
      </c>
      <c r="H100" s="843">
        <v>11.675688899144706</v>
      </c>
      <c r="I100" s="845">
        <v>156.55208640504668</v>
      </c>
      <c r="J100" s="845">
        <v>132.07117733873787</v>
      </c>
      <c r="K100" s="846">
        <v>24.480909066308811</v>
      </c>
    </row>
    <row r="101" spans="1:11" x14ac:dyDescent="0.25">
      <c r="A101" s="56" t="s">
        <v>572</v>
      </c>
      <c r="B101" s="790">
        <v>35649</v>
      </c>
      <c r="C101" s="824">
        <v>3.1922971428571429</v>
      </c>
      <c r="D101" s="824">
        <v>2.3808861594388802</v>
      </c>
      <c r="E101" s="824">
        <v>1.0488976326530612</v>
      </c>
      <c r="F101" s="403">
        <v>9.6236066069337589</v>
      </c>
      <c r="G101" s="843">
        <v>2.3037873237394138</v>
      </c>
      <c r="H101" s="843">
        <v>10.401209256793672</v>
      </c>
      <c r="I101" s="845">
        <v>172.22097378691015</v>
      </c>
      <c r="J101" s="845">
        <v>147.95169168665782</v>
      </c>
      <c r="K101" s="846">
        <v>24.269282100252326</v>
      </c>
    </row>
    <row r="102" spans="1:11" x14ac:dyDescent="0.25">
      <c r="A102" s="56" t="s">
        <v>573</v>
      </c>
      <c r="B102" s="790">
        <v>35663</v>
      </c>
      <c r="C102" s="824">
        <v>2.1402871428571424</v>
      </c>
      <c r="D102" s="824">
        <v>1.5404435475302845</v>
      </c>
      <c r="E102" s="824">
        <v>0.76438826530612236</v>
      </c>
      <c r="F102" s="403">
        <v>6.8023695112093234</v>
      </c>
      <c r="G102" s="843">
        <v>1.5720256152825209</v>
      </c>
      <c r="H102" s="843">
        <v>8.489536160249008</v>
      </c>
      <c r="I102" s="845">
        <v>129.00124478451926</v>
      </c>
      <c r="J102" s="845">
        <v>111.19635700234711</v>
      </c>
      <c r="K102" s="846">
        <v>17.804887782172145</v>
      </c>
    </row>
    <row r="103" spans="1:11" x14ac:dyDescent="0.25">
      <c r="A103" s="56" t="s">
        <v>574</v>
      </c>
      <c r="B103" s="790">
        <v>35677</v>
      </c>
      <c r="C103" s="824">
        <v>2.6714057142857142</v>
      </c>
      <c r="D103" s="824">
        <v>2.0237833054746512</v>
      </c>
      <c r="E103" s="824">
        <v>0.78234024489795906</v>
      </c>
      <c r="F103" s="403">
        <v>7.3621576381800624</v>
      </c>
      <c r="G103" s="843">
        <v>1.6408603560552342</v>
      </c>
      <c r="H103" s="843">
        <v>9.347476848804158</v>
      </c>
      <c r="I103" s="845">
        <v>166.54759869880226</v>
      </c>
      <c r="J103" s="845">
        <v>145.74832648498523</v>
      </c>
      <c r="K103" s="846">
        <v>20.799272213817034</v>
      </c>
    </row>
    <row r="104" spans="1:11" x14ac:dyDescent="0.25">
      <c r="A104" s="56" t="s">
        <v>575</v>
      </c>
      <c r="B104" s="790">
        <v>35691</v>
      </c>
      <c r="C104" s="824">
        <v>2.3644457142857149</v>
      </c>
      <c r="D104" s="824">
        <v>1.771810521072942</v>
      </c>
      <c r="E104" s="824">
        <v>0.8106671020408166</v>
      </c>
      <c r="F104" s="403">
        <v>7.4173872262417699</v>
      </c>
      <c r="G104" s="843">
        <v>1.5965790116732499</v>
      </c>
      <c r="H104" s="843">
        <v>7.4884354406500471</v>
      </c>
      <c r="I104" s="845">
        <v>161.42872089223079</v>
      </c>
      <c r="J104" s="845">
        <v>141.5866336071557</v>
      </c>
      <c r="K104" s="846">
        <v>19.842087285075081</v>
      </c>
    </row>
    <row r="105" spans="1:11" ht="13.8" thickBot="1" x14ac:dyDescent="0.3">
      <c r="A105" s="63" t="s">
        <v>576</v>
      </c>
      <c r="B105" s="792">
        <v>35705</v>
      </c>
      <c r="C105" s="824">
        <v>5.3433219047619032</v>
      </c>
      <c r="D105" s="824">
        <v>4.1325033757584473</v>
      </c>
      <c r="E105" s="824">
        <v>1.6029965714285705</v>
      </c>
      <c r="F105" s="403">
        <v>14.396225072215383</v>
      </c>
      <c r="G105" s="843">
        <v>3.3719018166634873</v>
      </c>
      <c r="H105" s="843">
        <v>15.717988475627374</v>
      </c>
      <c r="I105" s="845">
        <v>334.11138102532573</v>
      </c>
      <c r="J105" s="845">
        <v>300.68448203184397</v>
      </c>
      <c r="K105" s="846">
        <v>33.426898993481757</v>
      </c>
    </row>
    <row r="106" spans="1:11" x14ac:dyDescent="0.25">
      <c r="A106" s="56" t="s">
        <v>577</v>
      </c>
      <c r="B106" s="790">
        <v>35720</v>
      </c>
      <c r="C106" s="824">
        <v>2.2308571428571438</v>
      </c>
      <c r="D106" s="824">
        <v>1.7807103864234639</v>
      </c>
      <c r="E106" s="824">
        <v>0.63698578918161997</v>
      </c>
      <c r="F106" s="403">
        <v>5.6871572241615063</v>
      </c>
      <c r="G106" s="843">
        <v>1.5078600032200498</v>
      </c>
      <c r="H106" s="843">
        <v>4.5793934234586748</v>
      </c>
      <c r="I106" s="845">
        <v>155.7446852451038</v>
      </c>
      <c r="J106" s="845">
        <v>138.53481907646511</v>
      </c>
      <c r="K106" s="846">
        <v>17.209866168638683</v>
      </c>
    </row>
    <row r="107" spans="1:11" x14ac:dyDescent="0.25">
      <c r="A107" s="56" t="s">
        <v>578</v>
      </c>
      <c r="B107" s="790">
        <v>35734</v>
      </c>
      <c r="C107" s="824">
        <v>2.293142857142858</v>
      </c>
      <c r="D107" s="824">
        <v>1.8665594427895296</v>
      </c>
      <c r="E107" s="824">
        <v>0.59882925898949946</v>
      </c>
      <c r="F107" s="403">
        <v>5.2006831307075512</v>
      </c>
      <c r="G107" s="843">
        <v>1.5431625146681622</v>
      </c>
      <c r="H107" s="843">
        <v>4.1342367126811626</v>
      </c>
      <c r="I107" s="845">
        <v>144.66947534842231</v>
      </c>
      <c r="J107" s="845">
        <v>124.99015594834208</v>
      </c>
      <c r="K107" s="846">
        <v>19.679319400080232</v>
      </c>
    </row>
    <row r="108" spans="1:11" x14ac:dyDescent="0.25">
      <c r="A108" s="56" t="s">
        <v>579</v>
      </c>
      <c r="B108" s="790">
        <v>35748</v>
      </c>
      <c r="C108" s="824">
        <v>1.8960000000000006</v>
      </c>
      <c r="D108" s="824">
        <v>1.4633483240407337</v>
      </c>
      <c r="E108" s="824">
        <v>0.60737240484747068</v>
      </c>
      <c r="F108" s="403">
        <v>5.378090446252493</v>
      </c>
      <c r="G108" s="843">
        <v>1.5956725735158948</v>
      </c>
      <c r="H108" s="843">
        <v>3.9736719151053679</v>
      </c>
      <c r="I108" s="845">
        <v>117.23567829145689</v>
      </c>
      <c r="J108" s="845">
        <v>101.00591829145688</v>
      </c>
      <c r="K108" s="846">
        <v>16.229760000000013</v>
      </c>
    </row>
    <row r="109" spans="1:11" x14ac:dyDescent="0.25">
      <c r="A109" s="56" t="s">
        <v>580</v>
      </c>
      <c r="B109" s="790">
        <v>35762</v>
      </c>
      <c r="C109" s="824">
        <v>2.2040000000000002</v>
      </c>
      <c r="D109" s="824">
        <v>1.7305246603899898</v>
      </c>
      <c r="E109" s="824">
        <v>0.58698435488328282</v>
      </c>
      <c r="F109" s="403">
        <v>5.426345688916741</v>
      </c>
      <c r="G109" s="843">
        <v>1.5892409818638149</v>
      </c>
      <c r="H109" s="843">
        <v>5.3985967471652021</v>
      </c>
      <c r="I109" s="845">
        <v>143.20731994452356</v>
      </c>
      <c r="J109" s="845">
        <v>125.72959994452356</v>
      </c>
      <c r="K109" s="846">
        <v>17.477720000000005</v>
      </c>
    </row>
    <row r="110" spans="1:11" x14ac:dyDescent="0.25">
      <c r="A110" s="56" t="s">
        <v>581</v>
      </c>
      <c r="B110" s="790">
        <v>35776</v>
      </c>
      <c r="C110" s="824">
        <v>4.7725714285714291</v>
      </c>
      <c r="D110" s="824">
        <v>4.115921339429919</v>
      </c>
      <c r="E110" s="824">
        <v>0.89455637369913954</v>
      </c>
      <c r="F110" s="403">
        <v>8.0216962454286964</v>
      </c>
      <c r="G110" s="843">
        <v>2.134103404688255</v>
      </c>
      <c r="H110" s="843">
        <v>7.2066642036971196</v>
      </c>
      <c r="I110" s="845">
        <v>370.7952552929778</v>
      </c>
      <c r="J110" s="845">
        <v>335.19187243583497</v>
      </c>
      <c r="K110" s="846">
        <v>35.603382857142833</v>
      </c>
    </row>
    <row r="111" spans="1:11" x14ac:dyDescent="0.25">
      <c r="A111" s="56" t="s">
        <v>582</v>
      </c>
      <c r="B111" s="790">
        <v>35790</v>
      </c>
      <c r="C111" s="824">
        <v>3.2045714285714291</v>
      </c>
      <c r="D111" s="824">
        <v>2.6406456270697447</v>
      </c>
      <c r="E111" s="824">
        <v>0.73224831429447146</v>
      </c>
      <c r="F111" s="403">
        <v>6.4822029262438505</v>
      </c>
      <c r="G111" s="843">
        <v>2.0145596468450941</v>
      </c>
      <c r="H111" s="843">
        <v>5.9756130184135898</v>
      </c>
      <c r="I111" s="845">
        <v>200.40879172061341</v>
      </c>
      <c r="J111" s="845">
        <v>178.13702029204197</v>
      </c>
      <c r="K111" s="846">
        <v>22.271771428571441</v>
      </c>
    </row>
    <row r="112" spans="1:11" x14ac:dyDescent="0.25">
      <c r="A112" s="56" t="s">
        <v>583</v>
      </c>
      <c r="B112" s="790">
        <v>35804</v>
      </c>
      <c r="C112" s="824">
        <v>1.8119999999999998</v>
      </c>
      <c r="D112" s="824">
        <v>1.4656782759373588</v>
      </c>
      <c r="E112" s="824">
        <v>0.47982161251104105</v>
      </c>
      <c r="F112" s="403">
        <v>4.2894958586846927</v>
      </c>
      <c r="G112" s="843">
        <v>1.2345262930724408</v>
      </c>
      <c r="H112" s="843">
        <v>3.3496490467358688</v>
      </c>
      <c r="I112" s="845">
        <v>115.61452475054406</v>
      </c>
      <c r="J112" s="845">
        <v>104.27140475054408</v>
      </c>
      <c r="K112" s="846">
        <v>11.343119999999985</v>
      </c>
    </row>
    <row r="113" spans="1:11" x14ac:dyDescent="0.25">
      <c r="A113" s="56" t="s">
        <v>584</v>
      </c>
      <c r="B113" s="790">
        <v>35818</v>
      </c>
      <c r="C113" s="824">
        <v>4.4451428571428568</v>
      </c>
      <c r="D113" s="824">
        <v>3.4283326591016801</v>
      </c>
      <c r="E113" s="824">
        <v>1.3715819738868489</v>
      </c>
      <c r="F113" s="403">
        <v>11.448550759549954</v>
      </c>
      <c r="G113" s="843">
        <v>4.449116313431829</v>
      </c>
      <c r="H113" s="843">
        <v>8.1199936254994238</v>
      </c>
      <c r="I113" s="845">
        <v>259.34691370474638</v>
      </c>
      <c r="J113" s="845">
        <v>230.4534851333178</v>
      </c>
      <c r="K113" s="846">
        <v>28.893428571428586</v>
      </c>
    </row>
    <row r="114" spans="1:11" x14ac:dyDescent="0.25">
      <c r="A114" s="56" t="s">
        <v>585</v>
      </c>
      <c r="B114" s="790">
        <v>35832</v>
      </c>
      <c r="C114" s="836">
        <v>9.0885714285714254</v>
      </c>
      <c r="D114" s="836">
        <v>7.7333827929011028</v>
      </c>
      <c r="E114" s="824">
        <v>1.8762342001311654</v>
      </c>
      <c r="F114" s="403">
        <v>15.229351397953137</v>
      </c>
      <c r="G114" s="843">
        <v>5.4414300253988026</v>
      </c>
      <c r="H114" s="843">
        <v>12.593352388016385</v>
      </c>
      <c r="I114" s="844">
        <v>546.50129716042886</v>
      </c>
      <c r="J114" s="844">
        <v>493.24226858900039</v>
      </c>
      <c r="K114" s="844">
        <v>53.259028571428473</v>
      </c>
    </row>
    <row r="115" spans="1:11" x14ac:dyDescent="0.25">
      <c r="A115" s="56" t="s">
        <v>586</v>
      </c>
      <c r="B115" s="790">
        <v>35846</v>
      </c>
      <c r="C115" s="824">
        <v>2.3660408163265312</v>
      </c>
      <c r="D115" s="824">
        <v>1.9294006283066425</v>
      </c>
      <c r="E115" s="824">
        <v>0.65726981626427738</v>
      </c>
      <c r="F115" s="403">
        <v>5.5231106103938297</v>
      </c>
      <c r="G115" s="843">
        <v>1.312560176777551</v>
      </c>
      <c r="H115" s="843">
        <v>4.9696959919853185</v>
      </c>
      <c r="I115" s="845">
        <v>232.36021703535377</v>
      </c>
      <c r="J115" s="845">
        <v>213.33724887208842</v>
      </c>
      <c r="K115" s="846">
        <v>19.022968163265347</v>
      </c>
    </row>
    <row r="116" spans="1:11" x14ac:dyDescent="0.25">
      <c r="A116" s="56" t="s">
        <v>587</v>
      </c>
      <c r="B116" s="790">
        <v>35860</v>
      </c>
      <c r="C116" s="824">
        <v>6.048571428571428</v>
      </c>
      <c r="D116" s="824">
        <v>4.9834359224501004</v>
      </c>
      <c r="E116" s="824">
        <v>1.3000712949791193</v>
      </c>
      <c r="F116" s="403">
        <v>11.138644704401088</v>
      </c>
      <c r="G116" s="843">
        <v>3.1727333764956951</v>
      </c>
      <c r="H116" s="843">
        <v>14.720270779914749</v>
      </c>
      <c r="I116" s="845">
        <v>435.17431134101531</v>
      </c>
      <c r="J116" s="845">
        <v>397.79413991244382</v>
      </c>
      <c r="K116" s="846">
        <v>37.380171428571487</v>
      </c>
    </row>
    <row r="117" spans="1:11" x14ac:dyDescent="0.25">
      <c r="A117" s="56" t="s">
        <v>588</v>
      </c>
      <c r="B117" s="790">
        <v>35874</v>
      </c>
      <c r="C117" s="824">
        <v>3.0297142857142845</v>
      </c>
      <c r="D117" s="824">
        <v>2.4215292348655599</v>
      </c>
      <c r="E117" s="824">
        <v>0.78654539600463635</v>
      </c>
      <c r="F117" s="403">
        <v>6.6828190711681827</v>
      </c>
      <c r="G117" s="843">
        <v>1.8097365954030937</v>
      </c>
      <c r="H117" s="843">
        <v>8.0671168447152688</v>
      </c>
      <c r="I117" s="845">
        <v>236.99759309136343</v>
      </c>
      <c r="J117" s="845">
        <v>214.82008451993488</v>
      </c>
      <c r="K117" s="846">
        <v>22.177508571428547</v>
      </c>
    </row>
    <row r="118" spans="1:11" ht="13.8" thickBot="1" x14ac:dyDescent="0.3">
      <c r="A118" s="56" t="s">
        <v>589</v>
      </c>
      <c r="B118" s="790">
        <v>35888</v>
      </c>
      <c r="C118" s="824">
        <v>3.8012631578947356</v>
      </c>
      <c r="D118" s="824">
        <v>3.0377984146890951</v>
      </c>
      <c r="E118" s="824">
        <v>0.87381218974733155</v>
      </c>
      <c r="F118" s="403">
        <v>7.4635941121341318</v>
      </c>
      <c r="G118" s="843">
        <v>1.8302327528290061</v>
      </c>
      <c r="H118" s="843">
        <v>12.688898124037998</v>
      </c>
      <c r="I118" s="845">
        <v>251.437071180109</v>
      </c>
      <c r="J118" s="845">
        <v>221.52113012747745</v>
      </c>
      <c r="K118" s="846">
        <v>29.915941052631553</v>
      </c>
    </row>
    <row r="119" spans="1:11" x14ac:dyDescent="0.25">
      <c r="A119" s="107" t="s">
        <v>590</v>
      </c>
      <c r="B119" s="797"/>
      <c r="C119" s="824"/>
      <c r="D119" s="824"/>
      <c r="E119" s="824"/>
      <c r="F119" s="403"/>
      <c r="G119" s="843"/>
      <c r="H119" s="843"/>
      <c r="I119" s="845"/>
      <c r="J119" s="845"/>
      <c r="K119" s="846"/>
    </row>
    <row r="120" spans="1:11" x14ac:dyDescent="0.25">
      <c r="A120" s="75" t="s">
        <v>591</v>
      </c>
      <c r="B120" s="793"/>
      <c r="C120" s="824"/>
      <c r="D120" s="824"/>
      <c r="E120" s="824"/>
      <c r="F120" s="403"/>
      <c r="G120" s="843"/>
      <c r="H120" s="843"/>
      <c r="I120" s="845"/>
      <c r="J120" s="845"/>
      <c r="K120" s="846"/>
    </row>
    <row r="121" spans="1:11" x14ac:dyDescent="0.25">
      <c r="A121" s="75" t="s">
        <v>592</v>
      </c>
      <c r="B121" s="793"/>
      <c r="C121" s="824"/>
      <c r="D121" s="824"/>
      <c r="E121" s="824"/>
      <c r="F121" s="403"/>
      <c r="G121" s="843"/>
      <c r="H121" s="843"/>
      <c r="I121" s="845"/>
      <c r="J121" s="845"/>
      <c r="K121" s="846"/>
    </row>
    <row r="122" spans="1:11" x14ac:dyDescent="0.25">
      <c r="A122" s="75" t="s">
        <v>593</v>
      </c>
      <c r="B122" s="793"/>
      <c r="C122" s="824"/>
      <c r="D122" s="824"/>
      <c r="E122" s="824"/>
      <c r="F122" s="403"/>
      <c r="G122" s="843"/>
      <c r="H122" s="843"/>
      <c r="I122" s="845"/>
      <c r="J122" s="845"/>
      <c r="K122" s="846"/>
    </row>
    <row r="123" spans="1:11" x14ac:dyDescent="0.25">
      <c r="A123" s="75" t="s">
        <v>594</v>
      </c>
      <c r="B123" s="793"/>
      <c r="C123" s="824"/>
      <c r="D123" s="824"/>
      <c r="E123" s="824"/>
      <c r="F123" s="403"/>
      <c r="G123" s="843"/>
      <c r="H123" s="843"/>
      <c r="I123" s="845"/>
      <c r="J123" s="845"/>
      <c r="K123" s="846"/>
    </row>
    <row r="124" spans="1:11" x14ac:dyDescent="0.25">
      <c r="A124" s="75" t="s">
        <v>595</v>
      </c>
      <c r="B124" s="793"/>
      <c r="C124" s="824"/>
      <c r="D124" s="824"/>
      <c r="E124" s="824"/>
      <c r="F124" s="403"/>
      <c r="G124" s="843"/>
      <c r="H124" s="843"/>
      <c r="I124" s="845"/>
      <c r="J124" s="845"/>
      <c r="K124" s="846"/>
    </row>
    <row r="125" spans="1:11" x14ac:dyDescent="0.25">
      <c r="A125" s="75" t="s">
        <v>596</v>
      </c>
      <c r="B125" s="793"/>
      <c r="C125" s="824"/>
      <c r="D125" s="824"/>
      <c r="E125" s="824"/>
      <c r="F125" s="403"/>
      <c r="G125" s="843"/>
      <c r="H125" s="843"/>
      <c r="I125" s="845"/>
      <c r="J125" s="845"/>
      <c r="K125" s="846"/>
    </row>
    <row r="126" spans="1:11" x14ac:dyDescent="0.25">
      <c r="A126" s="75" t="s">
        <v>597</v>
      </c>
      <c r="B126" s="793"/>
      <c r="C126" s="824"/>
      <c r="D126" s="824"/>
      <c r="E126" s="824"/>
      <c r="F126" s="403"/>
      <c r="G126" s="843"/>
      <c r="H126" s="843"/>
      <c r="I126" s="845"/>
      <c r="J126" s="845"/>
      <c r="K126" s="846"/>
    </row>
    <row r="127" spans="1:11" x14ac:dyDescent="0.25">
      <c r="A127" s="75" t="s">
        <v>598</v>
      </c>
      <c r="B127" s="793"/>
      <c r="C127" s="824"/>
      <c r="D127" s="824"/>
      <c r="E127" s="824"/>
      <c r="F127" s="403"/>
      <c r="G127" s="843"/>
      <c r="H127" s="843"/>
      <c r="I127" s="845"/>
      <c r="J127" s="845"/>
      <c r="K127" s="846"/>
    </row>
    <row r="128" spans="1:11" x14ac:dyDescent="0.25">
      <c r="A128" s="75" t="s">
        <v>599</v>
      </c>
      <c r="B128" s="793"/>
      <c r="C128" s="824"/>
      <c r="D128" s="824"/>
      <c r="E128" s="824"/>
      <c r="F128" s="403"/>
      <c r="G128" s="843"/>
      <c r="H128" s="843"/>
      <c r="I128" s="845"/>
      <c r="J128" s="845"/>
      <c r="K128" s="846"/>
    </row>
    <row r="129" spans="1:11" x14ac:dyDescent="0.25">
      <c r="A129" s="75" t="s">
        <v>600</v>
      </c>
      <c r="B129" s="793"/>
      <c r="C129" s="824"/>
      <c r="D129" s="824"/>
      <c r="E129" s="824"/>
      <c r="F129" s="403"/>
      <c r="G129" s="843"/>
      <c r="H129" s="843"/>
      <c r="I129" s="845"/>
      <c r="J129" s="845"/>
      <c r="K129" s="846"/>
    </row>
    <row r="130" spans="1:11" x14ac:dyDescent="0.25">
      <c r="A130" s="75" t="s">
        <v>601</v>
      </c>
      <c r="B130" s="793"/>
      <c r="C130" s="824"/>
      <c r="D130" s="824"/>
      <c r="E130" s="824"/>
      <c r="F130" s="403"/>
      <c r="G130" s="843"/>
      <c r="H130" s="843"/>
      <c r="I130" s="845"/>
      <c r="J130" s="845"/>
      <c r="K130" s="846"/>
    </row>
    <row r="131" spans="1:11" ht="13.8" thickBot="1" x14ac:dyDescent="0.3">
      <c r="A131" s="84" t="s">
        <v>602</v>
      </c>
      <c r="B131" s="796"/>
      <c r="C131" s="824"/>
      <c r="D131" s="824"/>
      <c r="E131" s="824"/>
      <c r="F131" s="403"/>
      <c r="G131" s="843"/>
      <c r="H131" s="843"/>
      <c r="I131" s="845"/>
      <c r="J131" s="845"/>
      <c r="K131" s="846"/>
    </row>
    <row r="132" spans="1:11" x14ac:dyDescent="0.25">
      <c r="A132" s="75" t="s">
        <v>603</v>
      </c>
      <c r="B132" s="793"/>
      <c r="C132" s="824"/>
      <c r="D132" s="824"/>
      <c r="E132" s="824"/>
      <c r="F132" s="403"/>
      <c r="G132" s="843"/>
      <c r="H132" s="843"/>
      <c r="I132" s="845"/>
      <c r="J132" s="845"/>
      <c r="K132" s="846"/>
    </row>
    <row r="133" spans="1:11" x14ac:dyDescent="0.25">
      <c r="A133" s="75" t="s">
        <v>604</v>
      </c>
      <c r="B133" s="793"/>
      <c r="C133" s="824"/>
      <c r="D133" s="824"/>
      <c r="E133" s="824"/>
      <c r="F133" s="403"/>
      <c r="G133" s="843"/>
      <c r="H133" s="843"/>
      <c r="I133" s="845"/>
      <c r="J133" s="845"/>
      <c r="K133" s="846"/>
    </row>
    <row r="134" spans="1:11" x14ac:dyDescent="0.25">
      <c r="A134" s="75" t="s">
        <v>605</v>
      </c>
      <c r="B134" s="793"/>
      <c r="C134" s="824"/>
      <c r="D134" s="824"/>
      <c r="E134" s="824"/>
      <c r="F134" s="403"/>
      <c r="G134" s="843"/>
      <c r="H134" s="843"/>
      <c r="I134" s="845"/>
      <c r="J134" s="845"/>
      <c r="K134" s="846"/>
    </row>
    <row r="135" spans="1:11" x14ac:dyDescent="0.25">
      <c r="A135" s="75" t="s">
        <v>606</v>
      </c>
      <c r="B135" s="793"/>
      <c r="C135" s="824"/>
      <c r="D135" s="824"/>
      <c r="E135" s="824"/>
      <c r="F135" s="403"/>
      <c r="G135" s="843"/>
      <c r="H135" s="843"/>
      <c r="I135" s="845"/>
      <c r="J135" s="845"/>
      <c r="K135" s="846"/>
    </row>
    <row r="136" spans="1:11" x14ac:dyDescent="0.25">
      <c r="A136" s="75" t="s">
        <v>607</v>
      </c>
      <c r="B136" s="793"/>
      <c r="C136" s="824"/>
      <c r="D136" s="824"/>
      <c r="E136" s="824"/>
      <c r="F136" s="403"/>
      <c r="G136" s="843"/>
      <c r="H136" s="843"/>
      <c r="I136" s="845"/>
      <c r="J136" s="845"/>
      <c r="K136" s="846"/>
    </row>
    <row r="137" spans="1:11" x14ac:dyDescent="0.25">
      <c r="A137" s="75" t="s">
        <v>608</v>
      </c>
      <c r="B137" s="793"/>
      <c r="C137" s="824"/>
      <c r="D137" s="824"/>
      <c r="E137" s="824"/>
      <c r="F137" s="403"/>
      <c r="G137" s="843"/>
      <c r="H137" s="843"/>
      <c r="I137" s="845"/>
      <c r="J137" s="845"/>
      <c r="K137" s="846"/>
    </row>
    <row r="138" spans="1:11" x14ac:dyDescent="0.25">
      <c r="A138" s="75" t="s">
        <v>609</v>
      </c>
      <c r="B138" s="793"/>
      <c r="C138" s="824"/>
      <c r="D138" s="824"/>
      <c r="E138" s="824"/>
      <c r="F138" s="403"/>
      <c r="G138" s="843"/>
      <c r="H138" s="843"/>
      <c r="I138" s="845"/>
      <c r="J138" s="845"/>
      <c r="K138" s="846"/>
    </row>
    <row r="139" spans="1:11" x14ac:dyDescent="0.25">
      <c r="A139" s="75" t="s">
        <v>610</v>
      </c>
      <c r="B139" s="793"/>
      <c r="C139" s="824"/>
      <c r="D139" s="824"/>
      <c r="E139" s="824"/>
      <c r="F139" s="403"/>
      <c r="G139" s="843"/>
      <c r="H139" s="843"/>
      <c r="I139" s="845"/>
      <c r="J139" s="845"/>
      <c r="K139" s="846"/>
    </row>
    <row r="140" spans="1:11" x14ac:dyDescent="0.25">
      <c r="A140" s="75" t="s">
        <v>611</v>
      </c>
      <c r="B140" s="793"/>
      <c r="C140" s="824"/>
      <c r="D140" s="824"/>
      <c r="E140" s="824"/>
      <c r="F140" s="403"/>
      <c r="G140" s="843"/>
      <c r="H140" s="843"/>
      <c r="I140" s="845"/>
      <c r="J140" s="845"/>
      <c r="K140" s="846"/>
    </row>
    <row r="141" spans="1:11" x14ac:dyDescent="0.25">
      <c r="A141" s="75" t="s">
        <v>612</v>
      </c>
      <c r="B141" s="793"/>
      <c r="C141" s="824"/>
      <c r="D141" s="824"/>
      <c r="E141" s="824"/>
      <c r="F141" s="403"/>
      <c r="G141" s="843"/>
      <c r="H141" s="843"/>
      <c r="I141" s="845"/>
      <c r="J141" s="845"/>
      <c r="K141" s="846"/>
    </row>
    <row r="142" spans="1:11" x14ac:dyDescent="0.25">
      <c r="A142" s="75" t="s">
        <v>613</v>
      </c>
      <c r="B142" s="793"/>
      <c r="C142" s="824"/>
      <c r="D142" s="824"/>
      <c r="E142" s="824"/>
      <c r="F142" s="403"/>
      <c r="G142" s="843"/>
      <c r="H142" s="843"/>
      <c r="I142" s="845"/>
      <c r="J142" s="845"/>
      <c r="K142" s="846"/>
    </row>
    <row r="143" spans="1:11" x14ac:dyDescent="0.25">
      <c r="A143" s="75" t="s">
        <v>614</v>
      </c>
      <c r="B143" s="793"/>
      <c r="C143" s="824"/>
      <c r="D143" s="824"/>
      <c r="E143" s="824"/>
      <c r="F143" s="403"/>
      <c r="G143" s="843"/>
      <c r="H143" s="843"/>
      <c r="I143" s="845"/>
      <c r="J143" s="845"/>
      <c r="K143" s="846"/>
    </row>
    <row r="144" spans="1:11" ht="13.8" thickBot="1" x14ac:dyDescent="0.3">
      <c r="A144" s="75" t="s">
        <v>615</v>
      </c>
      <c r="B144" s="793"/>
      <c r="C144" s="824"/>
      <c r="D144" s="824"/>
      <c r="E144" s="824"/>
      <c r="F144" s="403"/>
      <c r="G144" s="843"/>
      <c r="H144" s="843"/>
      <c r="I144" s="845"/>
      <c r="J144" s="845"/>
      <c r="K144" s="846"/>
    </row>
    <row r="145" spans="1:11" x14ac:dyDescent="0.25">
      <c r="A145" s="64" t="s">
        <v>616</v>
      </c>
      <c r="B145" s="791">
        <v>36278</v>
      </c>
      <c r="C145" s="824">
        <v>1.9691428571428562</v>
      </c>
      <c r="D145" s="824">
        <v>0.77995809368958269</v>
      </c>
      <c r="E145" s="824">
        <v>1.0548979591836731</v>
      </c>
      <c r="F145" s="403">
        <v>8.7955047619047591</v>
      </c>
      <c r="G145" s="843">
        <v>1.2788277193715636</v>
      </c>
      <c r="H145" s="843">
        <v>28.389216317382466</v>
      </c>
      <c r="I145" s="845">
        <v>89.878459887977797</v>
      </c>
      <c r="J145" s="845">
        <v>70.423328459406363</v>
      </c>
      <c r="K145" s="846">
        <v>19.455131428571434</v>
      </c>
    </row>
    <row r="146" spans="1:11" x14ac:dyDescent="0.25">
      <c r="A146" s="56" t="s">
        <v>617</v>
      </c>
      <c r="B146" s="790">
        <v>36285</v>
      </c>
      <c r="C146" s="824">
        <v>1.9657142857142882</v>
      </c>
      <c r="D146" s="824">
        <v>1.0070198650488196</v>
      </c>
      <c r="E146" s="824">
        <v>1.2917551020408182</v>
      </c>
      <c r="F146" s="403">
        <v>9.9268571428571537</v>
      </c>
      <c r="G146" s="843">
        <v>2.1767685245132937</v>
      </c>
      <c r="H146" s="843">
        <v>15.774048520164749</v>
      </c>
      <c r="I146" s="845">
        <v>140.58340104598196</v>
      </c>
      <c r="J146" s="845">
        <v>114.45905818883909</v>
      </c>
      <c r="K146" s="846">
        <v>26.124342857142864</v>
      </c>
    </row>
    <row r="147" spans="1:11" x14ac:dyDescent="0.25">
      <c r="A147" s="56" t="s">
        <v>618</v>
      </c>
      <c r="B147" s="790">
        <v>36299</v>
      </c>
      <c r="C147" s="824">
        <v>3.3302857142857119</v>
      </c>
      <c r="D147" s="824">
        <v>1.7006847809780918</v>
      </c>
      <c r="E147" s="824">
        <v>1.9505959183673454</v>
      </c>
      <c r="F147" s="403">
        <v>15.291561904761894</v>
      </c>
      <c r="G147" s="843">
        <v>3.6601226587558493</v>
      </c>
      <c r="H147" s="843">
        <v>28.645480678404695</v>
      </c>
      <c r="I147" s="845">
        <v>206.54519942284819</v>
      </c>
      <c r="J147" s="845">
        <v>167.31443370856249</v>
      </c>
      <c r="K147" s="846">
        <v>39.230765714285695</v>
      </c>
    </row>
    <row r="148" spans="1:11" x14ac:dyDescent="0.25">
      <c r="A148" s="56" t="s">
        <v>619</v>
      </c>
      <c r="B148" s="790">
        <v>36313</v>
      </c>
      <c r="C148" s="824">
        <v>2.9108571428571453</v>
      </c>
      <c r="D148" s="824">
        <v>1.9357960010535749</v>
      </c>
      <c r="E148" s="824">
        <v>1.3722612244897974</v>
      </c>
      <c r="F148" s="403">
        <v>11.182542857142867</v>
      </c>
      <c r="G148" s="843">
        <v>2.0842967789230653</v>
      </c>
      <c r="H148" s="843">
        <v>15.345050916588843</v>
      </c>
      <c r="I148" s="845">
        <v>170.93889639253081</v>
      </c>
      <c r="J148" s="845">
        <v>146.34215353538792</v>
      </c>
      <c r="K148" s="846">
        <v>24.596742857142885</v>
      </c>
    </row>
    <row r="149" spans="1:11" x14ac:dyDescent="0.25">
      <c r="A149" s="56" t="s">
        <v>620</v>
      </c>
      <c r="B149" s="790">
        <v>36327</v>
      </c>
      <c r="C149" s="824">
        <v>3.0171428571428582</v>
      </c>
      <c r="D149" s="824">
        <v>1.8997692316042467</v>
      </c>
      <c r="E149" s="824">
        <v>1.4654693877551028</v>
      </c>
      <c r="F149" s="403">
        <v>12.244571428571433</v>
      </c>
      <c r="G149" s="843">
        <v>2.486974215626832</v>
      </c>
      <c r="H149" s="843">
        <v>17.842737247589781</v>
      </c>
      <c r="I149" s="845">
        <v>179.02464104615473</v>
      </c>
      <c r="J149" s="845">
        <v>150.2712696175833</v>
      </c>
      <c r="K149" s="846">
        <v>28.753371428571427</v>
      </c>
    </row>
    <row r="150" spans="1:11" x14ac:dyDescent="0.25">
      <c r="A150" s="56" t="s">
        <v>621</v>
      </c>
      <c r="B150" s="790">
        <v>36341</v>
      </c>
      <c r="C150" s="824">
        <v>3.8777142857142879</v>
      </c>
      <c r="D150" s="824">
        <v>2.7276035145037851</v>
      </c>
      <c r="E150" s="824">
        <v>1.4125959183673478</v>
      </c>
      <c r="F150" s="403">
        <v>12.893400000000009</v>
      </c>
      <c r="G150" s="843">
        <v>2.8088935020091075</v>
      </c>
      <c r="H150" s="843">
        <v>17.168093339845001</v>
      </c>
      <c r="I150" s="845">
        <v>221.27616643488165</v>
      </c>
      <c r="J150" s="845">
        <v>190.09934357773878</v>
      </c>
      <c r="K150" s="846">
        <v>31.176822857142866</v>
      </c>
    </row>
    <row r="151" spans="1:11" x14ac:dyDescent="0.25">
      <c r="A151" s="56" t="s">
        <v>622</v>
      </c>
      <c r="B151" s="790">
        <v>36355</v>
      </c>
      <c r="C151" s="824">
        <v>2.56</v>
      </c>
      <c r="D151" s="824">
        <v>1.5147844502536691</v>
      </c>
      <c r="E151" s="824">
        <v>1.28</v>
      </c>
      <c r="F151" s="403">
        <v>11.327999999999998</v>
      </c>
      <c r="G151" s="843">
        <v>2.2593631686502715</v>
      </c>
      <c r="H151" s="843">
        <v>17.063688252407729</v>
      </c>
      <c r="I151" s="845">
        <v>137.49777677279266</v>
      </c>
      <c r="J151" s="845">
        <v>114.20177677279266</v>
      </c>
      <c r="K151" s="846">
        <v>23.296000000000006</v>
      </c>
    </row>
    <row r="152" spans="1:11" x14ac:dyDescent="0.25">
      <c r="A152" s="56" t="s">
        <v>623</v>
      </c>
      <c r="B152" s="790">
        <v>36369</v>
      </c>
      <c r="C152" s="824">
        <v>1.4788571428571449</v>
      </c>
      <c r="D152" s="824">
        <v>0.88434408593867109</v>
      </c>
      <c r="E152" s="824">
        <v>0.65492244897959262</v>
      </c>
      <c r="F152" s="403">
        <v>5.5950095238095319</v>
      </c>
      <c r="G152" s="843">
        <v>1.7607693710132406</v>
      </c>
      <c r="H152" s="843">
        <v>8.916782503915238</v>
      </c>
      <c r="I152" s="845"/>
      <c r="J152" s="845"/>
      <c r="K152" s="846"/>
    </row>
    <row r="153" spans="1:11" x14ac:dyDescent="0.25">
      <c r="A153" s="56" t="s">
        <v>624</v>
      </c>
      <c r="B153" s="790">
        <v>36383</v>
      </c>
      <c r="C153" s="824">
        <v>2.2388571428571402</v>
      </c>
      <c r="D153" s="824">
        <v>1.1601071402222216</v>
      </c>
      <c r="E153" s="824">
        <v>0.99149387755101925</v>
      </c>
      <c r="F153" s="403">
        <v>8.3583999999999925</v>
      </c>
      <c r="G153" s="843">
        <v>2.2741883363421351</v>
      </c>
      <c r="H153" s="843">
        <v>21.376897679506374</v>
      </c>
      <c r="I153" s="845">
        <v>113.9601819828361</v>
      </c>
      <c r="J153" s="845">
        <v>96.586650554264708</v>
      </c>
      <c r="K153" s="846">
        <v>17.373531428571397</v>
      </c>
    </row>
    <row r="154" spans="1:11" x14ac:dyDescent="0.25">
      <c r="A154" s="56" t="s">
        <v>625</v>
      </c>
      <c r="B154" s="790">
        <v>36397</v>
      </c>
      <c r="C154" s="824">
        <v>2.9702857142857146</v>
      </c>
      <c r="D154" s="824">
        <v>1.7699243821932837</v>
      </c>
      <c r="E154" s="824">
        <v>1.4851428571428571</v>
      </c>
      <c r="F154" s="403">
        <v>12.450447619047621</v>
      </c>
      <c r="G154" s="843">
        <v>2.2505042269807403</v>
      </c>
      <c r="H154" s="843">
        <v>21.420349890667275</v>
      </c>
      <c r="I154" s="845">
        <v>170.39215817177205</v>
      </c>
      <c r="J154" s="845">
        <v>143.1843410289149</v>
      </c>
      <c r="K154" s="846">
        <v>27.207817142857152</v>
      </c>
    </row>
    <row r="155" spans="1:11" x14ac:dyDescent="0.25">
      <c r="A155" s="56" t="s">
        <v>626</v>
      </c>
      <c r="B155" s="790">
        <v>36411</v>
      </c>
      <c r="C155" s="824">
        <v>1.6720000000000008</v>
      </c>
      <c r="D155" s="824">
        <v>1.1359643786758533</v>
      </c>
      <c r="E155" s="824">
        <v>0.58520000000000028</v>
      </c>
      <c r="F155" s="403">
        <v>5.6708666666666696</v>
      </c>
      <c r="G155" s="843">
        <v>1.3642770171077485</v>
      </c>
      <c r="H155" s="843">
        <v>8.1665968082277658</v>
      </c>
      <c r="I155" s="845"/>
      <c r="J155" s="845"/>
      <c r="K155" s="846"/>
    </row>
    <row r="156" spans="1:11" x14ac:dyDescent="0.25">
      <c r="A156" s="56" t="s">
        <v>627</v>
      </c>
      <c r="B156" s="790">
        <v>36425</v>
      </c>
      <c r="C156" s="824">
        <v>0.66742857142856959</v>
      </c>
      <c r="D156" s="824">
        <v>0.45233798564448963</v>
      </c>
      <c r="E156" s="824">
        <v>0.3003428571428563</v>
      </c>
      <c r="F156" s="403">
        <v>2.416666666666667</v>
      </c>
      <c r="G156" s="843">
        <v>0.54459178263220964</v>
      </c>
      <c r="H156" s="843">
        <v>3.1452093165608872</v>
      </c>
      <c r="I156" s="845"/>
      <c r="J156" s="845"/>
      <c r="K156" s="846"/>
    </row>
    <row r="157" spans="1:11" ht="13.8" thickBot="1" x14ac:dyDescent="0.3">
      <c r="A157" s="63" t="s">
        <v>628</v>
      </c>
      <c r="B157" s="792">
        <v>36439</v>
      </c>
      <c r="C157" s="824">
        <v>1.0264615384615408</v>
      </c>
      <c r="D157" s="824">
        <v>0.68181664891648797</v>
      </c>
      <c r="E157" s="824">
        <v>0.4545758241758252</v>
      </c>
      <c r="F157" s="403">
        <v>3.900553846153854</v>
      </c>
      <c r="G157" s="843">
        <v>0.82900018875848203</v>
      </c>
      <c r="H157" s="843">
        <v>5.1505569232568158</v>
      </c>
      <c r="I157" s="845"/>
      <c r="J157" s="845"/>
      <c r="K157" s="846"/>
    </row>
    <row r="158" spans="1:11" x14ac:dyDescent="0.25">
      <c r="A158" s="56" t="s">
        <v>629</v>
      </c>
      <c r="B158" s="790">
        <v>36453</v>
      </c>
      <c r="C158" s="824">
        <v>2.8971428571428568</v>
      </c>
      <c r="D158" s="824">
        <v>1.8655841299747709</v>
      </c>
      <c r="E158" s="824">
        <v>1.2878083369910831</v>
      </c>
      <c r="F158" s="403">
        <v>12.171041785923453</v>
      </c>
      <c r="G158" s="843">
        <v>2.7876625867957419</v>
      </c>
      <c r="H158" s="843">
        <v>13.794240114409195</v>
      </c>
      <c r="I158" s="845">
        <v>159.82524259225707</v>
      </c>
      <c r="J158" s="845">
        <v>134.10992017577249</v>
      </c>
      <c r="K158" s="846">
        <v>25.715322416484582</v>
      </c>
    </row>
    <row r="159" spans="1:11" x14ac:dyDescent="0.25">
      <c r="A159" s="56" t="s">
        <v>630</v>
      </c>
      <c r="B159" s="790">
        <v>36467</v>
      </c>
      <c r="C159" s="824">
        <v>2.7234285714285713</v>
      </c>
      <c r="D159" s="824">
        <v>1.6439077701268663</v>
      </c>
      <c r="E159" s="824">
        <v>1.2076958600726457</v>
      </c>
      <c r="F159" s="403">
        <v>11.850041153491761</v>
      </c>
      <c r="G159" s="843">
        <v>2.5371124379541041</v>
      </c>
      <c r="H159" s="843">
        <v>16.737714717450366</v>
      </c>
      <c r="I159" s="845">
        <v>197.62064496418304</v>
      </c>
      <c r="J159" s="845">
        <v>171.60128674985648</v>
      </c>
      <c r="K159" s="846">
        <v>26.019358214326559</v>
      </c>
    </row>
    <row r="160" spans="1:11" x14ac:dyDescent="0.25">
      <c r="A160" s="56" t="s">
        <v>631</v>
      </c>
      <c r="B160" s="790">
        <v>36481</v>
      </c>
      <c r="C160" s="824">
        <v>2.4977142857142858</v>
      </c>
      <c r="D160" s="824">
        <v>1.4123891689511741</v>
      </c>
      <c r="E160" s="824">
        <v>1.3532336243461132</v>
      </c>
      <c r="F160" s="403">
        <v>12.232100966323316</v>
      </c>
      <c r="G160" s="843">
        <v>2.3453067782036925</v>
      </c>
      <c r="H160" s="843">
        <v>17.219807345497998</v>
      </c>
      <c r="I160" s="845">
        <v>164.42696941629205</v>
      </c>
      <c r="J160" s="845">
        <v>140.88812978352848</v>
      </c>
      <c r="K160" s="846">
        <v>23.538839632763569</v>
      </c>
    </row>
    <row r="161" spans="1:11" x14ac:dyDescent="0.25">
      <c r="A161" s="56" t="s">
        <v>632</v>
      </c>
      <c r="B161" s="790">
        <v>36495</v>
      </c>
      <c r="C161" s="824">
        <v>2.3342857142857159</v>
      </c>
      <c r="D161" s="824">
        <v>1.467964412426537</v>
      </c>
      <c r="E161" s="824">
        <v>0.92472362494961657</v>
      </c>
      <c r="F161" s="403">
        <v>8.8276903045020543</v>
      </c>
      <c r="G161" s="843">
        <v>2.1055570970685009</v>
      </c>
      <c r="H161" s="843">
        <v>13.912918710309683</v>
      </c>
      <c r="I161" s="845">
        <v>215.65336849054682</v>
      </c>
      <c r="J161" s="845">
        <v>195.42145286873208</v>
      </c>
      <c r="K161" s="846">
        <v>20.23191562181475</v>
      </c>
    </row>
    <row r="162" spans="1:11" x14ac:dyDescent="0.25">
      <c r="A162" s="56" t="s">
        <v>633</v>
      </c>
      <c r="B162" s="790">
        <v>36509</v>
      </c>
      <c r="C162" s="824">
        <v>2.8811428571428572</v>
      </c>
      <c r="D162" s="824">
        <v>1.8785331152562865</v>
      </c>
      <c r="E162" s="824">
        <v>0.95463927405795357</v>
      </c>
      <c r="F162" s="403">
        <v>8.3460777934099593</v>
      </c>
      <c r="G162" s="843">
        <v>2.988596458174186</v>
      </c>
      <c r="H162" s="843">
        <v>16.133134772594413</v>
      </c>
      <c r="I162" s="845">
        <v>191.79515871188147</v>
      </c>
      <c r="J162" s="845">
        <v>167.65252401066493</v>
      </c>
      <c r="K162" s="846">
        <v>24.142634701216537</v>
      </c>
    </row>
    <row r="163" spans="1:11" x14ac:dyDescent="0.25">
      <c r="A163" s="56" t="s">
        <v>634</v>
      </c>
      <c r="B163" s="790">
        <v>36523</v>
      </c>
      <c r="C163" s="824">
        <v>0.76914285714285724</v>
      </c>
      <c r="D163" s="824">
        <v>0.51498762578677038</v>
      </c>
      <c r="E163" s="824">
        <v>0.34355841132374232</v>
      </c>
      <c r="F163" s="403">
        <v>3.3104494435970864</v>
      </c>
      <c r="G163" s="843">
        <v>0.68055946643098664</v>
      </c>
      <c r="H163" s="843">
        <v>3.0879441925407387</v>
      </c>
      <c r="I163" s="845">
        <v>64.358616622838468</v>
      </c>
      <c r="J163" s="845">
        <v>54.887865932021477</v>
      </c>
      <c r="K163" s="846">
        <v>9.4707506908169918</v>
      </c>
    </row>
    <row r="164" spans="1:11" x14ac:dyDescent="0.25">
      <c r="A164" s="56" t="s">
        <v>635</v>
      </c>
      <c r="B164" s="790">
        <v>36537</v>
      </c>
      <c r="C164" s="824">
        <v>0.54857142857142793</v>
      </c>
      <c r="D164" s="824">
        <v>0.38900437590327885</v>
      </c>
      <c r="E164" s="824">
        <v>0.19655404035115978</v>
      </c>
      <c r="F164" s="403">
        <v>1.9187636031113919</v>
      </c>
      <c r="G164" s="843">
        <v>0.47541629413437142</v>
      </c>
      <c r="H164" s="843">
        <v>1.9376923629816696</v>
      </c>
      <c r="I164" s="845"/>
      <c r="J164" s="845"/>
      <c r="K164" s="846"/>
    </row>
    <row r="165" spans="1:11" x14ac:dyDescent="0.25">
      <c r="A165" s="56" t="s">
        <v>636</v>
      </c>
      <c r="B165" s="790">
        <v>36551</v>
      </c>
      <c r="C165" s="824">
        <v>0.53333333333333277</v>
      </c>
      <c r="D165" s="824">
        <v>0.39106659562256002</v>
      </c>
      <c r="E165" s="824">
        <v>0.17972293882849177</v>
      </c>
      <c r="F165" s="403">
        <v>1.8149048844849469</v>
      </c>
      <c r="G165" s="843">
        <v>0.41334622875519178</v>
      </c>
      <c r="H165" s="843">
        <v>1.6538400423548714</v>
      </c>
      <c r="I165" s="845"/>
      <c r="J165" s="845"/>
      <c r="K165" s="846"/>
    </row>
    <row r="166" spans="1:11" x14ac:dyDescent="0.25">
      <c r="A166" s="56" t="s">
        <v>637</v>
      </c>
      <c r="B166" s="790">
        <v>36565</v>
      </c>
      <c r="C166" s="824">
        <v>0.36399999999999927</v>
      </c>
      <c r="D166" s="824">
        <v>0.21946175869537271</v>
      </c>
      <c r="E166" s="824">
        <v>0.17142536769847874</v>
      </c>
      <c r="F166" s="403">
        <v>1.6131931983790151</v>
      </c>
      <c r="G166" s="843">
        <v>0.35702747204437657</v>
      </c>
      <c r="H166" s="843">
        <v>2.1508808941715887</v>
      </c>
      <c r="I166" s="845"/>
      <c r="J166" s="845"/>
      <c r="K166" s="846"/>
    </row>
    <row r="167" spans="1:11" x14ac:dyDescent="0.25">
      <c r="A167" s="56" t="s">
        <v>638</v>
      </c>
      <c r="B167" s="790">
        <v>36579</v>
      </c>
      <c r="C167" s="824">
        <v>0.18057142857142899</v>
      </c>
      <c r="D167" s="824">
        <v>0.10818898422329823</v>
      </c>
      <c r="E167" s="824">
        <v>8.9820677762548137E-2</v>
      </c>
      <c r="F167" s="403">
        <v>0.86019234955635315</v>
      </c>
      <c r="G167" s="843">
        <v>0.20588857944443922</v>
      </c>
      <c r="H167" s="843">
        <v>0.92467153630409638</v>
      </c>
      <c r="I167" s="845"/>
      <c r="J167" s="845"/>
      <c r="K167" s="846"/>
    </row>
    <row r="168" spans="1:11" x14ac:dyDescent="0.25">
      <c r="A168" s="56" t="s">
        <v>639</v>
      </c>
      <c r="B168" s="790">
        <v>36593</v>
      </c>
      <c r="C168" s="824">
        <v>0.46514285714285719</v>
      </c>
      <c r="D168" s="824">
        <v>0.24621538081382677</v>
      </c>
      <c r="E168" s="824">
        <v>0.21989402914124512</v>
      </c>
      <c r="F168" s="403">
        <v>2.0822164131343515</v>
      </c>
      <c r="G168" s="843">
        <v>0.50210250946888602</v>
      </c>
      <c r="H168" s="843">
        <v>3.7815580868877374</v>
      </c>
      <c r="I168" s="845"/>
      <c r="J168" s="845"/>
      <c r="K168" s="846"/>
    </row>
    <row r="169" spans="1:11" x14ac:dyDescent="0.25">
      <c r="A169" s="56" t="s">
        <v>640</v>
      </c>
      <c r="B169" s="790">
        <v>36607</v>
      </c>
      <c r="C169" s="824">
        <v>0.28000000000000003</v>
      </c>
      <c r="D169" s="824">
        <v>0.17154845076556371</v>
      </c>
      <c r="E169" s="824">
        <v>0.13312436658668972</v>
      </c>
      <c r="F169" s="403">
        <v>1.220495420610445</v>
      </c>
      <c r="G169" s="843">
        <v>0.26361412847996563</v>
      </c>
      <c r="H169" s="843">
        <v>1.618354190458529</v>
      </c>
      <c r="I169" s="845">
        <v>19.82039794379547</v>
      </c>
      <c r="J169" s="845">
        <v>16.496797943795467</v>
      </c>
      <c r="K169" s="846">
        <v>3.3236000000000026</v>
      </c>
    </row>
    <row r="170" spans="1:11" ht="13.8" thickBot="1" x14ac:dyDescent="0.3">
      <c r="A170" s="56" t="s">
        <v>641</v>
      </c>
      <c r="B170" s="790">
        <v>36621</v>
      </c>
      <c r="C170" s="824">
        <v>0.35446153846153877</v>
      </c>
      <c r="D170" s="824">
        <v>0.19658128304379408</v>
      </c>
      <c r="E170" s="824">
        <v>0.21434958887095232</v>
      </c>
      <c r="F170" s="403">
        <v>1.8657145854162485</v>
      </c>
      <c r="G170" s="843">
        <v>0.25973560286199687</v>
      </c>
      <c r="H170" s="843">
        <v>2.7029110617396168</v>
      </c>
      <c r="I170" s="845"/>
      <c r="J170" s="845"/>
      <c r="K170" s="846"/>
    </row>
    <row r="171" spans="1:11" x14ac:dyDescent="0.25">
      <c r="A171" s="64" t="s">
        <v>642</v>
      </c>
      <c r="B171" s="791">
        <v>36636</v>
      </c>
      <c r="C171" s="824">
        <v>3.0640000000000009</v>
      </c>
      <c r="D171" s="824">
        <v>1.6265534458054287</v>
      </c>
      <c r="E171" s="824">
        <v>1.6222025209663145</v>
      </c>
      <c r="F171" s="403">
        <v>12.38823427638336</v>
      </c>
      <c r="G171" s="843">
        <v>2.1445644554373522</v>
      </c>
      <c r="H171" s="843">
        <v>30.305890026484203</v>
      </c>
      <c r="I171" s="845">
        <v>283.62841759557637</v>
      </c>
      <c r="J171" s="845">
        <v>223.23764299398275</v>
      </c>
      <c r="K171" s="846">
        <v>60.39077460159362</v>
      </c>
    </row>
    <row r="172" spans="1:11" x14ac:dyDescent="0.25">
      <c r="A172" s="56" t="s">
        <v>643</v>
      </c>
      <c r="B172" s="790">
        <v>36650</v>
      </c>
      <c r="C172" s="824">
        <v>2.8742857142857146</v>
      </c>
      <c r="D172" s="824">
        <v>1.5944045916812311</v>
      </c>
      <c r="E172" s="824">
        <v>1.6680833200519574</v>
      </c>
      <c r="F172" s="403">
        <v>12.703270898024593</v>
      </c>
      <c r="G172" s="843">
        <v>1.7167676921937707</v>
      </c>
      <c r="H172" s="843">
        <v>25.8836952983429</v>
      </c>
      <c r="I172" s="845">
        <v>227.84067014830893</v>
      </c>
      <c r="J172" s="845">
        <v>193.43571772347465</v>
      </c>
      <c r="K172" s="846">
        <v>34.404952424834278</v>
      </c>
    </row>
    <row r="173" spans="1:11" x14ac:dyDescent="0.25">
      <c r="A173" s="56" t="s">
        <v>644</v>
      </c>
      <c r="B173" s="790">
        <v>36664</v>
      </c>
      <c r="C173" s="824">
        <v>2.289714285714286</v>
      </c>
      <c r="D173" s="824">
        <v>1.223383260295789</v>
      </c>
      <c r="E173" s="824">
        <v>1.1142926741145669</v>
      </c>
      <c r="F173" s="403">
        <v>8.4760862689497074</v>
      </c>
      <c r="G173" s="843">
        <v>1.1815151137417848</v>
      </c>
      <c r="H173" s="843">
        <v>24.702921360058003</v>
      </c>
      <c r="I173" s="845">
        <v>152.0948992184739</v>
      </c>
      <c r="J173" s="845">
        <v>121.15649289485557</v>
      </c>
      <c r="K173" s="846">
        <v>30.938406323618324</v>
      </c>
    </row>
    <row r="174" spans="1:11" x14ac:dyDescent="0.25">
      <c r="A174" s="75" t="s">
        <v>645</v>
      </c>
      <c r="B174" s="793">
        <v>36678</v>
      </c>
      <c r="C174" s="824"/>
      <c r="D174" s="824"/>
      <c r="E174" s="824"/>
      <c r="F174" s="403"/>
      <c r="G174" s="843"/>
      <c r="H174" s="843"/>
      <c r="I174" s="845"/>
      <c r="J174" s="845"/>
      <c r="K174" s="846"/>
    </row>
    <row r="175" spans="1:11" x14ac:dyDescent="0.25">
      <c r="A175" s="75" t="s">
        <v>646</v>
      </c>
      <c r="B175" s="793">
        <v>36692</v>
      </c>
      <c r="C175" s="824"/>
      <c r="D175" s="824"/>
      <c r="E175" s="824"/>
      <c r="F175" s="403"/>
      <c r="G175" s="843"/>
      <c r="H175" s="843"/>
      <c r="I175" s="845"/>
      <c r="J175" s="845"/>
      <c r="K175" s="846"/>
    </row>
    <row r="176" spans="1:11" x14ac:dyDescent="0.25">
      <c r="A176" s="75" t="s">
        <v>647</v>
      </c>
      <c r="B176" s="793">
        <v>36706</v>
      </c>
      <c r="C176" s="824"/>
      <c r="D176" s="824"/>
      <c r="E176" s="824"/>
      <c r="F176" s="403"/>
      <c r="G176" s="843"/>
      <c r="H176" s="843"/>
      <c r="I176" s="845"/>
      <c r="J176" s="845"/>
      <c r="K176" s="846"/>
    </row>
    <row r="177" spans="1:11" x14ac:dyDescent="0.25">
      <c r="A177" s="75" t="s">
        <v>648</v>
      </c>
      <c r="B177" s="793">
        <v>36720</v>
      </c>
      <c r="C177" s="824"/>
      <c r="D177" s="824"/>
      <c r="E177" s="824"/>
      <c r="F177" s="403"/>
      <c r="G177" s="843"/>
      <c r="H177" s="843"/>
      <c r="I177" s="845"/>
      <c r="J177" s="845"/>
      <c r="K177" s="846"/>
    </row>
    <row r="178" spans="1:11" x14ac:dyDescent="0.25">
      <c r="A178" s="75" t="s">
        <v>649</v>
      </c>
      <c r="B178" s="793">
        <v>36734</v>
      </c>
      <c r="C178" s="824"/>
      <c r="D178" s="824"/>
      <c r="E178" s="824"/>
      <c r="F178" s="403"/>
      <c r="G178" s="843"/>
      <c r="H178" s="843"/>
      <c r="I178" s="845"/>
      <c r="J178" s="845"/>
      <c r="K178" s="846"/>
    </row>
    <row r="179" spans="1:11" x14ac:dyDescent="0.25">
      <c r="A179" s="75" t="s">
        <v>650</v>
      </c>
      <c r="B179" s="793">
        <v>36748</v>
      </c>
      <c r="C179" s="824"/>
      <c r="D179" s="824"/>
      <c r="E179" s="824"/>
      <c r="F179" s="403"/>
      <c r="G179" s="843"/>
      <c r="H179" s="843"/>
      <c r="I179" s="845"/>
      <c r="J179" s="845"/>
      <c r="K179" s="846"/>
    </row>
    <row r="180" spans="1:11" x14ac:dyDescent="0.25">
      <c r="A180" s="75" t="s">
        <v>651</v>
      </c>
      <c r="B180" s="793">
        <v>36762</v>
      </c>
      <c r="C180" s="824"/>
      <c r="D180" s="824"/>
      <c r="E180" s="824"/>
      <c r="F180" s="403"/>
      <c r="G180" s="843"/>
      <c r="H180" s="843"/>
      <c r="I180" s="845"/>
      <c r="J180" s="845"/>
      <c r="K180" s="846"/>
    </row>
    <row r="181" spans="1:11" x14ac:dyDescent="0.25">
      <c r="A181" s="75" t="s">
        <v>652</v>
      </c>
      <c r="B181" s="793">
        <v>36776</v>
      </c>
      <c r="C181" s="824"/>
      <c r="D181" s="824"/>
      <c r="E181" s="824"/>
      <c r="F181" s="403"/>
      <c r="G181" s="843"/>
      <c r="H181" s="843"/>
      <c r="I181" s="845"/>
      <c r="J181" s="845"/>
      <c r="K181" s="846"/>
    </row>
    <row r="182" spans="1:11" x14ac:dyDescent="0.25">
      <c r="A182" s="75" t="s">
        <v>653</v>
      </c>
      <c r="B182" s="793">
        <v>36790</v>
      </c>
      <c r="C182" s="824"/>
      <c r="D182" s="824"/>
      <c r="E182" s="824"/>
      <c r="F182" s="403"/>
      <c r="G182" s="843"/>
      <c r="H182" s="843"/>
      <c r="I182" s="845"/>
      <c r="J182" s="845"/>
      <c r="K182" s="846"/>
    </row>
    <row r="183" spans="1:11" ht="13.8" thickBot="1" x14ac:dyDescent="0.3">
      <c r="A183" s="84" t="s">
        <v>654</v>
      </c>
      <c r="B183" s="796">
        <v>36804</v>
      </c>
      <c r="C183" s="824"/>
      <c r="D183" s="824"/>
      <c r="E183" s="824"/>
      <c r="F183" s="403"/>
      <c r="G183" s="843"/>
      <c r="H183" s="843"/>
      <c r="I183" s="845"/>
      <c r="J183" s="845"/>
      <c r="K183" s="846"/>
    </row>
    <row r="184" spans="1:11" x14ac:dyDescent="0.25">
      <c r="A184" s="56" t="s">
        <v>655</v>
      </c>
      <c r="B184" s="790">
        <v>36817</v>
      </c>
      <c r="C184" s="824">
        <v>1.9657142857142864</v>
      </c>
      <c r="D184" s="824">
        <v>1.1858005010240851</v>
      </c>
      <c r="E184" s="824">
        <v>0.87253025778975668</v>
      </c>
      <c r="F184" s="403">
        <v>7.9411339519213913</v>
      </c>
      <c r="G184" s="843">
        <v>1.3303868807293229</v>
      </c>
      <c r="H184" s="843">
        <v>14.545764480733034</v>
      </c>
      <c r="I184" s="845">
        <v>140.73253660568315</v>
      </c>
      <c r="J184" s="845">
        <v>122.71865859551684</v>
      </c>
      <c r="K184" s="846">
        <v>18.013878010166309</v>
      </c>
    </row>
    <row r="185" spans="1:11" x14ac:dyDescent="0.25">
      <c r="A185" s="56" t="s">
        <v>656</v>
      </c>
      <c r="B185" s="790">
        <v>36831</v>
      </c>
      <c r="C185" s="824">
        <v>2.0758367346938775</v>
      </c>
      <c r="D185" s="824">
        <v>1.438995882819317</v>
      </c>
      <c r="E185" s="824">
        <v>0.77631713219686649</v>
      </c>
      <c r="F185" s="403">
        <v>7.0635672305905191</v>
      </c>
      <c r="G185" s="843">
        <v>1.444326667465804</v>
      </c>
      <c r="H185" s="843">
        <v>9.9829172678022999</v>
      </c>
      <c r="I185" s="845">
        <v>161.71832860023753</v>
      </c>
      <c r="J185" s="845">
        <v>145.41618595676627</v>
      </c>
      <c r="K185" s="846">
        <v>16.302142643471257</v>
      </c>
    </row>
    <row r="186" spans="1:11" x14ac:dyDescent="0.25">
      <c r="A186" s="56" t="s">
        <v>657</v>
      </c>
      <c r="B186" s="790">
        <v>36845</v>
      </c>
      <c r="C186" s="824">
        <v>2.0295714285714284</v>
      </c>
      <c r="D186" s="824">
        <v>1.3659882849920382</v>
      </c>
      <c r="E186" s="824">
        <v>0.76759287597169357</v>
      </c>
      <c r="F186" s="403">
        <v>6.7183858336512969</v>
      </c>
      <c r="G186" s="843">
        <v>1.5555428150229789</v>
      </c>
      <c r="H186" s="843">
        <v>10.90746626316367</v>
      </c>
      <c r="I186" s="845">
        <v>143.92963255984847</v>
      </c>
      <c r="J186" s="845">
        <v>126.58634909578343</v>
      </c>
      <c r="K186" s="846">
        <v>17.343283464065038</v>
      </c>
    </row>
    <row r="187" spans="1:11" x14ac:dyDescent="0.25">
      <c r="A187" s="56" t="s">
        <v>658</v>
      </c>
      <c r="B187" s="790">
        <v>36859</v>
      </c>
      <c r="C187" s="824">
        <v>2.218285714285714</v>
      </c>
      <c r="D187" s="824">
        <v>1.5658543891238887</v>
      </c>
      <c r="E187" s="824">
        <v>0.70539654889364145</v>
      </c>
      <c r="F187" s="403">
        <v>6.8334200816826236</v>
      </c>
      <c r="G187" s="843">
        <v>1.3047175591804596</v>
      </c>
      <c r="H187" s="843">
        <v>11.281379908569903</v>
      </c>
      <c r="I187" s="845">
        <v>171.36484762563654</v>
      </c>
      <c r="J187" s="845">
        <v>152.51735259070443</v>
      </c>
      <c r="K187" s="846">
        <v>18.847495034932109</v>
      </c>
    </row>
    <row r="188" spans="1:11" x14ac:dyDescent="0.25">
      <c r="A188" s="56" t="s">
        <v>659</v>
      </c>
      <c r="B188" s="790">
        <v>36873</v>
      </c>
      <c r="C188" s="824">
        <v>1.9971428571428578</v>
      </c>
      <c r="D188" s="824">
        <v>1.244953675566173</v>
      </c>
      <c r="E188" s="824">
        <v>0.87578320674470589</v>
      </c>
      <c r="F188" s="403">
        <v>7.8801971424868213</v>
      </c>
      <c r="G188" s="843">
        <v>1.4913608316994149</v>
      </c>
      <c r="H188" s="843">
        <v>13.050048511424556</v>
      </c>
      <c r="I188" s="845">
        <v>149.18571384602151</v>
      </c>
      <c r="J188" s="845">
        <v>133.48101126645869</v>
      </c>
      <c r="K188" s="846">
        <v>15.70470257956282</v>
      </c>
    </row>
    <row r="189" spans="1:11" x14ac:dyDescent="0.25">
      <c r="A189" s="56" t="s">
        <v>660</v>
      </c>
      <c r="B189" s="790">
        <v>36887</v>
      </c>
      <c r="C189" s="824">
        <v>1.7291428571428564</v>
      </c>
      <c r="D189" s="824">
        <v>1.2168344445525672</v>
      </c>
      <c r="E189" s="824">
        <v>0.6107962356927803</v>
      </c>
      <c r="F189" s="403">
        <v>5.5973092540197351</v>
      </c>
      <c r="G189" s="843">
        <v>1.1354235577254372</v>
      </c>
      <c r="H189" s="843">
        <v>8.2159039455562457</v>
      </c>
      <c r="I189" s="845">
        <v>131.89267878904025</v>
      </c>
      <c r="J189" s="845">
        <v>118.45786830888188</v>
      </c>
      <c r="K189" s="846">
        <v>13.434810480158362</v>
      </c>
    </row>
    <row r="190" spans="1:11" x14ac:dyDescent="0.25">
      <c r="A190" s="56" t="s">
        <v>661</v>
      </c>
      <c r="B190" s="790">
        <v>36901</v>
      </c>
      <c r="C190" s="824">
        <v>1.7857142857142851</v>
      </c>
      <c r="D190" s="824">
        <v>1.2693176012214651</v>
      </c>
      <c r="E190" s="824">
        <v>0.54983318712680784</v>
      </c>
      <c r="F190" s="403">
        <v>4.8689308276470156</v>
      </c>
      <c r="G190" s="843">
        <v>1.7633597920554189</v>
      </c>
      <c r="H190" s="843">
        <v>6.9017470041124529</v>
      </c>
      <c r="I190" s="845">
        <v>123.4260380141293</v>
      </c>
      <c r="J190" s="845">
        <v>110.08398443716956</v>
      </c>
      <c r="K190" s="846">
        <v>13.342053576959742</v>
      </c>
    </row>
    <row r="191" spans="1:11" x14ac:dyDescent="0.25">
      <c r="A191" s="56" t="s">
        <v>662</v>
      </c>
      <c r="B191" s="790">
        <v>36915</v>
      </c>
      <c r="C191" s="824">
        <v>1.6285714285714283</v>
      </c>
      <c r="D191" s="824">
        <v>1.0716240845697116</v>
      </c>
      <c r="E191" s="824">
        <v>0.57247963476148434</v>
      </c>
      <c r="F191" s="403">
        <v>5.1789289782414452</v>
      </c>
      <c r="G191" s="843">
        <v>1.7677438731403805</v>
      </c>
      <c r="H191" s="843">
        <v>7.9988228827935242</v>
      </c>
      <c r="I191" s="845">
        <v>116.70065550713264</v>
      </c>
      <c r="J191" s="845">
        <v>101.4508502034502</v>
      </c>
      <c r="K191" s="846">
        <v>15.249805303682436</v>
      </c>
    </row>
    <row r="192" spans="1:11" x14ac:dyDescent="0.25">
      <c r="A192" s="56" t="s">
        <v>663</v>
      </c>
      <c r="B192" s="790">
        <v>36929</v>
      </c>
      <c r="C192" s="824">
        <v>2.3165714285714296</v>
      </c>
      <c r="D192" s="824">
        <v>1.4806390033871955</v>
      </c>
      <c r="E192" s="824">
        <v>0.94257119274323686</v>
      </c>
      <c r="F192" s="403">
        <v>7.8096886254392786</v>
      </c>
      <c r="G192" s="843">
        <v>1.7052014533225726</v>
      </c>
      <c r="H192" s="843">
        <v>15.345033113958049</v>
      </c>
      <c r="I192" s="845">
        <v>169.97053426473411</v>
      </c>
      <c r="J192" s="845">
        <v>147.01282942883401</v>
      </c>
      <c r="K192" s="846">
        <v>22.957704835900103</v>
      </c>
    </row>
    <row r="193" spans="1:11" x14ac:dyDescent="0.25">
      <c r="A193" s="56" t="s">
        <v>664</v>
      </c>
      <c r="B193" s="790">
        <v>36943</v>
      </c>
      <c r="C193" s="824">
        <v>1.4697142857142853</v>
      </c>
      <c r="D193" s="824">
        <v>1.0363343177495419</v>
      </c>
      <c r="E193" s="824">
        <v>0.47199047024754365</v>
      </c>
      <c r="F193" s="403">
        <v>4.2611701307028715</v>
      </c>
      <c r="G193" s="843">
        <v>1.0497906867862117</v>
      </c>
      <c r="H193" s="843">
        <v>7.1379983841180827</v>
      </c>
      <c r="I193" s="845">
        <v>96.310775479997233</v>
      </c>
      <c r="J193" s="845">
        <v>84.910002151680231</v>
      </c>
      <c r="K193" s="846">
        <v>11.400773328317001</v>
      </c>
    </row>
    <row r="194" spans="1:11" x14ac:dyDescent="0.25">
      <c r="A194" s="56" t="s">
        <v>665</v>
      </c>
      <c r="B194" s="790">
        <v>36957</v>
      </c>
      <c r="C194" s="824">
        <v>2.0047619047619061</v>
      </c>
      <c r="D194" s="824">
        <v>1.5180535086757552</v>
      </c>
      <c r="E194" s="824">
        <v>0.57833655329211042</v>
      </c>
      <c r="F194" s="403">
        <v>4.6120037881214149</v>
      </c>
      <c r="G194" s="843">
        <v>1.694304097843665</v>
      </c>
      <c r="H194" s="843">
        <v>6.3652108504676752</v>
      </c>
      <c r="I194" s="845">
        <v>117.65139654748057</v>
      </c>
      <c r="J194" s="845">
        <v>102.32503057108615</v>
      </c>
      <c r="K194" s="846">
        <v>15.326365976394428</v>
      </c>
    </row>
    <row r="195" spans="1:11" x14ac:dyDescent="0.25">
      <c r="A195" s="56" t="s">
        <v>666</v>
      </c>
      <c r="B195" s="790">
        <v>36971</v>
      </c>
      <c r="C195" s="824">
        <v>0.99371428571428499</v>
      </c>
      <c r="D195" s="824">
        <v>0.72578626301939075</v>
      </c>
      <c r="E195" s="824">
        <v>0.34882484593094543</v>
      </c>
      <c r="F195" s="403">
        <v>2.6885367038951902</v>
      </c>
      <c r="G195" s="843">
        <v>0.7939193905592844</v>
      </c>
      <c r="H195" s="843">
        <v>3.8386623970110314</v>
      </c>
      <c r="I195" s="845">
        <v>79.69363712313806</v>
      </c>
      <c r="J195" s="845">
        <v>70.55597617631372</v>
      </c>
      <c r="K195" s="846">
        <v>9.1376609468243402</v>
      </c>
    </row>
    <row r="196" spans="1:11" ht="13.8" thickBot="1" x14ac:dyDescent="0.3">
      <c r="A196" s="56" t="s">
        <v>667</v>
      </c>
      <c r="B196" s="790">
        <v>36985</v>
      </c>
      <c r="C196" s="824">
        <v>0.41907692307692268</v>
      </c>
      <c r="D196" s="824">
        <v>0.25173366829205457</v>
      </c>
      <c r="E196" s="824">
        <v>0.18533855166955182</v>
      </c>
      <c r="F196" s="403">
        <v>1.3894303394235594</v>
      </c>
      <c r="G196" s="843">
        <v>0.29454618790006593</v>
      </c>
      <c r="H196" s="843">
        <v>3.424544387123956</v>
      </c>
      <c r="I196" s="845"/>
      <c r="J196" s="845"/>
      <c r="K196" s="846"/>
    </row>
    <row r="197" spans="1:11" x14ac:dyDescent="0.25">
      <c r="A197" s="107" t="s">
        <v>668</v>
      </c>
      <c r="B197" s="797"/>
      <c r="C197" s="824"/>
      <c r="D197" s="824"/>
      <c r="E197" s="824"/>
      <c r="F197" s="403"/>
      <c r="G197" s="843"/>
      <c r="H197" s="843"/>
      <c r="I197" s="845"/>
      <c r="J197" s="845"/>
      <c r="K197" s="846"/>
    </row>
    <row r="198" spans="1:11" x14ac:dyDescent="0.25">
      <c r="A198" s="75" t="s">
        <v>669</v>
      </c>
      <c r="B198" s="793"/>
      <c r="C198" s="824"/>
      <c r="D198" s="824"/>
      <c r="E198" s="824"/>
      <c r="F198" s="403"/>
      <c r="G198" s="843"/>
      <c r="H198" s="843"/>
      <c r="I198" s="845"/>
      <c r="J198" s="845"/>
      <c r="K198" s="846"/>
    </row>
    <row r="199" spans="1:11" x14ac:dyDescent="0.25">
      <c r="A199" s="75" t="s">
        <v>670</v>
      </c>
      <c r="B199" s="793"/>
      <c r="C199" s="824"/>
      <c r="D199" s="824"/>
      <c r="E199" s="824"/>
      <c r="F199" s="403"/>
      <c r="G199" s="843"/>
      <c r="H199" s="843"/>
      <c r="I199" s="845"/>
      <c r="J199" s="845"/>
      <c r="K199" s="846"/>
    </row>
    <row r="200" spans="1:11" x14ac:dyDescent="0.25">
      <c r="A200" s="75" t="s">
        <v>671</v>
      </c>
      <c r="B200" s="793"/>
      <c r="C200" s="824"/>
      <c r="D200" s="824"/>
      <c r="E200" s="824"/>
      <c r="F200" s="403"/>
      <c r="G200" s="843"/>
      <c r="H200" s="843"/>
      <c r="I200" s="845"/>
      <c r="J200" s="845"/>
      <c r="K200" s="846"/>
    </row>
    <row r="201" spans="1:11" x14ac:dyDescent="0.25">
      <c r="A201" s="75" t="s">
        <v>672</v>
      </c>
      <c r="B201" s="793"/>
      <c r="C201" s="824"/>
      <c r="D201" s="824"/>
      <c r="E201" s="824"/>
      <c r="F201" s="403"/>
      <c r="G201" s="843"/>
      <c r="H201" s="843"/>
      <c r="I201" s="845"/>
      <c r="J201" s="845"/>
      <c r="K201" s="846"/>
    </row>
    <row r="202" spans="1:11" x14ac:dyDescent="0.25">
      <c r="A202" s="75" t="s">
        <v>673</v>
      </c>
      <c r="B202" s="793"/>
      <c r="C202" s="824"/>
      <c r="D202" s="824"/>
      <c r="E202" s="824"/>
      <c r="F202" s="403"/>
      <c r="G202" s="843"/>
      <c r="H202" s="843"/>
      <c r="I202" s="845"/>
      <c r="J202" s="845"/>
      <c r="K202" s="846"/>
    </row>
    <row r="203" spans="1:11" x14ac:dyDescent="0.25">
      <c r="A203" s="75" t="s">
        <v>674</v>
      </c>
      <c r="B203" s="793"/>
      <c r="C203" s="824"/>
      <c r="D203" s="824"/>
      <c r="E203" s="824"/>
      <c r="F203" s="403"/>
      <c r="G203" s="843"/>
      <c r="H203" s="843"/>
      <c r="I203" s="845"/>
      <c r="J203" s="845"/>
      <c r="K203" s="846"/>
    </row>
    <row r="204" spans="1:11" x14ac:dyDescent="0.25">
      <c r="A204" s="75" t="s">
        <v>675</v>
      </c>
      <c r="B204" s="793"/>
      <c r="C204" s="824"/>
      <c r="D204" s="824"/>
      <c r="E204" s="824"/>
      <c r="F204" s="403"/>
      <c r="G204" s="843"/>
      <c r="H204" s="843"/>
      <c r="I204" s="845"/>
      <c r="J204" s="845"/>
      <c r="K204" s="846"/>
    </row>
    <row r="205" spans="1:11" x14ac:dyDescent="0.25">
      <c r="A205" s="75" t="s">
        <v>676</v>
      </c>
      <c r="B205" s="793"/>
      <c r="C205" s="824"/>
      <c r="D205" s="824"/>
      <c r="E205" s="824"/>
      <c r="F205" s="403"/>
      <c r="G205" s="843"/>
      <c r="H205" s="843"/>
      <c r="I205" s="845"/>
      <c r="J205" s="845"/>
      <c r="K205" s="846"/>
    </row>
    <row r="206" spans="1:11" x14ac:dyDescent="0.25">
      <c r="A206" s="75" t="s">
        <v>677</v>
      </c>
      <c r="B206" s="793"/>
      <c r="C206" s="824"/>
      <c r="D206" s="824"/>
      <c r="E206" s="824"/>
      <c r="F206" s="403"/>
      <c r="G206" s="843"/>
      <c r="H206" s="843"/>
      <c r="I206" s="845"/>
      <c r="J206" s="845"/>
      <c r="K206" s="846"/>
    </row>
    <row r="207" spans="1:11" x14ac:dyDescent="0.25">
      <c r="A207" s="75" t="s">
        <v>678</v>
      </c>
      <c r="B207" s="793"/>
      <c r="C207" s="824"/>
      <c r="D207" s="824"/>
      <c r="E207" s="824"/>
      <c r="F207" s="403"/>
      <c r="G207" s="843"/>
      <c r="H207" s="843"/>
      <c r="I207" s="845"/>
      <c r="J207" s="845"/>
      <c r="K207" s="846"/>
    </row>
    <row r="208" spans="1:11" x14ac:dyDescent="0.25">
      <c r="A208" s="75" t="s">
        <v>679</v>
      </c>
      <c r="B208" s="793"/>
      <c r="C208" s="824"/>
      <c r="D208" s="824"/>
      <c r="E208" s="824"/>
      <c r="F208" s="403"/>
      <c r="G208" s="843"/>
      <c r="H208" s="843"/>
      <c r="I208" s="845"/>
      <c r="J208" s="845"/>
      <c r="K208" s="846"/>
    </row>
    <row r="209" spans="1:11" ht="13.8" thickBot="1" x14ac:dyDescent="0.3">
      <c r="A209" s="84" t="s">
        <v>680</v>
      </c>
      <c r="B209" s="796"/>
      <c r="C209" s="824"/>
      <c r="D209" s="824"/>
      <c r="E209" s="824"/>
      <c r="F209" s="403"/>
      <c r="G209" s="843"/>
      <c r="H209" s="843"/>
      <c r="I209" s="845"/>
      <c r="J209" s="845"/>
      <c r="K209" s="846"/>
    </row>
    <row r="210" spans="1:11" x14ac:dyDescent="0.25">
      <c r="A210" s="56" t="s">
        <v>681</v>
      </c>
      <c r="B210" s="790">
        <v>37181</v>
      </c>
      <c r="C210" s="824">
        <v>1.805142857142858</v>
      </c>
      <c r="D210" s="824">
        <v>1.2335072827140769</v>
      </c>
      <c r="E210" s="824">
        <v>0.65541610664279559</v>
      </c>
      <c r="F210" s="403">
        <v>6.0337435959010248</v>
      </c>
      <c r="G210" s="843">
        <v>1.6592845324591248</v>
      </c>
      <c r="H210" s="843">
        <v>7.9952332589630775</v>
      </c>
      <c r="I210" s="845">
        <v>136.53449241696177</v>
      </c>
      <c r="J210" s="845">
        <v>119.0288486214629</v>
      </c>
      <c r="K210" s="846">
        <v>17.50564379549887</v>
      </c>
    </row>
    <row r="211" spans="1:11" x14ac:dyDescent="0.25">
      <c r="A211" s="56" t="s">
        <v>682</v>
      </c>
      <c r="B211" s="790">
        <v>37195</v>
      </c>
      <c r="C211" s="824">
        <v>2.1853333333333333</v>
      </c>
      <c r="D211" s="824">
        <v>1.5903737432940981</v>
      </c>
      <c r="E211" s="824">
        <v>0.62807676827454995</v>
      </c>
      <c r="F211" s="403">
        <v>6.5970267385877346</v>
      </c>
      <c r="G211" s="843">
        <v>1.6812406248418048</v>
      </c>
      <c r="H211" s="843">
        <v>8.1457734850701051</v>
      </c>
      <c r="I211" s="845">
        <v>164.82720742099056</v>
      </c>
      <c r="J211" s="845">
        <v>143.84020818779848</v>
      </c>
      <c r="K211" s="846">
        <v>20.98699923319208</v>
      </c>
    </row>
    <row r="212" spans="1:11" x14ac:dyDescent="0.25">
      <c r="A212" s="56" t="s">
        <v>683</v>
      </c>
      <c r="B212" s="790">
        <v>37209</v>
      </c>
      <c r="C212" s="824">
        <v>2.0305714285714287</v>
      </c>
      <c r="D212" s="824">
        <v>1.5601912220464091</v>
      </c>
      <c r="E212" s="824">
        <v>0.54535871198399744</v>
      </c>
      <c r="F212" s="403">
        <v>5.3844375481882167</v>
      </c>
      <c r="G212" s="843">
        <v>1.3592975496795368</v>
      </c>
      <c r="H212" s="843">
        <v>6.1525981152227072</v>
      </c>
      <c r="I212" s="845">
        <v>158.41098600065547</v>
      </c>
      <c r="J212" s="845">
        <v>141.53976738259033</v>
      </c>
      <c r="K212" s="846">
        <v>16.871218618065143</v>
      </c>
    </row>
    <row r="213" spans="1:11" x14ac:dyDescent="0.25">
      <c r="A213" s="56" t="s">
        <v>684</v>
      </c>
      <c r="B213" s="790">
        <v>37223</v>
      </c>
      <c r="C213" s="824">
        <v>1.7945714285714309</v>
      </c>
      <c r="D213" s="824">
        <v>1.2528675338500956</v>
      </c>
      <c r="E213" s="824">
        <v>0.54977423544596915</v>
      </c>
      <c r="F213" s="403">
        <v>5.3914843180076009</v>
      </c>
      <c r="G213" s="843">
        <v>1.9185184804564728</v>
      </c>
      <c r="H213" s="843">
        <v>6.6917171609536652</v>
      </c>
      <c r="I213" s="845">
        <v>184.64590734337159</v>
      </c>
      <c r="J213" s="845">
        <v>164.35115336275931</v>
      </c>
      <c r="K213" s="846">
        <v>20.294753980612285</v>
      </c>
    </row>
    <row r="214" spans="1:11" x14ac:dyDescent="0.25">
      <c r="A214" s="56" t="s">
        <v>685</v>
      </c>
      <c r="B214" s="790">
        <v>37237</v>
      </c>
      <c r="C214" s="824">
        <v>0.34857142857142848</v>
      </c>
      <c r="D214" s="824">
        <v>0.20818149694044463</v>
      </c>
      <c r="E214" s="824">
        <v>0.15325351565931458</v>
      </c>
      <c r="F214" s="403">
        <v>1.3365572933679069</v>
      </c>
      <c r="G214" s="843">
        <v>0.3134409651926377</v>
      </c>
      <c r="H214" s="843">
        <v>2.4539988342211494</v>
      </c>
      <c r="I214" s="845">
        <v>22.610572894961681</v>
      </c>
      <c r="J214" s="845">
        <v>18.701333126763878</v>
      </c>
      <c r="K214" s="846">
        <v>3.9092397681978035</v>
      </c>
    </row>
    <row r="215" spans="1:11" x14ac:dyDescent="0.25">
      <c r="A215" s="75" t="s">
        <v>686</v>
      </c>
      <c r="B215" s="793">
        <v>37251</v>
      </c>
      <c r="C215" s="824"/>
      <c r="D215" s="824"/>
      <c r="E215" s="824"/>
      <c r="F215" s="403"/>
      <c r="G215" s="843"/>
      <c r="H215" s="843"/>
      <c r="I215" s="845"/>
      <c r="J215" s="845"/>
      <c r="K215" s="846"/>
    </row>
    <row r="216" spans="1:11" x14ac:dyDescent="0.25">
      <c r="A216" s="75" t="s">
        <v>687</v>
      </c>
      <c r="B216" s="793">
        <v>37265</v>
      </c>
      <c r="C216" s="824"/>
      <c r="D216" s="824"/>
      <c r="E216" s="824"/>
      <c r="F216" s="403"/>
      <c r="G216" s="843"/>
      <c r="H216" s="843"/>
      <c r="I216" s="845"/>
      <c r="J216" s="845"/>
      <c r="K216" s="846"/>
    </row>
    <row r="217" spans="1:11" x14ac:dyDescent="0.25">
      <c r="A217" s="75" t="s">
        <v>688</v>
      </c>
      <c r="B217" s="793">
        <v>37279</v>
      </c>
      <c r="C217" s="824"/>
      <c r="D217" s="824"/>
      <c r="E217" s="824"/>
      <c r="F217" s="403"/>
      <c r="G217" s="843"/>
      <c r="H217" s="843"/>
      <c r="I217" s="845"/>
      <c r="J217" s="845"/>
      <c r="K217" s="846"/>
    </row>
    <row r="218" spans="1:11" x14ac:dyDescent="0.25">
      <c r="A218" s="75" t="s">
        <v>689</v>
      </c>
      <c r="B218" s="793">
        <v>37293</v>
      </c>
      <c r="C218" s="824"/>
      <c r="D218" s="824"/>
      <c r="E218" s="824"/>
      <c r="F218" s="403"/>
      <c r="G218" s="843"/>
      <c r="H218" s="843"/>
      <c r="I218" s="845"/>
      <c r="J218" s="845"/>
      <c r="K218" s="846"/>
    </row>
    <row r="219" spans="1:11" x14ac:dyDescent="0.25">
      <c r="A219" s="75" t="s">
        <v>690</v>
      </c>
      <c r="B219" s="793">
        <v>37307</v>
      </c>
      <c r="C219" s="824"/>
      <c r="D219" s="824"/>
      <c r="E219" s="824"/>
      <c r="F219" s="403"/>
      <c r="G219" s="843"/>
      <c r="H219" s="843"/>
      <c r="I219" s="845"/>
      <c r="J219" s="845"/>
      <c r="K219" s="846"/>
    </row>
    <row r="220" spans="1:11" x14ac:dyDescent="0.25">
      <c r="A220" s="75" t="s">
        <v>691</v>
      </c>
      <c r="B220" s="793">
        <v>37321</v>
      </c>
      <c r="C220" s="824"/>
      <c r="D220" s="824"/>
      <c r="E220" s="824"/>
      <c r="F220" s="403"/>
      <c r="G220" s="843"/>
      <c r="H220" s="843"/>
      <c r="I220" s="845"/>
      <c r="J220" s="845"/>
      <c r="K220" s="846"/>
    </row>
    <row r="221" spans="1:11" x14ac:dyDescent="0.25">
      <c r="A221" s="75" t="s">
        <v>692</v>
      </c>
      <c r="B221" s="793">
        <v>37335</v>
      </c>
      <c r="C221" s="824"/>
      <c r="D221" s="824"/>
      <c r="E221" s="824"/>
      <c r="F221" s="403"/>
      <c r="G221" s="843"/>
      <c r="H221" s="843"/>
      <c r="I221" s="845"/>
      <c r="J221" s="845"/>
      <c r="K221" s="846"/>
    </row>
    <row r="222" spans="1:11" ht="13.8" thickBot="1" x14ac:dyDescent="0.3">
      <c r="A222" s="75" t="s">
        <v>693</v>
      </c>
      <c r="B222" s="793">
        <v>37349</v>
      </c>
      <c r="C222" s="824"/>
      <c r="D222" s="824"/>
      <c r="E222" s="824"/>
      <c r="F222" s="403"/>
      <c r="G222" s="843"/>
      <c r="H222" s="843"/>
      <c r="I222" s="845"/>
      <c r="J222" s="845"/>
      <c r="K222" s="846"/>
    </row>
    <row r="223" spans="1:11" x14ac:dyDescent="0.25">
      <c r="A223" s="64" t="s">
        <v>694</v>
      </c>
      <c r="B223" s="791">
        <v>37364</v>
      </c>
      <c r="C223" s="824">
        <v>2.3060512820512824</v>
      </c>
      <c r="D223" s="824">
        <v>1.234978998936052</v>
      </c>
      <c r="E223" s="824">
        <v>1.364490558853366</v>
      </c>
      <c r="F223" s="403">
        <v>9.5161378704948518</v>
      </c>
      <c r="G223" s="843">
        <v>0.91547958683435848</v>
      </c>
      <c r="H223" s="843">
        <v>24.708848284594445</v>
      </c>
      <c r="I223" s="845">
        <v>135.33666230714419</v>
      </c>
      <c r="J223" s="845">
        <v>111.61630737968575</v>
      </c>
      <c r="K223" s="846">
        <v>23.720354927458445</v>
      </c>
    </row>
    <row r="224" spans="1:11" x14ac:dyDescent="0.25">
      <c r="A224" s="56" t="s">
        <v>695</v>
      </c>
      <c r="B224" s="790">
        <v>37377</v>
      </c>
      <c r="C224" s="824">
        <v>2.5594285714285721</v>
      </c>
      <c r="D224" s="824">
        <v>1.1730790022416402</v>
      </c>
      <c r="E224" s="824">
        <v>1.3288823562960705</v>
      </c>
      <c r="F224" s="403">
        <v>10.579565472033993</v>
      </c>
      <c r="G224" s="843">
        <v>0.86727611697320506</v>
      </c>
      <c r="H224" s="843">
        <v>34.970335826358486</v>
      </c>
      <c r="I224" s="845">
        <v>179.14024060034268</v>
      </c>
      <c r="J224" s="845">
        <v>155.95631024917401</v>
      </c>
      <c r="K224" s="846">
        <v>23.183930351168669</v>
      </c>
    </row>
    <row r="225" spans="1:11" x14ac:dyDescent="0.25">
      <c r="A225" s="56" t="s">
        <v>696</v>
      </c>
      <c r="B225" s="790">
        <v>37391</v>
      </c>
      <c r="C225" s="824">
        <v>3.3348571428571434</v>
      </c>
      <c r="D225" s="824">
        <v>1.597823664368244</v>
      </c>
      <c r="E225" s="824">
        <v>1.7114024017125793</v>
      </c>
      <c r="F225" s="403">
        <v>14.453115171959416</v>
      </c>
      <c r="G225" s="843">
        <v>1.540190487838073</v>
      </c>
      <c r="H225" s="843">
        <v>40.920997309493167</v>
      </c>
      <c r="I225" s="845">
        <v>271.44598887132457</v>
      </c>
      <c r="J225" s="845">
        <v>233.80223816149856</v>
      </c>
      <c r="K225" s="846">
        <v>37.643750709826008</v>
      </c>
    </row>
    <row r="226" spans="1:11" x14ac:dyDescent="0.25">
      <c r="A226" s="56" t="s">
        <v>697</v>
      </c>
      <c r="B226" s="790">
        <v>37405</v>
      </c>
      <c r="C226" s="824">
        <v>2.6344761904761897</v>
      </c>
      <c r="D226" s="824">
        <v>1.2745274412300289</v>
      </c>
      <c r="E226" s="824">
        <v>1.2046233303999199</v>
      </c>
      <c r="F226" s="403">
        <v>9.8714342883739512</v>
      </c>
      <c r="G226" s="843">
        <v>1.0254999685023669</v>
      </c>
      <c r="H226" s="843">
        <v>34.222865896902391</v>
      </c>
      <c r="I226" s="845">
        <v>149.34283594119501</v>
      </c>
      <c r="J226" s="845">
        <v>123.66157692631157</v>
      </c>
      <c r="K226" s="846">
        <v>25.681259014883437</v>
      </c>
    </row>
    <row r="227" spans="1:11" x14ac:dyDescent="0.25">
      <c r="A227" s="56" t="s">
        <v>698</v>
      </c>
      <c r="B227" s="790">
        <v>37419</v>
      </c>
      <c r="C227" s="824">
        <v>1.3345714285714279</v>
      </c>
      <c r="D227" s="824">
        <v>0.80759444116216705</v>
      </c>
      <c r="E227" s="824">
        <v>1.1060715424006708</v>
      </c>
      <c r="F227" s="403">
        <v>7.5101589047569162</v>
      </c>
      <c r="G227" s="843">
        <v>0.82439169802476908</v>
      </c>
      <c r="H227" s="843">
        <v>7.8033563051399666</v>
      </c>
      <c r="I227" s="845">
        <v>93.524875830476432</v>
      </c>
      <c r="J227" s="845">
        <v>78.517146953235539</v>
      </c>
      <c r="K227" s="846">
        <v>15.007728877240893</v>
      </c>
    </row>
    <row r="228" spans="1:11" x14ac:dyDescent="0.25">
      <c r="A228" s="56" t="s">
        <v>699</v>
      </c>
      <c r="B228" s="790">
        <v>37433</v>
      </c>
      <c r="C228" s="824">
        <v>1.3074285714285714</v>
      </c>
      <c r="D228" s="824">
        <v>0.78592209661941337</v>
      </c>
      <c r="E228" s="824">
        <v>0.92457698222373397</v>
      </c>
      <c r="F228" s="403">
        <v>7.2035526869868312</v>
      </c>
      <c r="G228" s="843">
        <v>0.66486402192038474</v>
      </c>
      <c r="H228" s="843">
        <v>8.5045847809297737</v>
      </c>
      <c r="I228" s="845">
        <v>99.329473386613301</v>
      </c>
      <c r="J228" s="845">
        <v>84.040173490622479</v>
      </c>
      <c r="K228" s="846">
        <v>15.289299895990823</v>
      </c>
    </row>
    <row r="229" spans="1:11" x14ac:dyDescent="0.25">
      <c r="A229" s="56" t="s">
        <v>700</v>
      </c>
      <c r="B229" s="790">
        <v>37447</v>
      </c>
      <c r="C229" s="824">
        <v>2.8065714285714285</v>
      </c>
      <c r="D229" s="824">
        <v>1.25573532408856</v>
      </c>
      <c r="E229" s="824">
        <v>1.7697436274111378</v>
      </c>
      <c r="F229" s="403">
        <v>16.386802508375407</v>
      </c>
      <c r="G229" s="843">
        <v>2.3193301073095891</v>
      </c>
      <c r="H229" s="843">
        <v>29.449245087867048</v>
      </c>
      <c r="I229" s="845">
        <v>185.65521092885305</v>
      </c>
      <c r="J229" s="845">
        <v>154.02269990939206</v>
      </c>
      <c r="K229" s="846">
        <v>31.632511019460992</v>
      </c>
    </row>
    <row r="230" spans="1:11" x14ac:dyDescent="0.25">
      <c r="A230" s="56" t="s">
        <v>701</v>
      </c>
      <c r="B230" s="790">
        <v>37461</v>
      </c>
      <c r="C230" s="824">
        <v>1.7908571428571427</v>
      </c>
      <c r="D230" s="824">
        <v>1.3867984322298603</v>
      </c>
      <c r="E230" s="824">
        <v>2.0242684927129289</v>
      </c>
      <c r="F230" s="403">
        <v>5.9148606421711225</v>
      </c>
      <c r="G230" s="843">
        <v>0.94186417948554502</v>
      </c>
      <c r="H230" s="843">
        <v>4.7121946505186951</v>
      </c>
      <c r="I230" s="845">
        <v>83.703427055999057</v>
      </c>
      <c r="J230" s="845">
        <v>70.191343923165164</v>
      </c>
      <c r="K230" s="846">
        <v>13.512083132833894</v>
      </c>
    </row>
    <row r="231" spans="1:11" x14ac:dyDescent="0.25">
      <c r="A231" s="56" t="s">
        <v>702</v>
      </c>
      <c r="B231" s="790">
        <v>37475</v>
      </c>
      <c r="C231" s="824">
        <v>1.3759999999999999</v>
      </c>
      <c r="D231" s="824">
        <v>0.89757425442317018</v>
      </c>
      <c r="E231" s="824">
        <v>1.1886580449870825</v>
      </c>
      <c r="F231" s="403">
        <v>6.6023015033403505</v>
      </c>
      <c r="G231" s="843">
        <v>0.99133178377852393</v>
      </c>
      <c r="H231" s="843">
        <v>6.4494873855627004</v>
      </c>
      <c r="I231" s="845">
        <v>69.367523397869746</v>
      </c>
      <c r="J231" s="845">
        <v>55.36139375293633</v>
      </c>
      <c r="K231" s="846">
        <v>14.006129644933417</v>
      </c>
    </row>
    <row r="232" spans="1:11" x14ac:dyDescent="0.25">
      <c r="A232" s="56" t="s">
        <v>703</v>
      </c>
      <c r="B232" s="790">
        <v>37489</v>
      </c>
      <c r="C232" s="824">
        <v>0.75714285714285745</v>
      </c>
      <c r="D232" s="824">
        <v>0.52738040130791741</v>
      </c>
      <c r="E232" s="824">
        <v>0.73835442199964263</v>
      </c>
      <c r="F232" s="403">
        <v>4.3575553625436454</v>
      </c>
      <c r="G232" s="843">
        <v>0.42172823218899347</v>
      </c>
      <c r="H232" s="843">
        <v>2.0233286584851431</v>
      </c>
      <c r="I232" s="845">
        <v>48.692060025916902</v>
      </c>
      <c r="J232" s="845">
        <v>39.90192971469282</v>
      </c>
      <c r="K232" s="846">
        <v>8.7901303112240825</v>
      </c>
    </row>
    <row r="233" spans="1:11" x14ac:dyDescent="0.25">
      <c r="A233" s="56" t="s">
        <v>704</v>
      </c>
      <c r="B233" s="790">
        <v>37503</v>
      </c>
      <c r="C233" s="824">
        <v>0.56285714285714283</v>
      </c>
      <c r="D233" s="824">
        <v>0.4349453411338744</v>
      </c>
      <c r="E233" s="824">
        <v>0.90427968438888751</v>
      </c>
      <c r="F233" s="403">
        <v>2.1109267825550724</v>
      </c>
      <c r="G233" s="843">
        <v>0.26746862919941228</v>
      </c>
      <c r="H233" s="843">
        <v>1.3463820142852665</v>
      </c>
      <c r="I233" s="845">
        <v>19.801698048468669</v>
      </c>
      <c r="J233" s="845">
        <v>16.504586221009632</v>
      </c>
      <c r="K233" s="846">
        <v>3.2971118274590374</v>
      </c>
    </row>
    <row r="234" spans="1:11" x14ac:dyDescent="0.25">
      <c r="A234" s="56" t="s">
        <v>705</v>
      </c>
      <c r="B234" s="790">
        <v>37517</v>
      </c>
      <c r="C234" s="824">
        <v>0.95600000000000007</v>
      </c>
      <c r="D234" s="824">
        <v>0.78578931363140225</v>
      </c>
      <c r="E234" s="824">
        <v>2.0634969446214875</v>
      </c>
      <c r="F234" s="403">
        <v>2.2146447038882919</v>
      </c>
      <c r="G234" s="843">
        <v>0.51845657027509562</v>
      </c>
      <c r="H234" s="843">
        <v>1.8472335835755684</v>
      </c>
      <c r="I234" s="845">
        <v>33.407108742960602</v>
      </c>
      <c r="J234" s="845">
        <v>28.577583118997151</v>
      </c>
      <c r="K234" s="846">
        <v>4.8295256239634519</v>
      </c>
    </row>
    <row r="235" spans="1:11" ht="13.8" thickBot="1" x14ac:dyDescent="0.3">
      <c r="A235" s="63" t="s">
        <v>706</v>
      </c>
      <c r="B235" s="792">
        <v>37531</v>
      </c>
      <c r="C235" s="824">
        <v>2.2978461538461534</v>
      </c>
      <c r="D235" s="824">
        <v>1.7227719231728797</v>
      </c>
      <c r="E235" s="824">
        <v>0.74875956898532159</v>
      </c>
      <c r="F235" s="403">
        <v>7.253506790923498</v>
      </c>
      <c r="G235" s="843">
        <v>1.6363703341166242</v>
      </c>
      <c r="H235" s="843">
        <v>6.8964163728889094</v>
      </c>
      <c r="I235" s="845">
        <v>137.60994117817401</v>
      </c>
      <c r="J235" s="845">
        <v>120.92187439003024</v>
      </c>
      <c r="K235" s="846">
        <v>16.688066788143772</v>
      </c>
    </row>
    <row r="236" spans="1:11" x14ac:dyDescent="0.25">
      <c r="A236" s="114" t="s">
        <v>707</v>
      </c>
      <c r="B236" s="790">
        <v>37545</v>
      </c>
      <c r="C236" s="824">
        <v>1.3674285714285705</v>
      </c>
      <c r="D236" s="824"/>
      <c r="E236" s="824"/>
      <c r="F236" s="403"/>
      <c r="G236" s="843"/>
      <c r="H236" s="843"/>
      <c r="I236" s="845">
        <v>95.195059198196518</v>
      </c>
      <c r="J236" s="845">
        <v>82.835619660938974</v>
      </c>
      <c r="K236" s="846">
        <v>12.359439537257543</v>
      </c>
    </row>
    <row r="237" spans="1:11" x14ac:dyDescent="0.25">
      <c r="A237" s="114" t="s">
        <v>708</v>
      </c>
      <c r="B237" s="790">
        <v>37559</v>
      </c>
      <c r="C237" s="824">
        <v>2.2168571428571426</v>
      </c>
      <c r="D237" s="824"/>
      <c r="E237" s="824"/>
      <c r="F237" s="403"/>
      <c r="G237" s="843"/>
      <c r="H237" s="843"/>
      <c r="I237" s="845">
        <v>134.95525740175347</v>
      </c>
      <c r="J237" s="845">
        <v>116.78446558956951</v>
      </c>
      <c r="K237" s="846">
        <v>18.170791812183964</v>
      </c>
    </row>
    <row r="238" spans="1:11" x14ac:dyDescent="0.25">
      <c r="A238" s="75" t="s">
        <v>709</v>
      </c>
      <c r="B238" s="793">
        <v>37573</v>
      </c>
      <c r="C238" s="824"/>
      <c r="D238" s="824"/>
      <c r="E238" s="824"/>
      <c r="F238" s="403"/>
      <c r="G238" s="843"/>
      <c r="H238" s="843"/>
      <c r="I238" s="845"/>
      <c r="J238" s="845"/>
      <c r="K238" s="846"/>
    </row>
    <row r="239" spans="1:11" x14ac:dyDescent="0.25">
      <c r="A239" s="75" t="s">
        <v>710</v>
      </c>
      <c r="B239" s="793">
        <v>37587</v>
      </c>
      <c r="C239" s="824"/>
      <c r="D239" s="824"/>
      <c r="E239" s="824"/>
      <c r="F239" s="403"/>
      <c r="G239" s="843"/>
      <c r="H239" s="843"/>
      <c r="I239" s="845"/>
      <c r="J239" s="845"/>
      <c r="K239" s="846"/>
    </row>
    <row r="240" spans="1:11" x14ac:dyDescent="0.25">
      <c r="A240" s="75" t="s">
        <v>711</v>
      </c>
      <c r="B240" s="793">
        <v>37601</v>
      </c>
      <c r="C240" s="824"/>
      <c r="D240" s="824"/>
      <c r="E240" s="824"/>
      <c r="F240" s="403"/>
      <c r="G240" s="843"/>
      <c r="H240" s="843"/>
      <c r="I240" s="845"/>
      <c r="J240" s="845"/>
      <c r="K240" s="846"/>
    </row>
    <row r="241" spans="1:11" x14ac:dyDescent="0.25">
      <c r="A241" s="75" t="s">
        <v>712</v>
      </c>
      <c r="B241" s="793">
        <v>37615</v>
      </c>
      <c r="C241" s="824"/>
      <c r="D241" s="824"/>
      <c r="E241" s="824"/>
      <c r="F241" s="403"/>
      <c r="G241" s="843"/>
      <c r="H241" s="843"/>
      <c r="I241" s="845"/>
      <c r="J241" s="845"/>
      <c r="K241" s="846"/>
    </row>
    <row r="242" spans="1:11" x14ac:dyDescent="0.25">
      <c r="A242" s="75" t="s">
        <v>713</v>
      </c>
      <c r="B242" s="793">
        <v>37629</v>
      </c>
      <c r="C242" s="824"/>
      <c r="D242" s="824"/>
      <c r="E242" s="824"/>
      <c r="F242" s="403"/>
      <c r="G242" s="843"/>
      <c r="H242" s="843"/>
      <c r="I242" s="845"/>
      <c r="J242" s="845"/>
      <c r="K242" s="846"/>
    </row>
    <row r="243" spans="1:11" x14ac:dyDescent="0.25">
      <c r="A243" s="75" t="s">
        <v>714</v>
      </c>
      <c r="B243" s="793">
        <v>37643</v>
      </c>
      <c r="C243" s="824"/>
      <c r="D243" s="824"/>
      <c r="E243" s="824"/>
      <c r="F243" s="403"/>
      <c r="G243" s="843"/>
      <c r="H243" s="843"/>
      <c r="I243" s="845"/>
      <c r="J243" s="845"/>
      <c r="K243" s="846"/>
    </row>
    <row r="244" spans="1:11" x14ac:dyDescent="0.25">
      <c r="A244" s="75" t="s">
        <v>715</v>
      </c>
      <c r="B244" s="793">
        <v>37657</v>
      </c>
      <c r="C244" s="824"/>
      <c r="D244" s="824"/>
      <c r="E244" s="824"/>
      <c r="F244" s="403"/>
      <c r="G244" s="843"/>
      <c r="H244" s="843"/>
      <c r="I244" s="845"/>
      <c r="J244" s="845"/>
      <c r="K244" s="846"/>
    </row>
    <row r="245" spans="1:11" x14ac:dyDescent="0.25">
      <c r="A245" s="75" t="s">
        <v>716</v>
      </c>
      <c r="B245" s="793">
        <v>37671</v>
      </c>
      <c r="C245" s="824"/>
      <c r="D245" s="824"/>
      <c r="E245" s="824"/>
      <c r="F245" s="403"/>
      <c r="G245" s="843"/>
      <c r="H245" s="843"/>
      <c r="I245" s="845"/>
      <c r="J245" s="845"/>
      <c r="K245" s="846"/>
    </row>
    <row r="246" spans="1:11" x14ac:dyDescent="0.25">
      <c r="A246" s="75" t="s">
        <v>717</v>
      </c>
      <c r="B246" s="793">
        <v>37685</v>
      </c>
      <c r="C246" s="824"/>
      <c r="D246" s="824"/>
      <c r="E246" s="824"/>
      <c r="F246" s="403"/>
      <c r="G246" s="843"/>
      <c r="H246" s="843"/>
      <c r="I246" s="845"/>
      <c r="J246" s="845"/>
      <c r="K246" s="846"/>
    </row>
    <row r="247" spans="1:11" x14ac:dyDescent="0.25">
      <c r="A247" s="75" t="s">
        <v>718</v>
      </c>
      <c r="B247" s="793">
        <v>37699</v>
      </c>
      <c r="C247" s="824"/>
      <c r="D247" s="824"/>
      <c r="E247" s="824"/>
      <c r="F247" s="403"/>
      <c r="G247" s="843"/>
      <c r="H247" s="843"/>
      <c r="I247" s="845"/>
      <c r="J247" s="845"/>
      <c r="K247" s="846"/>
    </row>
    <row r="248" spans="1:11" ht="13.8" thickBot="1" x14ac:dyDescent="0.3">
      <c r="A248" s="75" t="s">
        <v>719</v>
      </c>
      <c r="B248" s="793">
        <v>37713</v>
      </c>
      <c r="C248" s="824"/>
      <c r="D248" s="824"/>
      <c r="E248" s="824"/>
      <c r="F248" s="403"/>
      <c r="G248" s="843"/>
      <c r="H248" s="843"/>
      <c r="I248" s="845"/>
      <c r="J248" s="845"/>
      <c r="K248" s="846"/>
    </row>
    <row r="249" spans="1:11" x14ac:dyDescent="0.25">
      <c r="A249" s="64" t="s">
        <v>720</v>
      </c>
      <c r="B249" s="791">
        <v>37778</v>
      </c>
      <c r="C249" s="824">
        <v>1.6902857142857139</v>
      </c>
      <c r="D249" s="824">
        <v>1.0327639085584179</v>
      </c>
      <c r="E249" s="824">
        <v>0.73361061231813041</v>
      </c>
      <c r="F249" s="403">
        <v>5.8115584624274907</v>
      </c>
      <c r="G249" s="843">
        <v>1.3653025309939963</v>
      </c>
      <c r="H249" s="843">
        <v>12.338243733398697</v>
      </c>
      <c r="I249" s="845">
        <v>88.010210731932531</v>
      </c>
      <c r="J249" s="845">
        <v>72.34283322655746</v>
      </c>
      <c r="K249" s="846">
        <v>15.667377505375072</v>
      </c>
    </row>
    <row r="250" spans="1:11" x14ac:dyDescent="0.25">
      <c r="A250" s="56" t="s">
        <v>721</v>
      </c>
      <c r="B250" s="790">
        <v>37785</v>
      </c>
      <c r="C250" s="824">
        <v>2.487428571428572</v>
      </c>
      <c r="D250" s="824">
        <v>1.509174665645534</v>
      </c>
      <c r="E250" s="824">
        <v>1.07697952918583</v>
      </c>
      <c r="F250" s="403">
        <v>8.1967876291265007</v>
      </c>
      <c r="G250" s="843">
        <v>3.1495387876804859</v>
      </c>
      <c r="H250" s="843">
        <v>14.851854457243366</v>
      </c>
      <c r="I250" s="845">
        <v>132.55330346070991</v>
      </c>
      <c r="J250" s="845">
        <v>111.54093887828398</v>
      </c>
      <c r="K250" s="846">
        <v>21.012364582425931</v>
      </c>
    </row>
    <row r="251" spans="1:11" x14ac:dyDescent="0.25">
      <c r="A251" s="56" t="s">
        <v>722</v>
      </c>
      <c r="B251" s="790">
        <v>37792</v>
      </c>
      <c r="C251" s="824">
        <v>4.5048571428571424</v>
      </c>
      <c r="D251" s="824">
        <v>2.9601415184264321</v>
      </c>
      <c r="E251" s="824">
        <v>1.8454445104602013</v>
      </c>
      <c r="F251" s="403">
        <v>12.467342392371934</v>
      </c>
      <c r="G251" s="843">
        <v>6.3597341477966012</v>
      </c>
      <c r="H251" s="843">
        <v>19.019329157828913</v>
      </c>
      <c r="I251" s="845">
        <v>224.81047162307485</v>
      </c>
      <c r="J251" s="845">
        <v>193.32219220003577</v>
      </c>
      <c r="K251" s="846">
        <v>31.488279423039074</v>
      </c>
    </row>
    <row r="252" spans="1:11" x14ac:dyDescent="0.25">
      <c r="A252" s="56" t="s">
        <v>723</v>
      </c>
      <c r="B252" s="790">
        <v>37799</v>
      </c>
      <c r="C252" s="824">
        <v>3.6422857142857152</v>
      </c>
      <c r="D252" s="824">
        <v>2.2288526861674169</v>
      </c>
      <c r="E252" s="824">
        <v>1.4389049660844238</v>
      </c>
      <c r="F252" s="403">
        <v>11.945657437358351</v>
      </c>
      <c r="G252" s="843">
        <v>4.8365756320143758</v>
      </c>
      <c r="H252" s="843">
        <v>20.330205707607089</v>
      </c>
      <c r="I252" s="845">
        <v>180.91343825868952</v>
      </c>
      <c r="J252" s="845">
        <v>150.93634184705226</v>
      </c>
      <c r="K252" s="846">
        <v>29.977096411637262</v>
      </c>
    </row>
    <row r="253" spans="1:11" x14ac:dyDescent="0.25">
      <c r="A253" s="56" t="s">
        <v>724</v>
      </c>
      <c r="B253" s="790">
        <v>37806</v>
      </c>
      <c r="C253" s="824">
        <v>2.5977142857142872</v>
      </c>
      <c r="D253" s="824">
        <v>1.4731767999952856</v>
      </c>
      <c r="E253" s="824">
        <v>1.1632013786281683</v>
      </c>
      <c r="F253" s="403">
        <v>9.4445101881763023</v>
      </c>
      <c r="G253" s="843">
        <v>2.9288788691739098</v>
      </c>
      <c r="H253" s="843">
        <v>19.513944737281847</v>
      </c>
      <c r="I253" s="845">
        <v>139.91702786224781</v>
      </c>
      <c r="J253" s="845">
        <v>112.20356715141173</v>
      </c>
      <c r="K253" s="846">
        <v>27.713460710836074</v>
      </c>
    </row>
    <row r="254" spans="1:11" x14ac:dyDescent="0.25">
      <c r="A254" s="56" t="s">
        <v>725</v>
      </c>
      <c r="B254" s="790">
        <v>37813</v>
      </c>
      <c r="C254" s="824">
        <v>4.3934285714285712</v>
      </c>
      <c r="D254" s="824">
        <v>2.7368577715917422</v>
      </c>
      <c r="E254" s="824">
        <v>1.6624939972064008</v>
      </c>
      <c r="F254" s="403">
        <v>14.608810615337543</v>
      </c>
      <c r="G254" s="843">
        <v>3.9220402988221421</v>
      </c>
      <c r="H254" s="843">
        <v>29.401664545065291</v>
      </c>
      <c r="I254" s="845">
        <v>221.5223527433549</v>
      </c>
      <c r="J254" s="845">
        <v>184.67475250483716</v>
      </c>
      <c r="K254" s="846">
        <v>36.847600238517742</v>
      </c>
    </row>
    <row r="255" spans="1:11" x14ac:dyDescent="0.25">
      <c r="A255" s="56" t="s">
        <v>726</v>
      </c>
      <c r="B255" s="790">
        <v>37820</v>
      </c>
      <c r="C255" s="824">
        <v>3.7337142857142855</v>
      </c>
      <c r="D255" s="824">
        <v>2.2826109635199137</v>
      </c>
      <c r="E255" s="824">
        <v>1.624256691818021</v>
      </c>
      <c r="F255" s="403">
        <v>13.662283107087919</v>
      </c>
      <c r="G255" s="843">
        <v>3.5189117847758284</v>
      </c>
      <c r="H255" s="843">
        <v>24.53354226901849</v>
      </c>
      <c r="I255" s="845">
        <v>204.87293314796887</v>
      </c>
      <c r="J255" s="845">
        <v>168.92550439724604</v>
      </c>
      <c r="K255" s="846">
        <v>35.947428750722821</v>
      </c>
    </row>
    <row r="256" spans="1:11" x14ac:dyDescent="0.25">
      <c r="A256" s="56" t="s">
        <v>727</v>
      </c>
      <c r="B256" s="790">
        <v>37827</v>
      </c>
      <c r="C256" s="824">
        <v>2.8154285714285723</v>
      </c>
      <c r="D256" s="824">
        <v>1.6716341779304047</v>
      </c>
      <c r="E256" s="824">
        <v>1.4859975973702753</v>
      </c>
      <c r="F256" s="403">
        <v>13.518572458149425</v>
      </c>
      <c r="G256" s="843">
        <v>2.8758591762307053</v>
      </c>
      <c r="H256" s="843">
        <v>16.036763711183596</v>
      </c>
      <c r="I256" s="845">
        <v>140.80015720056832</v>
      </c>
      <c r="J256" s="845">
        <v>107.99949533010631</v>
      </c>
      <c r="K256" s="846">
        <v>32.800661870462008</v>
      </c>
    </row>
    <row r="257" spans="1:11" x14ac:dyDescent="0.25">
      <c r="A257" s="56" t="s">
        <v>728</v>
      </c>
      <c r="B257" s="790">
        <v>37841</v>
      </c>
      <c r="C257" s="824">
        <v>2.305142857142858</v>
      </c>
      <c r="D257" s="824">
        <v>1.4578452029622495</v>
      </c>
      <c r="E257" s="824">
        <v>1.0733401828482256</v>
      </c>
      <c r="F257" s="403">
        <v>10.298350632818927</v>
      </c>
      <c r="G257" s="843">
        <v>2.4785249744902016</v>
      </c>
      <c r="H257" s="843">
        <v>10.335529378834092</v>
      </c>
      <c r="I257" s="845">
        <v>129.22063852191047</v>
      </c>
      <c r="J257" s="845">
        <v>102.1232569922218</v>
      </c>
      <c r="K257" s="846">
        <v>27.097381529688676</v>
      </c>
    </row>
    <row r="258" spans="1:11" x14ac:dyDescent="0.25">
      <c r="A258" s="56" t="s">
        <v>729</v>
      </c>
      <c r="B258" s="790">
        <v>37855</v>
      </c>
      <c r="C258" s="824">
        <v>3.4731428571428564</v>
      </c>
      <c r="D258" s="824">
        <v>1.9429538068512233</v>
      </c>
      <c r="E258" s="824">
        <v>1.6302307192100738</v>
      </c>
      <c r="F258" s="403">
        <v>14.258238701814944</v>
      </c>
      <c r="G258" s="843">
        <v>4.7316396437315786</v>
      </c>
      <c r="H258" s="843">
        <v>22.39110309188348</v>
      </c>
      <c r="I258" s="845">
        <v>193.95380025939821</v>
      </c>
      <c r="J258" s="845">
        <v>158.3196644412912</v>
      </c>
      <c r="K258" s="846">
        <v>35.634135818107012</v>
      </c>
    </row>
    <row r="259" spans="1:11" x14ac:dyDescent="0.25">
      <c r="A259" s="56" t="s">
        <v>730</v>
      </c>
      <c r="B259" s="790">
        <v>37869</v>
      </c>
      <c r="C259" s="824">
        <v>2.6628571428571428</v>
      </c>
      <c r="D259" s="824">
        <v>1.6079160977778482</v>
      </c>
      <c r="E259" s="824">
        <v>1.4406216907858211</v>
      </c>
      <c r="F259" s="403">
        <v>13.124246272892991</v>
      </c>
      <c r="G259" s="843">
        <v>2.1915823148903311</v>
      </c>
      <c r="H259" s="843">
        <v>15.732827239166598</v>
      </c>
      <c r="I259" s="845">
        <v>158.07093666925792</v>
      </c>
      <c r="J259" s="845">
        <v>124.91518275155597</v>
      </c>
      <c r="K259" s="846">
        <v>33.155753917701944</v>
      </c>
    </row>
    <row r="260" spans="1:11" x14ac:dyDescent="0.25">
      <c r="A260" s="56" t="s">
        <v>731</v>
      </c>
      <c r="B260" s="790">
        <v>37883</v>
      </c>
      <c r="C260" s="824">
        <v>2.5565714285714285</v>
      </c>
      <c r="D260" s="824">
        <v>1.6763303544146209</v>
      </c>
      <c r="E260" s="824">
        <v>1.1615075956228085</v>
      </c>
      <c r="F260" s="403">
        <v>11.185541632443634</v>
      </c>
      <c r="G260" s="843">
        <v>2.2913950138709467</v>
      </c>
      <c r="H260" s="843">
        <v>11.227698070221088</v>
      </c>
      <c r="I260" s="845">
        <v>237.08463807811253</v>
      </c>
      <c r="J260" s="845">
        <v>212.69948693637448</v>
      </c>
      <c r="K260" s="846">
        <v>24.385151141738049</v>
      </c>
    </row>
    <row r="261" spans="1:11" ht="13.8" thickBot="1" x14ac:dyDescent="0.3">
      <c r="A261" s="63" t="s">
        <v>732</v>
      </c>
      <c r="B261" s="792">
        <v>37897</v>
      </c>
      <c r="C261" s="824">
        <v>2.7607272727272725</v>
      </c>
      <c r="D261" s="824">
        <v>2.0209137553655401</v>
      </c>
      <c r="E261" s="824">
        <v>0.9698393497145501</v>
      </c>
      <c r="F261" s="403">
        <v>9.167028530404826</v>
      </c>
      <c r="G261" s="843">
        <v>2.5036418969402461</v>
      </c>
      <c r="H261" s="843">
        <v>7.6274288932776546</v>
      </c>
      <c r="I261" s="845">
        <v>164.41994574222346</v>
      </c>
      <c r="J261" s="845">
        <v>142.69647705218247</v>
      </c>
      <c r="K261" s="846">
        <v>21.723468690040988</v>
      </c>
    </row>
    <row r="262" spans="1:11" x14ac:dyDescent="0.25">
      <c r="A262" s="64" t="s">
        <v>733</v>
      </c>
      <c r="B262" s="791">
        <v>37909</v>
      </c>
      <c r="C262" s="824">
        <v>2.6531764705882352</v>
      </c>
      <c r="D262" s="824">
        <v>1.5342114268964426</v>
      </c>
      <c r="E262" s="824">
        <v>1.0843908985906896</v>
      </c>
      <c r="F262" s="403">
        <v>10.85970203554143</v>
      </c>
      <c r="G262" s="843">
        <v>1.9476955724602052</v>
      </c>
      <c r="H262" s="843">
        <v>21.300478407919066</v>
      </c>
      <c r="I262" s="845">
        <v>141.03566386588091</v>
      </c>
      <c r="J262" s="845">
        <v>117.19656015377703</v>
      </c>
      <c r="K262" s="846">
        <v>23.839103712103878</v>
      </c>
    </row>
    <row r="263" spans="1:11" x14ac:dyDescent="0.25">
      <c r="A263" s="56" t="s">
        <v>734</v>
      </c>
      <c r="B263" s="790">
        <v>37926</v>
      </c>
      <c r="C263" s="824">
        <v>2.3444705882352936</v>
      </c>
      <c r="D263" s="824">
        <v>1.6119639770493617</v>
      </c>
      <c r="E263" s="824">
        <v>0.81207064432026133</v>
      </c>
      <c r="F263" s="403">
        <v>7.8228497830756476</v>
      </c>
      <c r="G263" s="843">
        <v>1.872405576827376</v>
      </c>
      <c r="H263" s="843">
        <v>11.052581803586392</v>
      </c>
      <c r="I263" s="845">
        <v>127.69017424567119</v>
      </c>
      <c r="J263" s="845">
        <v>109.16478446196025</v>
      </c>
      <c r="K263" s="846">
        <v>18.525389783710935</v>
      </c>
    </row>
    <row r="264" spans="1:11" x14ac:dyDescent="0.25">
      <c r="A264" s="56" t="s">
        <v>735</v>
      </c>
      <c r="B264" s="790">
        <v>37943</v>
      </c>
      <c r="C264" s="824">
        <v>2.2577254901960786</v>
      </c>
      <c r="D264" s="824">
        <v>1.1659244743818309</v>
      </c>
      <c r="E264" s="824">
        <v>0.77368437542845225</v>
      </c>
      <c r="F264" s="403">
        <v>7.571122710765513</v>
      </c>
      <c r="G264" s="843">
        <v>2.0556816985990043</v>
      </c>
      <c r="H264" s="843">
        <v>23.461213408601019</v>
      </c>
      <c r="I264" s="845">
        <v>126.10818723436242</v>
      </c>
      <c r="J264" s="845">
        <v>109.19318162565747</v>
      </c>
      <c r="K264" s="846">
        <v>16.915005608704945</v>
      </c>
    </row>
    <row r="265" spans="1:11" x14ac:dyDescent="0.25">
      <c r="A265" s="56" t="s">
        <v>736</v>
      </c>
      <c r="B265" s="790">
        <v>37960</v>
      </c>
      <c r="C265" s="824">
        <v>2.653647058823529</v>
      </c>
      <c r="D265" s="824">
        <v>1.4738795471777189</v>
      </c>
      <c r="E265" s="824">
        <v>0.95031558398686367</v>
      </c>
      <c r="F265" s="403">
        <v>8.7152855121295172</v>
      </c>
      <c r="G265" s="843">
        <v>3.0762854515646909</v>
      </c>
      <c r="H265" s="843">
        <v>21.734067366935928</v>
      </c>
      <c r="I265" s="845">
        <v>148.53673155217135</v>
      </c>
      <c r="J265" s="845">
        <v>124.99863837077208</v>
      </c>
      <c r="K265" s="846">
        <v>23.538093181399262</v>
      </c>
    </row>
    <row r="266" spans="1:11" x14ac:dyDescent="0.25">
      <c r="A266" s="56" t="s">
        <v>737</v>
      </c>
      <c r="B266" s="790">
        <v>37977</v>
      </c>
      <c r="C266" s="824">
        <v>2.1446515837104076</v>
      </c>
      <c r="D266" s="824">
        <v>1.3267882176915848</v>
      </c>
      <c r="E266" s="824">
        <v>0.85530594160550666</v>
      </c>
      <c r="F266" s="403">
        <v>8.356257427177729</v>
      </c>
      <c r="G266" s="843">
        <v>2.594033382660494</v>
      </c>
      <c r="H266" s="843">
        <v>10.950351791012221</v>
      </c>
      <c r="I266" s="845">
        <v>117.46480046273435</v>
      </c>
      <c r="J266" s="845">
        <v>93.846027387656235</v>
      </c>
      <c r="K266" s="846">
        <v>23.61877307507811</v>
      </c>
    </row>
    <row r="267" spans="1:11" x14ac:dyDescent="0.25">
      <c r="A267" s="56" t="s">
        <v>738</v>
      </c>
      <c r="B267" s="790">
        <v>37994</v>
      </c>
      <c r="C267" s="824">
        <v>2.0494117647058832</v>
      </c>
      <c r="D267" s="824">
        <v>0.97006960153429067</v>
      </c>
      <c r="E267" s="824">
        <v>0.97276655674716028</v>
      </c>
      <c r="F267" s="403">
        <v>10.597180901736273</v>
      </c>
      <c r="G267" s="843">
        <v>1.7672229962634325</v>
      </c>
      <c r="H267" s="843">
        <v>20.813242942012323</v>
      </c>
      <c r="I267" s="845">
        <v>137.77377644309897</v>
      </c>
      <c r="J267" s="845">
        <v>115.64320575029684</v>
      </c>
      <c r="K267" s="846">
        <v>22.130570692802124</v>
      </c>
    </row>
    <row r="268" spans="1:11" x14ac:dyDescent="0.25">
      <c r="A268" s="56" t="s">
        <v>739</v>
      </c>
      <c r="B268" s="790">
        <v>38011</v>
      </c>
      <c r="C268" s="824">
        <v>1.675294117647059</v>
      </c>
      <c r="D268" s="824">
        <v>0.58073570922456463</v>
      </c>
      <c r="E268" s="824">
        <v>0.67103936240598816</v>
      </c>
      <c r="F268" s="403">
        <v>7.1292073501415647</v>
      </c>
      <c r="G268" s="843">
        <v>1.6557297749407536</v>
      </c>
      <c r="H268" s="843">
        <v>25.456724316383799</v>
      </c>
      <c r="I268" s="845">
        <v>87.696648266839404</v>
      </c>
      <c r="J268" s="845">
        <v>72.91535388701908</v>
      </c>
      <c r="K268" s="846">
        <v>14.781294379820324</v>
      </c>
    </row>
    <row r="269" spans="1:11" x14ac:dyDescent="0.25">
      <c r="A269" s="56" t="s">
        <v>740</v>
      </c>
      <c r="B269" s="790">
        <v>38028</v>
      </c>
      <c r="C269" s="824">
        <v>1.2296470588235293</v>
      </c>
      <c r="D269" s="824">
        <v>0.81136521841655052</v>
      </c>
      <c r="E269" s="824">
        <v>0.68361408472773122</v>
      </c>
      <c r="F269" s="403">
        <v>7.7012039795996694</v>
      </c>
      <c r="G269" s="843">
        <v>1.2939554893839251</v>
      </c>
      <c r="H269" s="843">
        <v>2.0557703854986369</v>
      </c>
      <c r="I269" s="845">
        <v>71.755149480970715</v>
      </c>
      <c r="J269" s="845">
        <v>58.576995657064039</v>
      </c>
      <c r="K269" s="846">
        <v>13.178153823906676</v>
      </c>
    </row>
    <row r="270" spans="1:11" x14ac:dyDescent="0.25">
      <c r="A270" s="56" t="s">
        <v>741</v>
      </c>
      <c r="B270" s="790">
        <v>38045</v>
      </c>
      <c r="C270" s="824">
        <v>3.7214117647058811</v>
      </c>
      <c r="D270" s="824">
        <v>2.5715806839252902</v>
      </c>
      <c r="E270" s="824">
        <v>1.7237425159452273</v>
      </c>
      <c r="F270" s="403">
        <v>25.347445650945492</v>
      </c>
      <c r="G270" s="843">
        <v>3.2376158500655077</v>
      </c>
      <c r="H270" s="843">
        <v>2.3273150253173189</v>
      </c>
      <c r="I270" s="845">
        <v>242.59207977491528</v>
      </c>
      <c r="J270" s="845">
        <v>203.47882561159651</v>
      </c>
      <c r="K270" s="846">
        <v>39.113254163318771</v>
      </c>
    </row>
    <row r="271" spans="1:11" x14ac:dyDescent="0.25">
      <c r="A271" s="56" t="s">
        <v>742</v>
      </c>
      <c r="B271" s="790">
        <v>38062</v>
      </c>
      <c r="C271" s="824">
        <v>1.9160000000000001</v>
      </c>
      <c r="D271" s="824">
        <v>1.4550338409724295</v>
      </c>
      <c r="E271" s="824">
        <v>0.79169342741527193</v>
      </c>
      <c r="F271" s="403">
        <v>7.4398148438814005</v>
      </c>
      <c r="G271" s="843">
        <v>1.8592209515155818</v>
      </c>
      <c r="H271" s="843">
        <v>1.84036226852284</v>
      </c>
      <c r="I271" s="845">
        <v>114.76525402527677</v>
      </c>
      <c r="J271" s="845">
        <v>97.632676727607432</v>
      </c>
      <c r="K271" s="846">
        <v>17.132577297669343</v>
      </c>
    </row>
    <row r="272" spans="1:11" x14ac:dyDescent="0.25">
      <c r="A272" s="56" t="s">
        <v>743</v>
      </c>
      <c r="B272" s="790">
        <v>38079</v>
      </c>
      <c r="C272" s="824">
        <v>1.2489411764705884</v>
      </c>
      <c r="D272" s="824">
        <v>0.93033399269266881</v>
      </c>
      <c r="E272" s="824">
        <v>0.62264281912811137</v>
      </c>
      <c r="F272" s="403">
        <v>6.2164526209376989</v>
      </c>
      <c r="G272" s="843">
        <v>0.96857067990522194</v>
      </c>
      <c r="H272" s="843">
        <v>1.2523215821679767</v>
      </c>
      <c r="I272" s="845">
        <v>70.519704874283647</v>
      </c>
      <c r="J272" s="845">
        <v>57.434473020580178</v>
      </c>
      <c r="K272" s="846">
        <v>13.085231853703469</v>
      </c>
    </row>
    <row r="273" spans="1:11" x14ac:dyDescent="0.25">
      <c r="A273" s="56" t="s">
        <v>744</v>
      </c>
      <c r="B273" s="790">
        <v>38096</v>
      </c>
      <c r="C273" s="824">
        <v>0.10235294117647088</v>
      </c>
      <c r="D273" s="824">
        <v>7.7437470862129557E-2</v>
      </c>
      <c r="E273" s="824">
        <v>8.3871402175150794E-2</v>
      </c>
      <c r="F273" s="403">
        <v>0.64541709034815986</v>
      </c>
      <c r="G273" s="843">
        <v>5.5481196435673348E-2</v>
      </c>
      <c r="H273" s="843"/>
      <c r="I273" s="845"/>
      <c r="J273" s="845"/>
      <c r="K273" s="846"/>
    </row>
    <row r="274" spans="1:11" ht="13.8" thickBot="1" x14ac:dyDescent="0.3">
      <c r="A274" s="63" t="s">
        <v>745</v>
      </c>
      <c r="B274" s="792">
        <v>38113</v>
      </c>
      <c r="C274" s="824">
        <v>7.5529411764705276E-2</v>
      </c>
      <c r="D274" s="824">
        <v>5.6387353024480981E-2</v>
      </c>
      <c r="E274" s="824">
        <v>5.0848868897876466E-2</v>
      </c>
      <c r="F274" s="403">
        <v>0.39969063067243321</v>
      </c>
      <c r="G274" s="843">
        <v>3.8421479601498817E-2</v>
      </c>
      <c r="H274" s="843">
        <v>0.11770634337576956</v>
      </c>
      <c r="I274" s="845"/>
      <c r="J274" s="845"/>
      <c r="K274" s="846"/>
    </row>
    <row r="275" spans="1:11" x14ac:dyDescent="0.25">
      <c r="A275" s="56" t="s">
        <v>746</v>
      </c>
      <c r="B275" s="790">
        <v>38149</v>
      </c>
      <c r="C275" s="824">
        <v>4.4382857142857128</v>
      </c>
      <c r="D275" s="824">
        <v>2.7117908308902066</v>
      </c>
      <c r="E275" s="824">
        <v>1.9262858775777274</v>
      </c>
      <c r="F275" s="403">
        <v>15.259761520511939</v>
      </c>
      <c r="G275" s="843">
        <v>3.5849576599832211</v>
      </c>
      <c r="H275" s="843">
        <v>32.397274874005291</v>
      </c>
      <c r="I275" s="845">
        <v>225.62482184921677</v>
      </c>
      <c r="J275" s="845">
        <v>185.20577209979967</v>
      </c>
      <c r="K275" s="846">
        <v>40.419049749417098</v>
      </c>
    </row>
    <row r="276" spans="1:11" x14ac:dyDescent="0.25">
      <c r="A276" s="56" t="s">
        <v>747</v>
      </c>
      <c r="B276" s="790">
        <v>38156</v>
      </c>
      <c r="C276" s="824">
        <v>4.4754285714285684</v>
      </c>
      <c r="D276" s="824">
        <v>2.7153356263119259</v>
      </c>
      <c r="E276" s="824">
        <v>1.9377219555670604</v>
      </c>
      <c r="F276" s="403">
        <v>14.747815463202087</v>
      </c>
      <c r="G276" s="843">
        <v>5.6667098059070851</v>
      </c>
      <c r="H276" s="843">
        <v>26.721737677263938</v>
      </c>
      <c r="I276" s="845">
        <v>342.36249424231323</v>
      </c>
      <c r="J276" s="845">
        <v>296.81916132434901</v>
      </c>
      <c r="K276" s="846">
        <v>45.543332917964221</v>
      </c>
    </row>
    <row r="277" spans="1:11" x14ac:dyDescent="0.25">
      <c r="A277" s="56" t="s">
        <v>748</v>
      </c>
      <c r="B277" s="790">
        <v>38163</v>
      </c>
      <c r="C277" s="824">
        <v>4.0262857142857138</v>
      </c>
      <c r="D277" s="824">
        <v>2.6456722444133498</v>
      </c>
      <c r="E277" s="824">
        <v>1.6493945608806466</v>
      </c>
      <c r="F277" s="403">
        <v>11.142880002112344</v>
      </c>
      <c r="G277" s="843">
        <v>5.6841107129288835</v>
      </c>
      <c r="H277" s="843">
        <v>16.998819464205305</v>
      </c>
      <c r="I277" s="845">
        <v>238.29480168292699</v>
      </c>
      <c r="J277" s="845">
        <v>202.21966241488062</v>
      </c>
      <c r="K277" s="846">
        <v>36.075139268046371</v>
      </c>
    </row>
    <row r="278" spans="1:11" x14ac:dyDescent="0.25">
      <c r="A278" s="75" t="s">
        <v>749</v>
      </c>
      <c r="B278" s="793">
        <v>38170</v>
      </c>
      <c r="C278" s="824"/>
      <c r="D278" s="824"/>
      <c r="E278" s="824"/>
      <c r="F278" s="403"/>
      <c r="G278" s="843"/>
      <c r="H278" s="843"/>
      <c r="I278" s="845"/>
      <c r="J278" s="845"/>
      <c r="K278" s="846"/>
    </row>
    <row r="279" spans="1:11" x14ac:dyDescent="0.25">
      <c r="A279" s="56" t="s">
        <v>750</v>
      </c>
      <c r="B279" s="790">
        <v>38177</v>
      </c>
      <c r="C279" s="824">
        <v>0.25257142857142806</v>
      </c>
      <c r="D279" s="824">
        <v>0.14323452388867461</v>
      </c>
      <c r="E279" s="824">
        <v>0.11309613052214014</v>
      </c>
      <c r="F279" s="403">
        <v>0.91827397782092268</v>
      </c>
      <c r="G279" s="843">
        <v>0.28477000883740977</v>
      </c>
      <c r="H279" s="843">
        <v>1.8973083092561711</v>
      </c>
      <c r="I279" s="845"/>
      <c r="J279" s="845"/>
      <c r="K279" s="846"/>
    </row>
    <row r="280" spans="1:11" x14ac:dyDescent="0.25">
      <c r="A280" s="56" t="s">
        <v>751</v>
      </c>
      <c r="B280" s="790">
        <v>38184</v>
      </c>
      <c r="C280" s="824">
        <v>8.0571428571429154E-2</v>
      </c>
      <c r="D280" s="824">
        <v>5.0191447719898349E-2</v>
      </c>
      <c r="E280" s="824">
        <v>3.0488606829173988E-2</v>
      </c>
      <c r="F280" s="403">
        <v>0.26791211507610185</v>
      </c>
      <c r="G280" s="843">
        <v>7.1926602345571453E-2</v>
      </c>
      <c r="H280" s="843">
        <v>0.53919941482138734</v>
      </c>
      <c r="I280" s="845"/>
      <c r="J280" s="845"/>
      <c r="K280" s="846"/>
    </row>
    <row r="281" spans="1:11" x14ac:dyDescent="0.25">
      <c r="A281" s="56" t="s">
        <v>752</v>
      </c>
      <c r="B281" s="790">
        <v>38191</v>
      </c>
      <c r="C281" s="824">
        <v>0.11771428571428413</v>
      </c>
      <c r="D281" s="824">
        <v>7.196477785201956E-2</v>
      </c>
      <c r="E281" s="824">
        <v>5.1208582570325657E-2</v>
      </c>
      <c r="F281" s="403">
        <v>0.43073619835630161</v>
      </c>
      <c r="G281" s="843">
        <v>0.11094212238503383</v>
      </c>
      <c r="H281" s="843">
        <v>0.77347868188211544</v>
      </c>
      <c r="I281" s="845"/>
      <c r="J281" s="845"/>
      <c r="K281" s="846"/>
    </row>
    <row r="282" spans="1:11" x14ac:dyDescent="0.25">
      <c r="A282" s="56" t="s">
        <v>753</v>
      </c>
      <c r="B282" s="790">
        <v>38198</v>
      </c>
      <c r="C282" s="824">
        <v>0.2194285714285705</v>
      </c>
      <c r="D282" s="824">
        <v>0.13028364609808657</v>
      </c>
      <c r="E282" s="824">
        <v>0.11581552210070696</v>
      </c>
      <c r="F282" s="403">
        <v>1.0536090570183387</v>
      </c>
      <c r="G282" s="843">
        <v>0.2241384054541477</v>
      </c>
      <c r="H282" s="843">
        <v>1.2498715780585494</v>
      </c>
      <c r="I282" s="845"/>
      <c r="J282" s="845"/>
      <c r="K282" s="846"/>
    </row>
    <row r="283" spans="1:11" x14ac:dyDescent="0.25">
      <c r="A283" s="56" t="s">
        <v>754</v>
      </c>
      <c r="B283" s="790">
        <v>38205</v>
      </c>
      <c r="C283" s="824">
        <v>5.0476190476190071E-2</v>
      </c>
      <c r="D283" s="824">
        <v>3.1922738289951479E-2</v>
      </c>
      <c r="E283" s="824">
        <v>2.3503152243825591E-2</v>
      </c>
      <c r="F283" s="403">
        <v>0.22550511631936807</v>
      </c>
      <c r="G283" s="843">
        <v>5.4272774602536607E-2</v>
      </c>
      <c r="H283" s="843">
        <v>0.22631922701958451</v>
      </c>
      <c r="I283" s="845"/>
      <c r="J283" s="845"/>
      <c r="K283" s="846"/>
    </row>
    <row r="284" spans="1:11" x14ac:dyDescent="0.25">
      <c r="A284" s="56" t="s">
        <v>755</v>
      </c>
      <c r="B284" s="790">
        <v>38219</v>
      </c>
      <c r="C284" s="824">
        <v>0.14171428571428532</v>
      </c>
      <c r="D284" s="824">
        <v>7.9278141510217531E-2</v>
      </c>
      <c r="E284" s="824">
        <v>6.6518133985537548E-2</v>
      </c>
      <c r="F284" s="403">
        <v>0.58177742646431341</v>
      </c>
      <c r="G284" s="843">
        <v>0.19306459882287402</v>
      </c>
      <c r="H284" s="843">
        <v>0.91362184382808298</v>
      </c>
      <c r="I284" s="845"/>
      <c r="J284" s="845"/>
      <c r="K284" s="846"/>
    </row>
    <row r="285" spans="1:11" x14ac:dyDescent="0.25">
      <c r="A285" s="56" t="s">
        <v>756</v>
      </c>
      <c r="B285" s="790">
        <v>38233</v>
      </c>
      <c r="C285" s="824">
        <v>0.59485714285714308</v>
      </c>
      <c r="D285" s="824">
        <v>0.35919327420316322</v>
      </c>
      <c r="E285" s="824">
        <v>0.32182128328498727</v>
      </c>
      <c r="F285" s="403">
        <v>2.9318326974424056</v>
      </c>
      <c r="G285" s="843">
        <v>0.48957879609460003</v>
      </c>
      <c r="H285" s="843">
        <v>3.5145650549297081</v>
      </c>
      <c r="I285" s="845">
        <v>28.431137347208903</v>
      </c>
      <c r="J285" s="845">
        <v>19.217420135208204</v>
      </c>
      <c r="K285" s="846">
        <v>9.2137172120006987</v>
      </c>
    </row>
    <row r="286" spans="1:11" x14ac:dyDescent="0.25">
      <c r="A286" s="56" t="s">
        <v>757</v>
      </c>
      <c r="B286" s="790">
        <v>38247</v>
      </c>
      <c r="C286" s="824">
        <v>1.6714285714286237E-2</v>
      </c>
      <c r="D286" s="824">
        <v>1.0959468678281001E-2</v>
      </c>
      <c r="E286" s="824">
        <v>7.59367393204475E-3</v>
      </c>
      <c r="F286" s="403">
        <v>7.3128541070403799E-2</v>
      </c>
      <c r="G286" s="843">
        <v>1.4980622296765148E-2</v>
      </c>
      <c r="H286" s="843">
        <v>7.340415032498368E-2</v>
      </c>
      <c r="I286" s="845"/>
      <c r="J286" s="845"/>
      <c r="K286" s="846"/>
    </row>
    <row r="287" spans="1:11" ht="13.8" thickBot="1" x14ac:dyDescent="0.3">
      <c r="A287" s="56" t="s">
        <v>758</v>
      </c>
      <c r="B287" s="790">
        <v>38261</v>
      </c>
      <c r="C287" s="824">
        <v>4.5230769230768658E-2</v>
      </c>
      <c r="D287" s="824">
        <v>3.3109928897078277E-2</v>
      </c>
      <c r="E287" s="824">
        <v>1.588950138291732E-2</v>
      </c>
      <c r="F287" s="403">
        <v>0.1501893200703617</v>
      </c>
      <c r="G287" s="843">
        <v>4.1018774290268373E-2</v>
      </c>
      <c r="H287" s="843">
        <v>0.12496506971336035</v>
      </c>
      <c r="I287" s="845"/>
      <c r="J287" s="845"/>
      <c r="K287" s="846"/>
    </row>
    <row r="288" spans="1:11" x14ac:dyDescent="0.25">
      <c r="A288" s="64" t="s">
        <v>759</v>
      </c>
      <c r="B288" s="791">
        <v>38287</v>
      </c>
      <c r="C288" s="824">
        <v>1.4554285714285715</v>
      </c>
      <c r="D288" s="824">
        <v>0.88926628637535188</v>
      </c>
      <c r="E288" s="824">
        <v>0.63167891466338022</v>
      </c>
      <c r="F288" s="403">
        <v>5.0040701162281351</v>
      </c>
      <c r="G288" s="843">
        <v>1.1756002523467577</v>
      </c>
      <c r="H288" s="843">
        <v>10.623903579772307</v>
      </c>
      <c r="I288" s="845">
        <v>118.88954300453344</v>
      </c>
      <c r="J288" s="845">
        <v>99.410611926806908</v>
      </c>
      <c r="K288" s="846">
        <v>19.478931077726529</v>
      </c>
    </row>
    <row r="289" spans="1:11" x14ac:dyDescent="0.25">
      <c r="A289" s="56" t="s">
        <v>760</v>
      </c>
      <c r="B289" s="790">
        <v>38301</v>
      </c>
      <c r="C289" s="824">
        <v>2.1026666666666673</v>
      </c>
      <c r="D289" s="824">
        <v>1.275731612991887</v>
      </c>
      <c r="E289" s="824">
        <v>0.91038954151790952</v>
      </c>
      <c r="F289" s="403">
        <v>6.928887253076609</v>
      </c>
      <c r="G289" s="843">
        <v>2.6623599569036593</v>
      </c>
      <c r="H289" s="843">
        <v>12.554531078452372</v>
      </c>
      <c r="I289" s="845">
        <v>148.21067963207238</v>
      </c>
      <c r="J289" s="845">
        <v>127.83757669122656</v>
      </c>
      <c r="K289" s="846">
        <v>20.373102940845826</v>
      </c>
    </row>
    <row r="290" spans="1:11" x14ac:dyDescent="0.25">
      <c r="A290" s="56" t="s">
        <v>761</v>
      </c>
      <c r="B290" s="790">
        <v>38315</v>
      </c>
      <c r="C290" s="824">
        <v>1.1177142857142852</v>
      </c>
      <c r="D290" s="824">
        <v>0.73445002981443519</v>
      </c>
      <c r="E290" s="824">
        <v>0.45787904642102517</v>
      </c>
      <c r="F290" s="403">
        <v>3.0933115645943428</v>
      </c>
      <c r="G290" s="843">
        <v>1.5779336580313499</v>
      </c>
      <c r="H290" s="843">
        <v>4.7189456247495833</v>
      </c>
      <c r="I290" s="845">
        <v>71.904081401847762</v>
      </c>
      <c r="J290" s="845">
        <v>58.672730060090892</v>
      </c>
      <c r="K290" s="846">
        <v>13.23135134175687</v>
      </c>
    </row>
    <row r="291" spans="1:11" x14ac:dyDescent="0.25">
      <c r="A291" s="56" t="s">
        <v>762</v>
      </c>
      <c r="B291" s="790">
        <v>38329</v>
      </c>
      <c r="C291" s="824">
        <v>1.4594285714285706</v>
      </c>
      <c r="D291" s="824">
        <v>0.89307966119729776</v>
      </c>
      <c r="E291" s="824">
        <v>0.57655526880759556</v>
      </c>
      <c r="F291" s="403">
        <v>4.7865091143729535</v>
      </c>
      <c r="G291" s="843">
        <v>1.9379689620591005</v>
      </c>
      <c r="H291" s="843">
        <v>8.1461163127123424</v>
      </c>
      <c r="I291" s="845">
        <v>90.349301860296293</v>
      </c>
      <c r="J291" s="845">
        <v>74.989359583410049</v>
      </c>
      <c r="K291" s="846">
        <v>15.359942276886244</v>
      </c>
    </row>
    <row r="292" spans="1:11" x14ac:dyDescent="0.25">
      <c r="A292" s="56" t="s">
        <v>763</v>
      </c>
      <c r="B292" s="790">
        <v>38343</v>
      </c>
      <c r="C292" s="824">
        <v>1.7514285714285716</v>
      </c>
      <c r="D292" s="824">
        <v>0.99324392696558483</v>
      </c>
      <c r="E292" s="824">
        <v>0.78425257929945758</v>
      </c>
      <c r="F292" s="403">
        <v>6.3676690995953269</v>
      </c>
      <c r="G292" s="843">
        <v>1.9747060567571555</v>
      </c>
      <c r="H292" s="843">
        <v>13.156674135452887</v>
      </c>
      <c r="I292" s="845">
        <v>107.12348861592015</v>
      </c>
      <c r="J292" s="845">
        <v>94.090727283962153</v>
      </c>
      <c r="K292" s="846">
        <v>13.032761331958</v>
      </c>
    </row>
    <row r="293" spans="1:11" x14ac:dyDescent="0.25">
      <c r="A293" s="75" t="s">
        <v>764</v>
      </c>
      <c r="B293" s="793">
        <v>38357</v>
      </c>
      <c r="C293" s="824"/>
      <c r="D293" s="824"/>
      <c r="E293" s="824"/>
      <c r="F293" s="403"/>
      <c r="G293" s="843"/>
      <c r="H293" s="843"/>
      <c r="I293" s="845"/>
      <c r="J293" s="845"/>
      <c r="K293" s="846"/>
    </row>
    <row r="294" spans="1:11" x14ac:dyDescent="0.25">
      <c r="A294" s="75" t="s">
        <v>765</v>
      </c>
      <c r="B294" s="793">
        <v>38371</v>
      </c>
      <c r="C294" s="824"/>
      <c r="D294" s="824"/>
      <c r="E294" s="824"/>
      <c r="F294" s="403"/>
      <c r="G294" s="843"/>
      <c r="H294" s="843"/>
      <c r="I294" s="845"/>
      <c r="J294" s="845"/>
      <c r="K294" s="846"/>
    </row>
    <row r="295" spans="1:11" x14ac:dyDescent="0.25">
      <c r="A295" s="75" t="s">
        <v>766</v>
      </c>
      <c r="B295" s="793">
        <v>38385</v>
      </c>
      <c r="C295" s="824"/>
      <c r="D295" s="824"/>
      <c r="E295" s="824"/>
      <c r="F295" s="403"/>
      <c r="G295" s="843"/>
      <c r="H295" s="843"/>
      <c r="I295" s="845"/>
      <c r="J295" s="845"/>
      <c r="K295" s="846"/>
    </row>
    <row r="296" spans="1:11" x14ac:dyDescent="0.25">
      <c r="A296" s="75" t="s">
        <v>767</v>
      </c>
      <c r="B296" s="793">
        <v>38399</v>
      </c>
      <c r="C296" s="824"/>
      <c r="D296" s="824"/>
      <c r="E296" s="824"/>
      <c r="F296" s="403"/>
      <c r="G296" s="843"/>
      <c r="H296" s="843"/>
      <c r="I296" s="845"/>
      <c r="J296" s="845"/>
      <c r="K296" s="846"/>
    </row>
    <row r="297" spans="1:11" x14ac:dyDescent="0.25">
      <c r="A297" s="75" t="s">
        <v>768</v>
      </c>
      <c r="B297" s="793">
        <v>38413</v>
      </c>
      <c r="C297" s="824"/>
      <c r="D297" s="824"/>
      <c r="E297" s="824"/>
      <c r="F297" s="403"/>
      <c r="G297" s="843"/>
      <c r="H297" s="843"/>
      <c r="I297" s="845"/>
      <c r="J297" s="845"/>
      <c r="K297" s="846"/>
    </row>
    <row r="298" spans="1:11" x14ac:dyDescent="0.25">
      <c r="A298" s="75" t="s">
        <v>769</v>
      </c>
      <c r="B298" s="793">
        <v>38427</v>
      </c>
      <c r="C298" s="824"/>
      <c r="D298" s="824"/>
      <c r="E298" s="824"/>
      <c r="F298" s="403"/>
      <c r="G298" s="843"/>
      <c r="H298" s="843"/>
      <c r="I298" s="845"/>
      <c r="J298" s="845"/>
      <c r="K298" s="846"/>
    </row>
    <row r="299" spans="1:11" x14ac:dyDescent="0.25">
      <c r="A299" s="75" t="s">
        <v>770</v>
      </c>
      <c r="B299" s="793">
        <v>38441</v>
      </c>
      <c r="C299" s="824"/>
      <c r="D299" s="824"/>
      <c r="E299" s="824"/>
      <c r="F299" s="403"/>
      <c r="G299" s="843"/>
      <c r="H299" s="843"/>
      <c r="I299" s="845"/>
      <c r="J299" s="845"/>
      <c r="K299" s="846"/>
    </row>
    <row r="300" spans="1:11" ht="13.8" thickBot="1" x14ac:dyDescent="0.3">
      <c r="A300" s="84" t="s">
        <v>771</v>
      </c>
      <c r="B300" s="796">
        <v>38455</v>
      </c>
      <c r="C300" s="824"/>
      <c r="D300" s="824"/>
      <c r="E300" s="824"/>
      <c r="F300" s="403"/>
      <c r="G300" s="843"/>
      <c r="H300" s="843"/>
      <c r="I300" s="845"/>
      <c r="J300" s="845"/>
      <c r="K300" s="846"/>
    </row>
    <row r="301" spans="1:11" x14ac:dyDescent="0.25">
      <c r="A301" s="56" t="s">
        <v>772</v>
      </c>
      <c r="B301" s="790">
        <v>38463</v>
      </c>
      <c r="C301" s="824">
        <v>2.0885714285714285</v>
      </c>
      <c r="D301" s="824">
        <v>1.118827000352953</v>
      </c>
      <c r="E301" s="824">
        <v>0.83165278766500217</v>
      </c>
      <c r="F301" s="403">
        <v>7.4259328910940523</v>
      </c>
      <c r="G301" s="843">
        <v>1.1435699567170383</v>
      </c>
      <c r="H301" s="836">
        <v>22.520864022848961</v>
      </c>
      <c r="I301" s="845">
        <v>136.88073874394519</v>
      </c>
      <c r="J301" s="845">
        <v>115.23862970574343</v>
      </c>
      <c r="K301" s="846">
        <v>21.642109038201752</v>
      </c>
    </row>
    <row r="302" spans="1:11" x14ac:dyDescent="0.25">
      <c r="A302" s="56" t="s">
        <v>773</v>
      </c>
      <c r="B302" s="790">
        <v>38477</v>
      </c>
      <c r="C302" s="824">
        <v>3.4857142857143648E-2</v>
      </c>
      <c r="D302" s="824">
        <v>2.7903161549926551E-2</v>
      </c>
      <c r="E302" s="824">
        <v>1.7955317189472769E-2</v>
      </c>
      <c r="F302" s="403">
        <v>0.146867039277808</v>
      </c>
      <c r="G302" s="843">
        <v>2.5457502346782186E-2</v>
      </c>
      <c r="H302" s="843"/>
      <c r="I302" s="845"/>
      <c r="J302" s="845"/>
      <c r="K302" s="846"/>
    </row>
    <row r="303" spans="1:11" x14ac:dyDescent="0.25">
      <c r="A303" s="56" t="s">
        <v>774</v>
      </c>
      <c r="B303" s="790">
        <v>38491</v>
      </c>
      <c r="C303" s="824">
        <v>7.9428571428571654E-2</v>
      </c>
      <c r="D303" s="824">
        <v>6.3493216597331661E-2</v>
      </c>
      <c r="E303" s="824">
        <v>3.9939370481711395E-2</v>
      </c>
      <c r="F303" s="403">
        <v>0.33710801818418945</v>
      </c>
      <c r="G303" s="843">
        <v>5.8170418252426914E-2</v>
      </c>
      <c r="H303" s="843"/>
      <c r="I303" s="845"/>
      <c r="J303" s="845"/>
      <c r="K303" s="846"/>
    </row>
    <row r="304" spans="1:11" x14ac:dyDescent="0.25">
      <c r="A304" s="56" t="s">
        <v>775</v>
      </c>
      <c r="B304" s="790">
        <v>38505</v>
      </c>
      <c r="C304" s="824">
        <v>0.35314285714285731</v>
      </c>
      <c r="D304" s="824">
        <v>0.17200583696729155</v>
      </c>
      <c r="E304" s="824">
        <v>0.16731749824407779</v>
      </c>
      <c r="F304" s="403">
        <v>1.4406988345991985</v>
      </c>
      <c r="G304" s="843">
        <v>0.25025855304650074</v>
      </c>
      <c r="H304" s="843">
        <v>4.0187419589152436</v>
      </c>
      <c r="I304" s="845">
        <v>12.714751091828569</v>
      </c>
      <c r="J304" s="845">
        <v>8.652089751908866</v>
      </c>
      <c r="K304" s="846">
        <v>4.0626613399197034</v>
      </c>
    </row>
    <row r="305" spans="1:11" x14ac:dyDescent="0.25">
      <c r="A305" s="56" t="s">
        <v>776</v>
      </c>
      <c r="B305" s="790">
        <v>38519</v>
      </c>
      <c r="C305" s="824">
        <v>7.5999999999999943E-2</v>
      </c>
      <c r="D305" s="824">
        <v>5.9646987967301487E-2</v>
      </c>
      <c r="E305" s="824">
        <v>4.3402809317555337E-2</v>
      </c>
      <c r="F305" s="403">
        <v>0.35874671279838805</v>
      </c>
      <c r="G305" s="843">
        <v>5.5857398835683456E-2</v>
      </c>
      <c r="H305" s="843"/>
      <c r="I305" s="845"/>
      <c r="J305" s="845"/>
      <c r="K305" s="846"/>
    </row>
    <row r="306" spans="1:11" x14ac:dyDescent="0.25">
      <c r="A306" s="56" t="s">
        <v>777</v>
      </c>
      <c r="B306" s="790">
        <v>38533</v>
      </c>
      <c r="C306" s="824">
        <v>2.51428571428578E-2</v>
      </c>
      <c r="D306" s="824">
        <v>1.9850236569794066E-2</v>
      </c>
      <c r="E306" s="824">
        <v>1.4367346938775886E-2</v>
      </c>
      <c r="F306" s="403">
        <v>0.11942857142857458</v>
      </c>
      <c r="G306" s="843">
        <v>1.7082738154394313E-2</v>
      </c>
      <c r="H306" s="843"/>
      <c r="I306" s="845"/>
      <c r="J306" s="845"/>
      <c r="K306" s="846"/>
    </row>
    <row r="307" spans="1:11" x14ac:dyDescent="0.25">
      <c r="A307" s="75" t="s">
        <v>778</v>
      </c>
      <c r="B307" s="793">
        <v>38547</v>
      </c>
      <c r="C307" s="824"/>
      <c r="D307" s="824"/>
      <c r="E307" s="824"/>
      <c r="F307" s="403"/>
      <c r="G307" s="843"/>
      <c r="H307" s="843"/>
      <c r="I307" s="845"/>
      <c r="J307" s="845"/>
      <c r="K307" s="846"/>
    </row>
    <row r="308" spans="1:11" x14ac:dyDescent="0.25">
      <c r="A308" s="56" t="s">
        <v>779</v>
      </c>
      <c r="B308" s="790">
        <v>38561</v>
      </c>
      <c r="C308" s="824">
        <v>0.1668571428571434</v>
      </c>
      <c r="D308" s="824">
        <v>7.6496327826376442E-2</v>
      </c>
      <c r="E308" s="824">
        <v>7.9955163041657257E-2</v>
      </c>
      <c r="F308" s="403">
        <v>0.67790746372117228</v>
      </c>
      <c r="G308" s="843">
        <v>9.9310201504288598E-2</v>
      </c>
      <c r="H308" s="843">
        <v>2.1393213978434331</v>
      </c>
      <c r="I308" s="845">
        <v>6.6323024872368634</v>
      </c>
      <c r="J308" s="845">
        <v>4.7681864630998128</v>
      </c>
      <c r="K308" s="846">
        <v>1.8641160241370507</v>
      </c>
    </row>
    <row r="309" spans="1:11" x14ac:dyDescent="0.25">
      <c r="A309" s="56" t="s">
        <v>780</v>
      </c>
      <c r="B309" s="790">
        <v>38575</v>
      </c>
      <c r="C309" s="824">
        <v>0.04</v>
      </c>
      <c r="D309" s="824">
        <v>3.1463479789716739E-2</v>
      </c>
      <c r="E309" s="824">
        <v>2.2889378266168686E-2</v>
      </c>
      <c r="F309" s="403">
        <v>0.19240681217933225</v>
      </c>
      <c r="G309" s="843">
        <v>2.7619074615967569E-2</v>
      </c>
      <c r="H309" s="843"/>
      <c r="I309" s="845"/>
      <c r="J309" s="845"/>
      <c r="K309" s="846"/>
    </row>
    <row r="310" spans="1:11" x14ac:dyDescent="0.25">
      <c r="A310" s="75" t="s">
        <v>781</v>
      </c>
      <c r="B310" s="793">
        <v>38589</v>
      </c>
      <c r="C310" s="824"/>
      <c r="D310" s="824"/>
      <c r="E310" s="824"/>
      <c r="F310" s="403"/>
      <c r="G310" s="843"/>
      <c r="H310" s="843"/>
      <c r="I310" s="845"/>
      <c r="J310" s="845"/>
      <c r="K310" s="846"/>
    </row>
    <row r="311" spans="1:11" x14ac:dyDescent="0.25">
      <c r="A311" s="56" t="s">
        <v>782</v>
      </c>
      <c r="B311" s="790">
        <v>38603</v>
      </c>
      <c r="C311" s="824">
        <v>0.34800000000000025</v>
      </c>
      <c r="D311" s="824">
        <v>0.22394837391978017</v>
      </c>
      <c r="E311" s="824">
        <v>0.1555293386674283</v>
      </c>
      <c r="F311" s="403">
        <v>1.4376233904893596</v>
      </c>
      <c r="G311" s="843">
        <v>0.17356293188485844</v>
      </c>
      <c r="H311" s="843">
        <v>2.2627867223084182</v>
      </c>
      <c r="I311" s="845">
        <v>18.589633368211643</v>
      </c>
      <c r="J311" s="845">
        <v>13.593597258113263</v>
      </c>
      <c r="K311" s="846">
        <v>4.9960361100983803</v>
      </c>
    </row>
    <row r="312" spans="1:11" x14ac:dyDescent="0.25">
      <c r="A312" s="56" t="s">
        <v>783</v>
      </c>
      <c r="B312" s="790">
        <v>38617</v>
      </c>
      <c r="C312" s="824">
        <v>1.3011428571428572</v>
      </c>
      <c r="D312" s="824">
        <v>0.84672074363302563</v>
      </c>
      <c r="E312" s="824">
        <v>0.4699759410269666</v>
      </c>
      <c r="F312" s="403">
        <v>4.5322295324947328</v>
      </c>
      <c r="G312" s="843">
        <v>0.6009012572595146</v>
      </c>
      <c r="H312" s="843">
        <v>9.1973688636273216</v>
      </c>
      <c r="I312" s="845">
        <v>58.341623860105393</v>
      </c>
      <c r="J312" s="845">
        <v>46.65386073856471</v>
      </c>
      <c r="K312" s="846">
        <v>11.687763121540684</v>
      </c>
    </row>
    <row r="313" spans="1:11" ht="13.8" thickBot="1" x14ac:dyDescent="0.3">
      <c r="A313" s="56" t="s">
        <v>784</v>
      </c>
      <c r="B313" s="790">
        <v>38631</v>
      </c>
      <c r="C313" s="824">
        <v>1.73</v>
      </c>
      <c r="D313" s="824">
        <v>1.2138122208350488</v>
      </c>
      <c r="E313" s="824">
        <v>0.62646994469523354</v>
      </c>
      <c r="F313" s="403">
        <v>5.7944610841597379</v>
      </c>
      <c r="G313" s="843">
        <v>0.85977504035791963</v>
      </c>
      <c r="H313" s="843">
        <v>9.1257577832279377</v>
      </c>
      <c r="I313" s="845">
        <v>81.202585315327468</v>
      </c>
      <c r="J313" s="845">
        <v>66.00885480581816</v>
      </c>
      <c r="K313" s="846">
        <v>15.193730509509308</v>
      </c>
    </row>
    <row r="314" spans="1:11" x14ac:dyDescent="0.25">
      <c r="A314" s="64" t="s">
        <v>785</v>
      </c>
      <c r="B314" s="791">
        <v>38646</v>
      </c>
      <c r="C314" s="824">
        <v>2.2651428571428571</v>
      </c>
      <c r="D314" s="824">
        <v>1.6936421399194905</v>
      </c>
      <c r="E314" s="824">
        <v>0.78648106057551448</v>
      </c>
      <c r="F314" s="403">
        <v>7.7813709179968962</v>
      </c>
      <c r="G314" s="843">
        <v>1.375127947711889</v>
      </c>
      <c r="H314" s="843">
        <v>7.1363117535820999</v>
      </c>
      <c r="I314" s="845">
        <v>154.95538306703719</v>
      </c>
      <c r="J314" s="845">
        <v>130.77490316091601</v>
      </c>
      <c r="K314" s="846">
        <v>24.180479906121178</v>
      </c>
    </row>
    <row r="315" spans="1:11" x14ac:dyDescent="0.25">
      <c r="A315" s="56" t="s">
        <v>786</v>
      </c>
      <c r="B315" s="790">
        <v>38663.5</v>
      </c>
      <c r="C315" s="824">
        <v>1.7042285714285712</v>
      </c>
      <c r="D315" s="824">
        <v>1.1145747800540162</v>
      </c>
      <c r="E315" s="824">
        <v>0.89703879354039751</v>
      </c>
      <c r="F315" s="403">
        <v>8.8674828508477681</v>
      </c>
      <c r="G315" s="843">
        <v>1.0270802607243066</v>
      </c>
      <c r="H315" s="843">
        <v>7.8628373494492241</v>
      </c>
      <c r="I315" s="845">
        <v>147.42084689897138</v>
      </c>
      <c r="J315" s="845">
        <v>124.61730458784005</v>
      </c>
      <c r="K315" s="846">
        <v>22.803542311131324</v>
      </c>
    </row>
    <row r="316" spans="1:11" x14ac:dyDescent="0.25">
      <c r="A316" s="56" t="s">
        <v>787</v>
      </c>
      <c r="B316" s="790">
        <v>38681</v>
      </c>
      <c r="C316" s="824">
        <v>2.3293714285714278</v>
      </c>
      <c r="D316" s="824">
        <v>1.6341748328105845</v>
      </c>
      <c r="E316" s="824">
        <v>1.0878355248969351</v>
      </c>
      <c r="F316" s="403">
        <v>11.267419112375066</v>
      </c>
      <c r="G316" s="843">
        <v>1.3597760007572652</v>
      </c>
      <c r="H316" s="843">
        <v>7.8716009986149018</v>
      </c>
      <c r="I316" s="845">
        <v>187.89584847376676</v>
      </c>
      <c r="J316" s="845">
        <v>152.3723169680616</v>
      </c>
      <c r="K316" s="846">
        <v>35.523531505705165</v>
      </c>
    </row>
    <row r="317" spans="1:11" x14ac:dyDescent="0.25">
      <c r="A317" s="56" t="s">
        <v>788</v>
      </c>
      <c r="B317" s="790">
        <v>38698.5</v>
      </c>
      <c r="C317" s="824">
        <v>3.7748571428571438</v>
      </c>
      <c r="D317" s="836">
        <v>3.0238177298313786</v>
      </c>
      <c r="E317" s="824">
        <v>1.0019914107416281</v>
      </c>
      <c r="F317" s="403">
        <v>10.595266970165889</v>
      </c>
      <c r="G317" s="843">
        <v>1.9947147943951349</v>
      </c>
      <c r="H317" s="843">
        <v>8.3151799096047458</v>
      </c>
      <c r="I317" s="845">
        <v>244.39863332353673</v>
      </c>
      <c r="J317" s="845">
        <v>209.09213991094489</v>
      </c>
      <c r="K317" s="846">
        <v>35.306493412591834</v>
      </c>
    </row>
    <row r="318" spans="1:11" x14ac:dyDescent="0.25">
      <c r="A318" s="56" t="s">
        <v>789</v>
      </c>
      <c r="B318" s="790">
        <v>38716</v>
      </c>
      <c r="C318" s="824">
        <v>1.2710857142857139</v>
      </c>
      <c r="D318" s="824">
        <v>0.82755158675633389</v>
      </c>
      <c r="E318" s="824">
        <v>0.59423306287915212</v>
      </c>
      <c r="F318" s="403">
        <v>5.3999145813817666</v>
      </c>
      <c r="G318" s="843">
        <v>0.7767081269333137</v>
      </c>
      <c r="H318" s="843">
        <v>7.2563475261585868</v>
      </c>
      <c r="I318" s="845">
        <v>96.73202744069232</v>
      </c>
      <c r="J318" s="845">
        <v>71.489556573701705</v>
      </c>
      <c r="K318" s="846">
        <v>25.242470866990615</v>
      </c>
    </row>
    <row r="319" spans="1:11" x14ac:dyDescent="0.25">
      <c r="A319" s="56" t="s">
        <v>790</v>
      </c>
      <c r="B319" s="790">
        <v>38733.5</v>
      </c>
      <c r="C319" s="824">
        <v>2.9522285714285714</v>
      </c>
      <c r="D319" s="824">
        <v>2.1677305423601791</v>
      </c>
      <c r="E319" s="824">
        <v>0.97066845272977409</v>
      </c>
      <c r="F319" s="403">
        <v>8.9752953390281984</v>
      </c>
      <c r="G319" s="843">
        <v>1.5263284012993572</v>
      </c>
      <c r="H319" s="843">
        <v>12.906063019387842</v>
      </c>
      <c r="I319" s="845">
        <v>178.55795196730745</v>
      </c>
      <c r="J319" s="845">
        <v>154.70392652010474</v>
      </c>
      <c r="K319" s="846">
        <v>23.854025447202702</v>
      </c>
    </row>
    <row r="320" spans="1:11" x14ac:dyDescent="0.25">
      <c r="A320" s="56" t="s">
        <v>791</v>
      </c>
      <c r="B320" s="790">
        <v>38751</v>
      </c>
      <c r="C320" s="824">
        <v>2.4617142857142857</v>
      </c>
      <c r="D320" s="824">
        <v>1.7135649587800459</v>
      </c>
      <c r="E320" s="824">
        <v>0.80869772684426799</v>
      </c>
      <c r="F320" s="403">
        <v>7.5262139426080639</v>
      </c>
      <c r="G320" s="843">
        <v>2.103725635702248</v>
      </c>
      <c r="H320" s="843">
        <v>11.102059789227175</v>
      </c>
      <c r="I320" s="845">
        <v>152.61041623861536</v>
      </c>
      <c r="J320" s="845">
        <v>127.86161476363102</v>
      </c>
      <c r="K320" s="846">
        <v>24.748801474984333</v>
      </c>
    </row>
    <row r="321" spans="1:11" x14ac:dyDescent="0.25">
      <c r="A321" s="56" t="s">
        <v>792</v>
      </c>
      <c r="B321" s="790">
        <v>38768.5</v>
      </c>
      <c r="C321" s="824">
        <v>2.8574857142857142</v>
      </c>
      <c r="D321" s="824">
        <v>1.9445130951305334</v>
      </c>
      <c r="E321" s="824">
        <v>1.1576132431887456</v>
      </c>
      <c r="F321" s="403">
        <v>10.627359361960549</v>
      </c>
      <c r="G321" s="843">
        <v>1.8173068453358114</v>
      </c>
      <c r="H321" s="843">
        <v>14.678844407465412</v>
      </c>
      <c r="I321" s="845">
        <v>237.63419088499913</v>
      </c>
      <c r="J321" s="845">
        <v>235.62040998256472</v>
      </c>
      <c r="K321" s="846">
        <v>2.0137809024344051</v>
      </c>
    </row>
    <row r="322" spans="1:11" x14ac:dyDescent="0.25">
      <c r="A322" s="56" t="s">
        <v>793</v>
      </c>
      <c r="B322" s="790">
        <v>38786</v>
      </c>
      <c r="C322" s="824">
        <v>1.4144000000000003</v>
      </c>
      <c r="D322" s="824">
        <v>0.84340831397333282</v>
      </c>
      <c r="E322" s="824">
        <v>0.69028146144259717</v>
      </c>
      <c r="F322" s="403">
        <v>6.3734571560001916</v>
      </c>
      <c r="G322" s="843">
        <v>0.85377361876961377</v>
      </c>
      <c r="H322" s="843">
        <v>10.480004287270782</v>
      </c>
      <c r="I322" s="845">
        <v>106.45233522761345</v>
      </c>
      <c r="J322" s="845">
        <v>71.74473283688431</v>
      </c>
      <c r="K322" s="846">
        <v>34.707602390729136</v>
      </c>
    </row>
    <row r="323" spans="1:11" x14ac:dyDescent="0.25">
      <c r="A323" s="56" t="s">
        <v>794</v>
      </c>
      <c r="B323" s="790">
        <v>38803.5</v>
      </c>
      <c r="C323" s="824">
        <v>1.8482285714285711</v>
      </c>
      <c r="D323" s="824">
        <v>1.1108814037252346</v>
      </c>
      <c r="E323" s="824">
        <v>0.83690830374266789</v>
      </c>
      <c r="F323" s="403">
        <v>7.2462942719176526</v>
      </c>
      <c r="G323" s="843">
        <v>1.3578105603997648</v>
      </c>
      <c r="H323" s="843">
        <v>13.67463219187707</v>
      </c>
      <c r="I323" s="845">
        <v>120.46717350700483</v>
      </c>
      <c r="J323" s="845">
        <v>94.316653230514618</v>
      </c>
      <c r="K323" s="846">
        <v>26.150520276490212</v>
      </c>
    </row>
    <row r="324" spans="1:11" x14ac:dyDescent="0.25">
      <c r="A324" s="56" t="s">
        <v>795</v>
      </c>
      <c r="B324" s="790">
        <v>38821</v>
      </c>
      <c r="C324" s="824">
        <v>2.1471999999999998</v>
      </c>
      <c r="D324" s="824">
        <v>1.1264221051767347</v>
      </c>
      <c r="E324" s="824">
        <v>1.1928202828862131</v>
      </c>
      <c r="F324" s="403">
        <v>10.285860654675231</v>
      </c>
      <c r="G324" s="843">
        <v>1.4511308580358235</v>
      </c>
      <c r="H324" s="843">
        <v>20.1870164593333</v>
      </c>
      <c r="I324" s="845">
        <v>187.56636775207474</v>
      </c>
      <c r="J324" s="845">
        <v>127.16429483496589</v>
      </c>
      <c r="K324" s="846">
        <v>60.402072917108853</v>
      </c>
    </row>
    <row r="325" spans="1:11" x14ac:dyDescent="0.25">
      <c r="A325" s="56" t="s">
        <v>796</v>
      </c>
      <c r="B325" s="790">
        <v>38838.5</v>
      </c>
      <c r="C325" s="824">
        <v>2.2514285714285718</v>
      </c>
      <c r="D325" s="824">
        <v>1.0896401335538863</v>
      </c>
      <c r="E325" s="824">
        <v>1.5394087976379405</v>
      </c>
      <c r="F325" s="403">
        <v>13.912251974557025</v>
      </c>
      <c r="G325" s="843">
        <v>1.3500961840263623</v>
      </c>
      <c r="H325" s="843">
        <v>21.694238373826046</v>
      </c>
      <c r="I325" s="845">
        <v>235.73251677438415</v>
      </c>
      <c r="J325" s="845">
        <v>177.25489107687926</v>
      </c>
      <c r="K325" s="846">
        <v>58.477625697504891</v>
      </c>
    </row>
    <row r="326" spans="1:11" ht="13.8" thickBot="1" x14ac:dyDescent="0.3">
      <c r="A326" s="63" t="s">
        <v>797</v>
      </c>
      <c r="B326" s="792">
        <v>38856</v>
      </c>
      <c r="C326" s="824">
        <v>1.6224000000000003</v>
      </c>
      <c r="D326" s="824">
        <v>1.0431928129421386</v>
      </c>
      <c r="E326" s="824">
        <v>0.96100351359855174</v>
      </c>
      <c r="F326" s="403">
        <v>8.4328506393027602</v>
      </c>
      <c r="G326" s="843">
        <v>1.1116122752910562</v>
      </c>
      <c r="H326" s="843">
        <v>7.6538964148499318</v>
      </c>
      <c r="I326" s="845">
        <v>141.61371740099938</v>
      </c>
      <c r="J326" s="845">
        <v>112.58395927871008</v>
      </c>
      <c r="K326" s="846">
        <v>29.029758122289294</v>
      </c>
    </row>
    <row r="327" spans="1:11" x14ac:dyDescent="0.25">
      <c r="A327" s="56" t="s">
        <v>798</v>
      </c>
      <c r="B327" s="790">
        <v>38875</v>
      </c>
      <c r="C327" s="824">
        <v>3.8342857142857163</v>
      </c>
      <c r="D327" s="824">
        <v>2.083448877804043</v>
      </c>
      <c r="E327" s="824">
        <v>2.0007985751272575</v>
      </c>
      <c r="F327" s="403">
        <v>19.081266700067591</v>
      </c>
      <c r="G327" s="843">
        <v>2.1912226892735251</v>
      </c>
      <c r="H327" s="843">
        <v>34.148777551896472</v>
      </c>
      <c r="I327" s="845">
        <v>250.33289999776187</v>
      </c>
      <c r="J327" s="845">
        <v>167.01840754554706</v>
      </c>
      <c r="K327" s="846">
        <v>83.314492452214807</v>
      </c>
    </row>
    <row r="328" spans="1:11" x14ac:dyDescent="0.25">
      <c r="A328" s="56" t="s">
        <v>799</v>
      </c>
      <c r="B328" s="790">
        <v>38882</v>
      </c>
      <c r="C328" s="824">
        <v>2.2171428571428593</v>
      </c>
      <c r="D328" s="824">
        <v>0.88313189022777461</v>
      </c>
      <c r="E328" s="824">
        <v>1.2078997927836654</v>
      </c>
      <c r="F328" s="403">
        <v>11.186753375220187</v>
      </c>
      <c r="G328" s="843">
        <v>1.7562355418221005</v>
      </c>
      <c r="H328" s="843">
        <v>29.290262510442119</v>
      </c>
      <c r="I328" s="845">
        <v>143.36714196442477</v>
      </c>
      <c r="J328" s="845">
        <v>107.4718330038187</v>
      </c>
      <c r="K328" s="846">
        <v>35.895308960606073</v>
      </c>
    </row>
    <row r="329" spans="1:11" x14ac:dyDescent="0.25">
      <c r="A329" s="56" t="s">
        <v>800</v>
      </c>
      <c r="B329" s="790">
        <v>38889</v>
      </c>
      <c r="C329" s="824">
        <v>1.9874285714285718</v>
      </c>
      <c r="D329" s="824">
        <v>1.1003895134116626</v>
      </c>
      <c r="E329" s="824">
        <v>0.90345321958293467</v>
      </c>
      <c r="F329" s="403">
        <v>8.4943629705704158</v>
      </c>
      <c r="G329" s="843">
        <v>1.3560348060009804</v>
      </c>
      <c r="H329" s="843">
        <v>17.677678590896203</v>
      </c>
      <c r="I329" s="845">
        <v>126.95922271323138</v>
      </c>
      <c r="J329" s="845">
        <v>77.890432219665911</v>
      </c>
      <c r="K329" s="846">
        <v>49.068790493565473</v>
      </c>
    </row>
    <row r="330" spans="1:11" x14ac:dyDescent="0.25">
      <c r="A330" s="56" t="s">
        <v>801</v>
      </c>
      <c r="B330" s="790">
        <v>38896</v>
      </c>
      <c r="C330" s="824">
        <v>2.0862857142857147</v>
      </c>
      <c r="D330" s="824">
        <v>1.1283880941878608</v>
      </c>
      <c r="E330" s="824">
        <v>1.0824341715993562</v>
      </c>
      <c r="F330" s="403">
        <v>10.188307421848291</v>
      </c>
      <c r="G330" s="843">
        <v>1.8501495055330233</v>
      </c>
      <c r="H330" s="843">
        <v>16.630364916138941</v>
      </c>
      <c r="I330" s="845">
        <v>98.836569216045703</v>
      </c>
      <c r="J330" s="845">
        <v>64.449350054399062</v>
      </c>
      <c r="K330" s="846">
        <v>34.387219161646641</v>
      </c>
    </row>
    <row r="331" spans="1:11" x14ac:dyDescent="0.25">
      <c r="A331" s="56" t="s">
        <v>802</v>
      </c>
      <c r="B331" s="790">
        <v>38903</v>
      </c>
      <c r="C331" s="824">
        <v>4.1811428571428548</v>
      </c>
      <c r="D331" s="824">
        <v>2.8605578036646269</v>
      </c>
      <c r="E331" s="824">
        <v>1.6217431956748929</v>
      </c>
      <c r="F331" s="403">
        <v>15.866362654653152</v>
      </c>
      <c r="G331" s="843">
        <v>2.871578172368888</v>
      </c>
      <c r="H331" s="843">
        <v>19.838918836592342</v>
      </c>
      <c r="I331" s="845">
        <v>239.86018882703578</v>
      </c>
      <c r="J331" s="845">
        <v>180.14697317351911</v>
      </c>
      <c r="K331" s="846">
        <v>59.71321565351667</v>
      </c>
    </row>
    <row r="332" spans="1:11" x14ac:dyDescent="0.25">
      <c r="A332" s="56" t="s">
        <v>803</v>
      </c>
      <c r="B332" s="790">
        <v>38910</v>
      </c>
      <c r="C332" s="824">
        <v>2.4331428571428577</v>
      </c>
      <c r="D332" s="824">
        <v>1.4234876702971162</v>
      </c>
      <c r="E332" s="824">
        <v>1.2429559295560555</v>
      </c>
      <c r="F332" s="403">
        <v>11.818187503516997</v>
      </c>
      <c r="G332" s="843">
        <v>2.1078046064788616</v>
      </c>
      <c r="H332" s="843">
        <v>15.814042852385063</v>
      </c>
      <c r="I332" s="845">
        <v>119.93549151871103</v>
      </c>
      <c r="J332" s="845">
        <v>84.710750105402681</v>
      </c>
      <c r="K332" s="846">
        <v>35.224741413308351</v>
      </c>
    </row>
    <row r="333" spans="1:11" x14ac:dyDescent="0.25">
      <c r="A333" s="56" t="s">
        <v>804</v>
      </c>
      <c r="B333" s="790">
        <v>38917</v>
      </c>
      <c r="C333" s="824">
        <v>3.8159999999999998</v>
      </c>
      <c r="D333" s="824">
        <v>2.2356369535561047</v>
      </c>
      <c r="E333" s="824">
        <v>2.1158872241619462</v>
      </c>
      <c r="F333" s="403">
        <v>19.290431548994917</v>
      </c>
      <c r="G333" s="843">
        <v>3.0956591408734027</v>
      </c>
      <c r="H333" s="843">
        <v>24.632434687280728</v>
      </c>
      <c r="I333" s="845">
        <v>213.26734999253722</v>
      </c>
      <c r="J333" s="845">
        <v>144.64642264073322</v>
      </c>
      <c r="K333" s="846">
        <v>68.620927351803999</v>
      </c>
    </row>
    <row r="334" spans="1:11" x14ac:dyDescent="0.25">
      <c r="A334" s="56" t="s">
        <v>805</v>
      </c>
      <c r="B334" s="790">
        <v>38924</v>
      </c>
      <c r="C334" s="824">
        <v>2.1514285714285721</v>
      </c>
      <c r="D334" s="824">
        <v>0.96143674408808555</v>
      </c>
      <c r="E334" s="824">
        <v>1.1475814468357994</v>
      </c>
      <c r="F334" s="403">
        <v>10.573981935317326</v>
      </c>
      <c r="G334" s="843">
        <v>1.6467417539050739</v>
      </c>
      <c r="H334" s="843">
        <v>25.20712104144555</v>
      </c>
      <c r="I334" s="845">
        <v>130.73281663130555</v>
      </c>
      <c r="J334" s="845">
        <v>84.907827679736499</v>
      </c>
      <c r="K334" s="846">
        <v>45.824988951569054</v>
      </c>
    </row>
    <row r="335" spans="1:11" x14ac:dyDescent="0.25">
      <c r="A335" s="56" t="s">
        <v>806</v>
      </c>
      <c r="B335" s="790">
        <v>38938</v>
      </c>
      <c r="C335" s="824">
        <v>1.4577142857142864</v>
      </c>
      <c r="D335" s="824">
        <v>0.84326388283104237</v>
      </c>
      <c r="E335" s="824">
        <v>0.68238330381646006</v>
      </c>
      <c r="F335" s="403">
        <v>6.3785999138625202</v>
      </c>
      <c r="G335" s="843">
        <v>1.1655209897911911</v>
      </c>
      <c r="H335" s="843">
        <v>10.910921046730145</v>
      </c>
      <c r="I335" s="845">
        <v>83.526091624438621</v>
      </c>
      <c r="J335" s="845">
        <v>57.456559100068581</v>
      </c>
      <c r="K335" s="846">
        <v>26.06953252437004</v>
      </c>
    </row>
    <row r="336" spans="1:11" x14ac:dyDescent="0.25">
      <c r="A336" s="56" t="s">
        <v>807</v>
      </c>
      <c r="B336" s="790">
        <v>38952</v>
      </c>
      <c r="C336" s="824">
        <v>1.5462857142857138</v>
      </c>
      <c r="D336" s="824">
        <v>0.77189737780276113</v>
      </c>
      <c r="E336" s="824">
        <v>0.69522634479139367</v>
      </c>
      <c r="F336" s="403">
        <v>6.3830636562509708</v>
      </c>
      <c r="G336" s="843">
        <v>0.9869859157696742</v>
      </c>
      <c r="H336" s="843">
        <v>17.237071444218586</v>
      </c>
      <c r="I336" s="845">
        <v>71.369120314597282</v>
      </c>
      <c r="J336" s="845">
        <v>47.949147983498236</v>
      </c>
      <c r="K336" s="846">
        <v>23.419972331099046</v>
      </c>
    </row>
    <row r="337" spans="1:11" x14ac:dyDescent="0.25">
      <c r="A337" s="56" t="s">
        <v>808</v>
      </c>
      <c r="B337" s="790">
        <v>38966</v>
      </c>
      <c r="C337" s="824">
        <v>2.1514285714285708</v>
      </c>
      <c r="D337" s="824">
        <v>1.1123999401969464</v>
      </c>
      <c r="E337" s="824">
        <v>1.086882582969769</v>
      </c>
      <c r="F337" s="403">
        <v>9.9311715198368731</v>
      </c>
      <c r="G337" s="843">
        <v>1.2825079751087987</v>
      </c>
      <c r="H337" s="843">
        <v>21.816626139118373</v>
      </c>
      <c r="I337" s="845">
        <v>119.15138092372734</v>
      </c>
      <c r="J337" s="845">
        <v>73.710477901060386</v>
      </c>
      <c r="K337" s="846">
        <v>45.440903022666959</v>
      </c>
    </row>
    <row r="338" spans="1:11" x14ac:dyDescent="0.25">
      <c r="A338" s="56" t="s">
        <v>809</v>
      </c>
      <c r="B338" s="790">
        <v>38980</v>
      </c>
      <c r="C338" s="824">
        <v>1.4160000000000001</v>
      </c>
      <c r="D338" s="824">
        <v>0.81873809064291603</v>
      </c>
      <c r="E338" s="824">
        <v>0.86478542411445669</v>
      </c>
      <c r="F338" s="403">
        <v>7.6923857530685718</v>
      </c>
      <c r="G338" s="843">
        <v>0.93518321482268918</v>
      </c>
      <c r="H338" s="843">
        <v>9.716418340653556</v>
      </c>
      <c r="I338" s="845">
        <v>115.31425769141165</v>
      </c>
      <c r="J338" s="845">
        <v>74.989106407548718</v>
      </c>
      <c r="K338" s="846">
        <v>40.325151283862937</v>
      </c>
    </row>
    <row r="339" spans="1:11" ht="13.8" thickBot="1" x14ac:dyDescent="0.3">
      <c r="A339" s="56" t="s">
        <v>810</v>
      </c>
      <c r="B339" s="790">
        <v>38994</v>
      </c>
      <c r="C339" s="824">
        <v>1.4756923076923074</v>
      </c>
      <c r="D339" s="824">
        <v>0.86810662538585781</v>
      </c>
      <c r="E339" s="824">
        <v>0.66232206964701712</v>
      </c>
      <c r="F339" s="403">
        <v>6.8153329615681688</v>
      </c>
      <c r="G339" s="843">
        <v>1.0116120299161069</v>
      </c>
      <c r="H339" s="843">
        <v>10.748474404898795</v>
      </c>
      <c r="I339" s="845">
        <v>81.285847787544597</v>
      </c>
      <c r="J339" s="845">
        <v>56.975215178944786</v>
      </c>
      <c r="K339" s="846">
        <v>24.310632608599811</v>
      </c>
    </row>
    <row r="340" spans="1:11" x14ac:dyDescent="0.25">
      <c r="A340" s="64" t="s">
        <v>811</v>
      </c>
      <c r="B340" s="791">
        <v>39008</v>
      </c>
      <c r="C340" s="824">
        <v>2.1491111111111105</v>
      </c>
      <c r="D340" s="824">
        <v>1.4809632217190423</v>
      </c>
      <c r="E340" s="824">
        <v>0.80782573582410877</v>
      </c>
      <c r="F340" s="403">
        <v>8.7755370370370347</v>
      </c>
      <c r="G340" s="843">
        <v>1.4776088972194379</v>
      </c>
      <c r="H340" s="843">
        <v>9.150345945885805</v>
      </c>
      <c r="I340" s="845">
        <v>108.24935433071484</v>
      </c>
      <c r="J340" s="845">
        <v>85.453243370749334</v>
      </c>
      <c r="K340" s="846">
        <v>22.796110959965503</v>
      </c>
    </row>
    <row r="341" spans="1:11" x14ac:dyDescent="0.25">
      <c r="A341" s="56" t="s">
        <v>812</v>
      </c>
      <c r="B341" s="790">
        <v>39026</v>
      </c>
      <c r="C341" s="824">
        <v>2.584888888888889</v>
      </c>
      <c r="D341" s="824">
        <v>1.8806405784130824</v>
      </c>
      <c r="E341" s="824">
        <v>0.81707227990529607</v>
      </c>
      <c r="F341" s="403">
        <v>8.4141338308608962</v>
      </c>
      <c r="G341" s="843">
        <v>2.0825058397435816</v>
      </c>
      <c r="H341" s="843">
        <v>8.6661130144165543</v>
      </c>
      <c r="I341" s="845">
        <v>133.97099646329426</v>
      </c>
      <c r="J341" s="845">
        <v>110.78664449065022</v>
      </c>
      <c r="K341" s="846">
        <v>23.184351972644038</v>
      </c>
    </row>
    <row r="342" spans="1:11" x14ac:dyDescent="0.25">
      <c r="A342" s="56" t="s">
        <v>813</v>
      </c>
      <c r="B342" s="790">
        <v>39044</v>
      </c>
      <c r="C342" s="824">
        <v>1.9695555555555562</v>
      </c>
      <c r="D342" s="824">
        <v>1.2983658507657345</v>
      </c>
      <c r="E342" s="824">
        <v>0.84162281968215558</v>
      </c>
      <c r="F342" s="403">
        <v>7.9742578069420018</v>
      </c>
      <c r="G342" s="843">
        <v>2.012047356196331</v>
      </c>
      <c r="H342" s="843">
        <v>8.209993926847245</v>
      </c>
      <c r="I342" s="845">
        <v>112.00658623196635</v>
      </c>
      <c r="J342" s="845">
        <v>94.674410502494382</v>
      </c>
      <c r="K342" s="846">
        <v>17.33217572947197</v>
      </c>
    </row>
    <row r="343" spans="1:11" x14ac:dyDescent="0.25">
      <c r="A343" s="56" t="s">
        <v>814</v>
      </c>
      <c r="B343" s="790">
        <v>39062</v>
      </c>
      <c r="C343" s="824">
        <v>4.2939999999999978</v>
      </c>
      <c r="D343" s="824">
        <v>3.3410841095620851</v>
      </c>
      <c r="E343" s="824">
        <v>0.94481977441791487</v>
      </c>
      <c r="F343" s="403">
        <v>9.9484486388970126</v>
      </c>
      <c r="G343" s="843">
        <v>2.6838423043295117</v>
      </c>
      <c r="H343" s="843">
        <v>13.738198351074891</v>
      </c>
      <c r="I343" s="845">
        <v>197.42468668650855</v>
      </c>
      <c r="J343" s="845">
        <v>176.48221369257328</v>
      </c>
      <c r="K343" s="846">
        <v>20.942472993935269</v>
      </c>
    </row>
    <row r="344" spans="1:11" x14ac:dyDescent="0.25">
      <c r="A344" s="56" t="s">
        <v>815</v>
      </c>
      <c r="B344" s="790">
        <v>39080</v>
      </c>
      <c r="C344" s="824">
        <v>4.2711111111111109</v>
      </c>
      <c r="D344" s="824">
        <v>3.3361287443971763</v>
      </c>
      <c r="E344" s="824">
        <v>1.0292841399370747</v>
      </c>
      <c r="F344" s="403">
        <v>9.7799550584312431</v>
      </c>
      <c r="G344" s="843">
        <v>2.9315080315791202</v>
      </c>
      <c r="H344" s="843">
        <v>12.397047740034242</v>
      </c>
      <c r="I344" s="845">
        <v>232.35945073449093</v>
      </c>
      <c r="J344" s="845">
        <v>195.55062369691808</v>
      </c>
      <c r="K344" s="846">
        <v>36.808827037572854</v>
      </c>
    </row>
    <row r="345" spans="1:11" x14ac:dyDescent="0.25">
      <c r="A345" s="56" t="s">
        <v>816</v>
      </c>
      <c r="B345" s="790">
        <v>39098</v>
      </c>
      <c r="C345" s="824">
        <v>2.2359999999999998</v>
      </c>
      <c r="D345" s="824">
        <v>1.5997166394069087</v>
      </c>
      <c r="E345" s="824">
        <v>0.67135162646865432</v>
      </c>
      <c r="F345" s="403">
        <v>6.4580517272368283</v>
      </c>
      <c r="G345" s="843">
        <v>1.5218060355218663</v>
      </c>
      <c r="H345" s="843">
        <v>10.333748864627722</v>
      </c>
      <c r="I345" s="845">
        <v>113.73513359234329</v>
      </c>
      <c r="J345" s="845">
        <v>90.731887522304078</v>
      </c>
      <c r="K345" s="846">
        <v>23.003246070039211</v>
      </c>
    </row>
    <row r="346" spans="1:11" x14ac:dyDescent="0.25">
      <c r="A346" s="75" t="s">
        <v>817</v>
      </c>
      <c r="B346" s="793">
        <v>39116</v>
      </c>
      <c r="C346" s="824"/>
      <c r="D346" s="824"/>
      <c r="E346" s="824"/>
      <c r="F346" s="403"/>
      <c r="G346" s="843"/>
      <c r="H346" s="843"/>
      <c r="I346" s="845"/>
      <c r="J346" s="845"/>
      <c r="K346" s="846"/>
    </row>
    <row r="347" spans="1:11" x14ac:dyDescent="0.25">
      <c r="A347" s="56" t="s">
        <v>818</v>
      </c>
      <c r="B347" s="790">
        <v>39134</v>
      </c>
      <c r="C347" s="824">
        <v>1.1239999999999994</v>
      </c>
      <c r="D347" s="824">
        <v>0.63821091210241998</v>
      </c>
      <c r="E347" s="824">
        <v>0.48511228694129616</v>
      </c>
      <c r="F347" s="403">
        <v>4.5251144472765654</v>
      </c>
      <c r="G347" s="843">
        <v>0.85089840219387436</v>
      </c>
      <c r="H347" s="843">
        <v>9.4309026337157498</v>
      </c>
      <c r="I347" s="845">
        <v>77.638373934904806</v>
      </c>
      <c r="J347" s="845">
        <v>59.61697173381171</v>
      </c>
      <c r="K347" s="846">
        <v>18.021402201093096</v>
      </c>
    </row>
    <row r="348" spans="1:11" x14ac:dyDescent="0.25">
      <c r="A348" s="56" t="s">
        <v>819</v>
      </c>
      <c r="B348" s="790">
        <v>39152</v>
      </c>
      <c r="C348" s="824">
        <v>2.2340740740740737</v>
      </c>
      <c r="D348" s="824">
        <v>0.65488790841893385</v>
      </c>
      <c r="E348" s="824">
        <v>1.2249992660973417</v>
      </c>
      <c r="F348" s="403">
        <v>11.640108686109206</v>
      </c>
      <c r="G348" s="843">
        <v>0.93617927373517451</v>
      </c>
      <c r="H348" s="843">
        <v>40.458006546640668</v>
      </c>
      <c r="I348" s="845">
        <v>166.00253049171522</v>
      </c>
      <c r="J348" s="845">
        <v>122.89480167019673</v>
      </c>
      <c r="K348" s="846">
        <v>43.107728821518492</v>
      </c>
    </row>
    <row r="349" spans="1:11" x14ac:dyDescent="0.25">
      <c r="A349" s="56" t="s">
        <v>820</v>
      </c>
      <c r="B349" s="790">
        <v>39170</v>
      </c>
      <c r="C349" s="824">
        <v>1.8895555555555577</v>
      </c>
      <c r="D349" s="824">
        <v>0.95880774705886684</v>
      </c>
      <c r="E349" s="824">
        <v>0.75716258342871323</v>
      </c>
      <c r="F349" s="403">
        <v>7.0374785958778796</v>
      </c>
      <c r="G349" s="843">
        <v>1.1549990984595249</v>
      </c>
      <c r="H349" s="843">
        <v>21.506571891296801</v>
      </c>
      <c r="I349" s="845">
        <v>157.14637841138125</v>
      </c>
      <c r="J349" s="845">
        <v>120.65217294672459</v>
      </c>
      <c r="K349" s="846">
        <v>36.494205464656659</v>
      </c>
    </row>
    <row r="350" spans="1:11" x14ac:dyDescent="0.25">
      <c r="A350" s="56" t="s">
        <v>821</v>
      </c>
      <c r="B350" s="790">
        <v>39188</v>
      </c>
      <c r="C350" s="824">
        <v>1.6313333333333326</v>
      </c>
      <c r="D350" s="824">
        <v>0.87630112385964509</v>
      </c>
      <c r="E350" s="824">
        <v>0.57489724793181862</v>
      </c>
      <c r="F350" s="403">
        <v>5.0055110561332503</v>
      </c>
      <c r="G350" s="843">
        <v>0.69701407667146476</v>
      </c>
      <c r="H350" s="843">
        <v>19.052703013834822</v>
      </c>
      <c r="I350" s="845">
        <v>69.396782047068285</v>
      </c>
      <c r="J350" s="845">
        <v>48.464807227744295</v>
      </c>
      <c r="K350" s="846">
        <v>20.93197481932399</v>
      </c>
    </row>
    <row r="351" spans="1:11" x14ac:dyDescent="0.25">
      <c r="A351" s="56" t="s">
        <v>822</v>
      </c>
      <c r="B351" s="790">
        <v>39206</v>
      </c>
      <c r="C351" s="824">
        <v>0.39711111111111141</v>
      </c>
      <c r="D351" s="824">
        <v>0.15579119136026939</v>
      </c>
      <c r="E351" s="824">
        <v>0.16806195572902674</v>
      </c>
      <c r="F351" s="403">
        <v>1.4280699310829024</v>
      </c>
      <c r="G351" s="843">
        <v>0.13712249879238886</v>
      </c>
      <c r="H351" s="843">
        <v>6.5782562125374797</v>
      </c>
      <c r="I351" s="845">
        <v>10.38763312513889</v>
      </c>
      <c r="J351" s="845">
        <v>6.1381721191207683</v>
      </c>
      <c r="K351" s="846">
        <v>4.2494610060181222</v>
      </c>
    </row>
    <row r="352" spans="1:11" ht="13.8" thickBot="1" x14ac:dyDescent="0.3">
      <c r="A352" s="63" t="s">
        <v>823</v>
      </c>
      <c r="B352" s="792">
        <v>39224</v>
      </c>
      <c r="C352" s="824">
        <v>7.173333333333351E-2</v>
      </c>
      <c r="D352" s="824">
        <v>4.4107015462628546E-2</v>
      </c>
      <c r="E352" s="824">
        <v>5.2020998107795174E-2</v>
      </c>
      <c r="F352" s="403">
        <v>0.42597914007060994</v>
      </c>
      <c r="G352" s="843">
        <v>2.338080324586779E-2</v>
      </c>
      <c r="H352" s="843">
        <v>0.44531251136553912</v>
      </c>
      <c r="I352" s="845"/>
      <c r="J352" s="845"/>
      <c r="K352" s="846"/>
    </row>
    <row r="353" spans="1:11" x14ac:dyDescent="0.25">
      <c r="A353" s="56" t="s">
        <v>824</v>
      </c>
      <c r="B353" s="790">
        <v>39246</v>
      </c>
      <c r="C353" s="824">
        <v>2.9854000000000003</v>
      </c>
      <c r="D353" s="824">
        <v>0.84155332073694944</v>
      </c>
      <c r="E353" s="824">
        <v>1.7661284703080078</v>
      </c>
      <c r="F353" s="403">
        <v>14.293111880563018</v>
      </c>
      <c r="G353" s="843">
        <v>3.2257358490182306</v>
      </c>
      <c r="H353" s="843">
        <v>49.570007789724343</v>
      </c>
      <c r="I353" s="845">
        <v>156.93576356706876</v>
      </c>
      <c r="J353" s="845">
        <v>104.92437612929152</v>
      </c>
      <c r="K353" s="846">
        <v>52.011387437777245</v>
      </c>
    </row>
    <row r="354" spans="1:11" x14ac:dyDescent="0.25">
      <c r="A354" s="56" t="s">
        <v>825</v>
      </c>
      <c r="B354" s="790">
        <v>39256</v>
      </c>
      <c r="C354" s="824">
        <v>2.9093333333333322</v>
      </c>
      <c r="D354" s="824">
        <v>1.2511429346386487</v>
      </c>
      <c r="E354" s="824">
        <v>1.7833777226451484</v>
      </c>
      <c r="F354" s="403">
        <v>13.996900546141964</v>
      </c>
      <c r="G354" s="843">
        <v>2.386796250390963</v>
      </c>
      <c r="H354" s="843">
        <v>35.584042606978471</v>
      </c>
      <c r="I354" s="845">
        <v>192.39421333333325</v>
      </c>
      <c r="J354" s="845">
        <v>128.03975999999994</v>
      </c>
      <c r="K354" s="846">
        <v>64.354453333333311</v>
      </c>
    </row>
    <row r="355" spans="1:11" x14ac:dyDescent="0.25">
      <c r="A355" s="56" t="s">
        <v>826</v>
      </c>
      <c r="B355" s="790">
        <v>39266</v>
      </c>
      <c r="C355" s="824">
        <v>2.5097999999999998</v>
      </c>
      <c r="D355" s="824">
        <v>1.0667722891486462</v>
      </c>
      <c r="E355" s="824">
        <v>1.3039080777346461</v>
      </c>
      <c r="F355" s="403">
        <v>11.028509993422199</v>
      </c>
      <c r="G355" s="843">
        <v>1.6316169592625878</v>
      </c>
      <c r="H355" s="843">
        <v>33.784993613201884</v>
      </c>
      <c r="I355" s="845">
        <v>99.955156128008497</v>
      </c>
      <c r="J355" s="845">
        <v>65.565526326087493</v>
      </c>
      <c r="K355" s="846">
        <v>34.389629801921004</v>
      </c>
    </row>
    <row r="356" spans="1:11" x14ac:dyDescent="0.25">
      <c r="A356" s="56" t="s">
        <v>827</v>
      </c>
      <c r="B356" s="790">
        <v>39276</v>
      </c>
      <c r="C356" s="824">
        <v>1.6087999999999987</v>
      </c>
      <c r="D356" s="824">
        <v>0.74577014108675521</v>
      </c>
      <c r="E356" s="824">
        <v>0.9029687954880089</v>
      </c>
      <c r="F356" s="403">
        <v>7.9095457563224292</v>
      </c>
      <c r="G356" s="843">
        <v>1.6541197309764866</v>
      </c>
      <c r="H356" s="843">
        <v>16.385226322671162</v>
      </c>
      <c r="I356" s="845">
        <v>85.769249418718559</v>
      </c>
      <c r="J356" s="845">
        <v>54.947525251316364</v>
      </c>
      <c r="K356" s="846">
        <v>30.821724167402195</v>
      </c>
    </row>
    <row r="357" spans="1:11" x14ac:dyDescent="0.25">
      <c r="A357" s="75" t="s">
        <v>828</v>
      </c>
      <c r="B357" s="793">
        <v>39286</v>
      </c>
      <c r="C357" s="824"/>
      <c r="D357" s="824"/>
      <c r="E357" s="824"/>
      <c r="F357" s="403"/>
      <c r="G357" s="843"/>
      <c r="H357" s="843"/>
      <c r="I357" s="845"/>
      <c r="J357" s="845"/>
      <c r="K357" s="846"/>
    </row>
    <row r="358" spans="1:11" x14ac:dyDescent="0.25">
      <c r="A358" s="56" t="s">
        <v>829</v>
      </c>
      <c r="B358" s="790">
        <v>39296</v>
      </c>
      <c r="C358" s="824">
        <v>2.5231999999999988</v>
      </c>
      <c r="D358" s="824">
        <v>1.4538257323883672</v>
      </c>
      <c r="E358" s="824">
        <v>1.1807511046637627</v>
      </c>
      <c r="F358" s="403">
        <v>11.017541975395487</v>
      </c>
      <c r="G358" s="843">
        <v>2.5809691632312384</v>
      </c>
      <c r="H358" s="843">
        <v>17.109399210112311</v>
      </c>
      <c r="I358" s="845">
        <v>125.2881962613851</v>
      </c>
      <c r="J358" s="845">
        <v>90.815739252965031</v>
      </c>
      <c r="K358" s="846">
        <v>34.472457008420065</v>
      </c>
    </row>
    <row r="359" spans="1:11" x14ac:dyDescent="0.25">
      <c r="A359" s="75" t="s">
        <v>830</v>
      </c>
      <c r="B359" s="793">
        <v>39306</v>
      </c>
      <c r="C359" s="824"/>
      <c r="D359" s="824"/>
      <c r="E359" s="824"/>
      <c r="F359" s="403"/>
      <c r="G359" s="843"/>
      <c r="H359" s="843"/>
      <c r="I359" s="845"/>
      <c r="J359" s="845"/>
      <c r="K359" s="846"/>
    </row>
    <row r="360" spans="1:11" x14ac:dyDescent="0.25">
      <c r="A360" s="75" t="s">
        <v>831</v>
      </c>
      <c r="B360" s="793">
        <v>39316</v>
      </c>
      <c r="C360" s="824"/>
      <c r="D360" s="824"/>
      <c r="E360" s="824"/>
      <c r="F360" s="403"/>
      <c r="G360" s="843"/>
      <c r="H360" s="843"/>
      <c r="I360" s="845"/>
      <c r="J360" s="845"/>
      <c r="K360" s="846"/>
    </row>
    <row r="361" spans="1:11" x14ac:dyDescent="0.25">
      <c r="A361" s="56" t="s">
        <v>832</v>
      </c>
      <c r="B361" s="790">
        <v>39326</v>
      </c>
      <c r="C361" s="824">
        <v>1.4472000000000023</v>
      </c>
      <c r="D361" s="824">
        <v>0.66443920629500164</v>
      </c>
      <c r="E361" s="824">
        <v>0.80089575266149882</v>
      </c>
      <c r="F361" s="403">
        <v>7.0442420397092409</v>
      </c>
      <c r="G361" s="843">
        <v>1.2135076623745851</v>
      </c>
      <c r="H361" s="843">
        <v>16.02168195004916</v>
      </c>
      <c r="I361" s="845">
        <v>78.187879785099483</v>
      </c>
      <c r="J361" s="845">
        <v>63.221555157355404</v>
      </c>
      <c r="K361" s="846">
        <v>14.966324627744079</v>
      </c>
    </row>
    <row r="362" spans="1:11" x14ac:dyDescent="0.25">
      <c r="A362" s="56" t="s">
        <v>833</v>
      </c>
      <c r="B362" s="790">
        <v>39336</v>
      </c>
      <c r="C362" s="824">
        <v>1.1516000000000024</v>
      </c>
      <c r="D362" s="824">
        <v>0.60645140662553132</v>
      </c>
      <c r="E362" s="824">
        <v>0.86435579656730877</v>
      </c>
      <c r="F362" s="403">
        <v>7.0623550225737493</v>
      </c>
      <c r="G362" s="843">
        <v>0.90916111531137089</v>
      </c>
      <c r="H362" s="843">
        <v>8.6266063383905003</v>
      </c>
      <c r="I362" s="845">
        <v>90.844232663061263</v>
      </c>
      <c r="J362" s="845">
        <v>63.742569143794718</v>
      </c>
      <c r="K362" s="846">
        <v>27.101663519266545</v>
      </c>
    </row>
    <row r="363" spans="1:11" x14ac:dyDescent="0.25">
      <c r="A363" s="56" t="s">
        <v>834</v>
      </c>
      <c r="B363" s="790">
        <v>39346</v>
      </c>
      <c r="C363" s="824">
        <v>1.421599999999998</v>
      </c>
      <c r="D363" s="824">
        <v>0.9098741072400125</v>
      </c>
      <c r="E363" s="824">
        <v>0.58377703701397243</v>
      </c>
      <c r="F363" s="403">
        <v>5.3144675831949808</v>
      </c>
      <c r="G363" s="843">
        <v>1.1624523833783726</v>
      </c>
      <c r="H363" s="843">
        <v>8.4009635248960581</v>
      </c>
      <c r="I363" s="845">
        <v>74.675472855637665</v>
      </c>
      <c r="J363" s="845">
        <v>52.205589452603121</v>
      </c>
      <c r="K363" s="846">
        <v>22.469883403034544</v>
      </c>
    </row>
    <row r="364" spans="1:11" x14ac:dyDescent="0.25">
      <c r="A364" s="56" t="s">
        <v>835</v>
      </c>
      <c r="B364" s="790">
        <v>39356</v>
      </c>
      <c r="C364" s="824">
        <v>1.910571428571427</v>
      </c>
      <c r="D364" s="824">
        <v>1.1811647716096689</v>
      </c>
      <c r="E364" s="824">
        <v>1.0922722994503835</v>
      </c>
      <c r="F364" s="403">
        <v>9.3707266065676933</v>
      </c>
      <c r="G364" s="843">
        <v>1.5142025966735597</v>
      </c>
      <c r="H364" s="843">
        <v>10.565329462923618</v>
      </c>
      <c r="I364" s="845">
        <v>127.29750132216439</v>
      </c>
      <c r="J364" s="845">
        <v>90.029996518922275</v>
      </c>
      <c r="K364" s="846">
        <v>37.267504803242119</v>
      </c>
    </row>
    <row r="365" spans="1:11" ht="13.8" thickBot="1" x14ac:dyDescent="0.3">
      <c r="A365" s="56" t="s">
        <v>836</v>
      </c>
      <c r="B365" s="790">
        <v>39363</v>
      </c>
      <c r="C365" s="824">
        <v>1.6908571428571411</v>
      </c>
      <c r="D365" s="824">
        <v>1.0762766028454915</v>
      </c>
      <c r="E365" s="824">
        <v>0.81140327396972878</v>
      </c>
      <c r="F365" s="403">
        <v>6.8324274855701592</v>
      </c>
      <c r="G365" s="843">
        <v>1.4753585110519916</v>
      </c>
      <c r="H365" s="843">
        <v>9.326635205966852</v>
      </c>
      <c r="I365" s="845">
        <v>98.091651485896392</v>
      </c>
      <c r="J365" s="845">
        <v>74.939673745906205</v>
      </c>
      <c r="K365" s="846">
        <v>23.151977739990187</v>
      </c>
    </row>
    <row r="366" spans="1:11" x14ac:dyDescent="0.25">
      <c r="A366" s="64" t="s">
        <v>837</v>
      </c>
      <c r="B366" s="791">
        <v>39387</v>
      </c>
      <c r="C366" s="824">
        <v>2.610823529411765</v>
      </c>
      <c r="D366" s="824">
        <v>1.8934577860805595</v>
      </c>
      <c r="E366" s="824">
        <v>0.76260758921901806</v>
      </c>
      <c r="F366" s="403">
        <v>6.9159980622184838</v>
      </c>
      <c r="G366" s="843">
        <v>1.830054606734044</v>
      </c>
      <c r="H366" s="843">
        <v>11.633076143545214</v>
      </c>
      <c r="I366" s="845">
        <v>151.34829368298321</v>
      </c>
      <c r="J366" s="845">
        <v>124.96570782216577</v>
      </c>
      <c r="K366" s="846">
        <v>26.382585860817443</v>
      </c>
    </row>
    <row r="367" spans="1:11" x14ac:dyDescent="0.25">
      <c r="A367" s="56" t="s">
        <v>838</v>
      </c>
      <c r="B367" s="790">
        <v>39404</v>
      </c>
      <c r="C367" s="824">
        <v>1.4781176470588235</v>
      </c>
      <c r="D367" s="824">
        <v>0.98122698483769744</v>
      </c>
      <c r="E367" s="824">
        <v>0.62204019866898275</v>
      </c>
      <c r="F367" s="403">
        <v>5.5459385598133704</v>
      </c>
      <c r="G367" s="843">
        <v>1.5832894724789204</v>
      </c>
      <c r="H367" s="843">
        <v>6.1257764802774677</v>
      </c>
      <c r="I367" s="845">
        <v>95.015321843848227</v>
      </c>
      <c r="J367" s="845">
        <v>72.224559777197911</v>
      </c>
      <c r="K367" s="846">
        <v>22.790762066650316</v>
      </c>
    </row>
    <row r="368" spans="1:11" x14ac:dyDescent="0.25">
      <c r="A368" s="56" t="s">
        <v>839</v>
      </c>
      <c r="B368" s="790">
        <v>39421</v>
      </c>
      <c r="C368" s="824">
        <v>2.5128235294117651</v>
      </c>
      <c r="D368" s="824">
        <v>1.8488104117647264</v>
      </c>
      <c r="E368" s="824">
        <v>0.76549504263703161</v>
      </c>
      <c r="F368" s="403">
        <v>6.6538235951660107</v>
      </c>
      <c r="G368" s="843">
        <v>2.1999488673250038</v>
      </c>
      <c r="H368" s="843">
        <v>8.6952942806190876</v>
      </c>
      <c r="I368" s="845">
        <v>170.01015448203523</v>
      </c>
      <c r="J368" s="845">
        <v>135.86554676135771</v>
      </c>
      <c r="K368" s="846">
        <v>34.144607720677527</v>
      </c>
    </row>
    <row r="369" spans="1:11" x14ac:dyDescent="0.25">
      <c r="A369" s="56" t="s">
        <v>840</v>
      </c>
      <c r="B369" s="790">
        <v>39438</v>
      </c>
      <c r="C369" s="824">
        <v>2.527058823529412</v>
      </c>
      <c r="D369" s="824">
        <v>1.8548553821167655</v>
      </c>
      <c r="E369" s="824">
        <v>0.78285718062921039</v>
      </c>
      <c r="F369" s="403">
        <v>6.8093908073323668</v>
      </c>
      <c r="G369" s="843">
        <v>2.0130571317014034</v>
      </c>
      <c r="H369" s="843">
        <v>9.4867624019743495</v>
      </c>
      <c r="I369" s="845">
        <v>148.29230321582659</v>
      </c>
      <c r="J369" s="845">
        <v>129.8087551684537</v>
      </c>
      <c r="K369" s="846">
        <v>18.483548047372892</v>
      </c>
    </row>
    <row r="370" spans="1:11" x14ac:dyDescent="0.25">
      <c r="A370" s="56" t="s">
        <v>841</v>
      </c>
      <c r="B370" s="790">
        <v>39455</v>
      </c>
      <c r="C370" s="824">
        <v>2.6604705882352935</v>
      </c>
      <c r="D370" s="824">
        <v>2.0499835673527884</v>
      </c>
      <c r="E370" s="824">
        <v>0.83933338803189605</v>
      </c>
      <c r="F370" s="403">
        <v>7.6173234684519704</v>
      </c>
      <c r="G370" s="843">
        <v>1.9866252526364163</v>
      </c>
      <c r="H370" s="843">
        <v>6.520501961626981</v>
      </c>
      <c r="I370" s="845">
        <v>151.63776976034475</v>
      </c>
      <c r="J370" s="845">
        <v>127.99246439416778</v>
      </c>
      <c r="K370" s="846">
        <v>23.64530536617697</v>
      </c>
    </row>
    <row r="371" spans="1:11" x14ac:dyDescent="0.25">
      <c r="A371" s="56" t="s">
        <v>842</v>
      </c>
      <c r="B371" s="790">
        <v>39472</v>
      </c>
      <c r="C371" s="824">
        <v>2.0065882352941173</v>
      </c>
      <c r="D371" s="824">
        <v>1.3798532289906451</v>
      </c>
      <c r="E371" s="824">
        <v>0.74755327329176946</v>
      </c>
      <c r="F371" s="403">
        <v>6.6397314815471002</v>
      </c>
      <c r="G371" s="843">
        <v>1.9395587214570909</v>
      </c>
      <c r="H371" s="843">
        <v>8.3109811180445146</v>
      </c>
      <c r="I371" s="845">
        <v>115.23154602133067</v>
      </c>
      <c r="J371" s="845">
        <v>90.757003666554397</v>
      </c>
      <c r="K371" s="846">
        <v>24.474542354776275</v>
      </c>
    </row>
    <row r="372" spans="1:11" x14ac:dyDescent="0.25">
      <c r="A372" s="56" t="s">
        <v>843</v>
      </c>
      <c r="B372" s="790">
        <v>39489</v>
      </c>
      <c r="C372" s="824">
        <v>2.4555294117647057</v>
      </c>
      <c r="D372" s="824">
        <v>1.6422342237939189</v>
      </c>
      <c r="E372" s="824">
        <v>0.89128020211473991</v>
      </c>
      <c r="F372" s="403">
        <v>8.1749182393434978</v>
      </c>
      <c r="G372" s="843">
        <v>1.6575721416785805</v>
      </c>
      <c r="H372" s="843">
        <v>14.318630123439837</v>
      </c>
      <c r="I372" s="845">
        <v>148.73499726923401</v>
      </c>
      <c r="J372" s="845">
        <v>116.64698216324553</v>
      </c>
      <c r="K372" s="846">
        <v>32.088015105988489</v>
      </c>
    </row>
    <row r="373" spans="1:11" x14ac:dyDescent="0.25">
      <c r="A373" s="56" t="s">
        <v>844</v>
      </c>
      <c r="B373" s="790">
        <v>39506</v>
      </c>
      <c r="C373" s="824">
        <v>1.2536470588235293</v>
      </c>
      <c r="D373" s="824">
        <v>0.84940571273684351</v>
      </c>
      <c r="E373" s="824">
        <v>0.5066338633765034</v>
      </c>
      <c r="F373" s="403">
        <v>4.9411999550030865</v>
      </c>
      <c r="G373" s="843">
        <v>0.98978256069865178</v>
      </c>
      <c r="H373" s="843">
        <v>5.5879646909414085</v>
      </c>
      <c r="I373" s="845">
        <v>71.467894962094235</v>
      </c>
      <c r="J373" s="845">
        <v>56.687703980056625</v>
      </c>
      <c r="K373" s="846">
        <v>14.78019098203761</v>
      </c>
    </row>
    <row r="374" spans="1:11" x14ac:dyDescent="0.25">
      <c r="A374" s="56" t="s">
        <v>845</v>
      </c>
      <c r="B374" s="790">
        <v>39523</v>
      </c>
      <c r="C374" s="824">
        <v>1.1632941176470586</v>
      </c>
      <c r="D374" s="824">
        <v>0.70690191222765364</v>
      </c>
      <c r="E374" s="824">
        <v>0.52915958153612142</v>
      </c>
      <c r="F374" s="403">
        <v>4.6547141740151154</v>
      </c>
      <c r="G374" s="843">
        <v>0.97878328186940822</v>
      </c>
      <c r="H374" s="843">
        <v>7.7900376389892232</v>
      </c>
      <c r="I374" s="845">
        <v>68.422426796287155</v>
      </c>
      <c r="J374" s="845">
        <v>50.364802489188015</v>
      </c>
      <c r="K374" s="846">
        <v>18.05762430709914</v>
      </c>
    </row>
    <row r="375" spans="1:11" x14ac:dyDescent="0.25">
      <c r="A375" s="56" t="s">
        <v>846</v>
      </c>
      <c r="B375" s="790">
        <v>39540</v>
      </c>
      <c r="C375" s="824">
        <v>2.5538823529411765</v>
      </c>
      <c r="D375" s="824">
        <v>1.0482909378247343</v>
      </c>
      <c r="E375" s="824">
        <v>1.2887233965583191</v>
      </c>
      <c r="F375" s="403">
        <v>11.086104641891337</v>
      </c>
      <c r="G375" s="843">
        <v>1.677559097546657</v>
      </c>
      <c r="H375" s="843">
        <v>35.787366539735125</v>
      </c>
      <c r="I375" s="845">
        <v>135.22709238410553</v>
      </c>
      <c r="J375" s="845">
        <v>100.31769838094721</v>
      </c>
      <c r="K375" s="846">
        <v>34.909394003158326</v>
      </c>
    </row>
    <row r="376" spans="1:11" x14ac:dyDescent="0.25">
      <c r="A376" s="56" t="s">
        <v>847</v>
      </c>
      <c r="B376" s="790">
        <v>39557</v>
      </c>
      <c r="C376" s="824">
        <v>1.9811764705882349</v>
      </c>
      <c r="D376" s="824">
        <v>0.49230767588885938</v>
      </c>
      <c r="E376" s="824">
        <v>1.4336955066672625</v>
      </c>
      <c r="F376" s="403">
        <v>12.270214948088103</v>
      </c>
      <c r="G376" s="843">
        <v>1.0701975726286161</v>
      </c>
      <c r="H376" s="843">
        <v>36.091551432786929</v>
      </c>
      <c r="I376" s="845">
        <v>135.06003636604277</v>
      </c>
      <c r="J376" s="845">
        <v>91.917422581060009</v>
      </c>
      <c r="K376" s="846">
        <v>43.142613784982757</v>
      </c>
    </row>
    <row r="377" spans="1:11" x14ac:dyDescent="0.25">
      <c r="A377" s="56" t="s">
        <v>848</v>
      </c>
      <c r="B377" s="790">
        <v>39574</v>
      </c>
      <c r="C377" s="824">
        <v>2.2234117647058826</v>
      </c>
      <c r="D377" s="824">
        <v>1.1334349074099159</v>
      </c>
      <c r="E377" s="824">
        <v>1.0990218569270893</v>
      </c>
      <c r="F377" s="403">
        <v>9.6680980204791229</v>
      </c>
      <c r="G377" s="843">
        <v>1.3914842530513345</v>
      </c>
      <c r="H377" s="843">
        <v>23.523318222911957</v>
      </c>
      <c r="I377" s="845">
        <v>159.88518366440681</v>
      </c>
      <c r="J377" s="845">
        <v>127.14351886218903</v>
      </c>
      <c r="K377" s="846">
        <v>32.741664802217784</v>
      </c>
    </row>
    <row r="378" spans="1:11" ht="13.8" thickBot="1" x14ac:dyDescent="0.3">
      <c r="A378" s="63" t="s">
        <v>849</v>
      </c>
      <c r="B378" s="792">
        <v>39591</v>
      </c>
      <c r="C378" s="824">
        <v>1.8596470588235281</v>
      </c>
      <c r="D378" s="824">
        <v>0.99470957125996473</v>
      </c>
      <c r="E378" s="824">
        <v>0.97038089744064604</v>
      </c>
      <c r="F378" s="403">
        <v>8.2748342145092053</v>
      </c>
      <c r="G378" s="843">
        <v>1.2287344455122275</v>
      </c>
      <c r="H378" s="843">
        <v>17.578888427601989</v>
      </c>
      <c r="I378" s="845">
        <v>133.30998082221993</v>
      </c>
      <c r="J378" s="845">
        <v>110.85936814284153</v>
      </c>
      <c r="K378" s="846">
        <v>22.450612679378395</v>
      </c>
    </row>
    <row r="379" spans="1:11" x14ac:dyDescent="0.25">
      <c r="A379" s="56" t="s">
        <v>850</v>
      </c>
      <c r="B379" s="790">
        <v>39605</v>
      </c>
      <c r="C379" s="824">
        <v>6.5531428571428663</v>
      </c>
      <c r="D379" s="824">
        <v>5.3870786501903289</v>
      </c>
      <c r="E379" s="824">
        <v>2.7665129009857208</v>
      </c>
      <c r="F379" s="403">
        <v>24.694663626544695</v>
      </c>
      <c r="G379" s="843">
        <v>3.9059798242980333</v>
      </c>
      <c r="H379" s="843">
        <v>86.642982698560928</v>
      </c>
      <c r="I379" s="845">
        <v>335.24841591889452</v>
      </c>
      <c r="J379" s="845">
        <v>225.48929816245001</v>
      </c>
      <c r="K379" s="846">
        <v>109.75911775644451</v>
      </c>
    </row>
    <row r="380" spans="1:11" x14ac:dyDescent="0.25">
      <c r="A380" s="56" t="s">
        <v>851</v>
      </c>
      <c r="B380" s="790">
        <f t="shared" ref="B380:B385" si="0">B379+7</f>
        <v>39612</v>
      </c>
      <c r="C380" s="824">
        <v>4.8594285714285741</v>
      </c>
      <c r="D380" s="824">
        <v>3.965654574667834</v>
      </c>
      <c r="E380" s="824">
        <v>2.0484330815431484</v>
      </c>
      <c r="F380" s="403">
        <v>18.633076933703464</v>
      </c>
      <c r="G380" s="843">
        <v>3.344900134579011</v>
      </c>
      <c r="H380" s="843">
        <v>44.648986587663543</v>
      </c>
      <c r="I380" s="845">
        <v>248.96355904825631</v>
      </c>
      <c r="J380" s="845">
        <v>189.21155025783392</v>
      </c>
      <c r="K380" s="846">
        <v>59.752008790422394</v>
      </c>
    </row>
    <row r="381" spans="1:11" x14ac:dyDescent="0.25">
      <c r="A381" s="56" t="s">
        <v>852</v>
      </c>
      <c r="B381" s="790">
        <f t="shared" si="0"/>
        <v>39619</v>
      </c>
      <c r="C381" s="824">
        <v>5.1094285714285723</v>
      </c>
      <c r="D381" s="824">
        <v>3.9126370397720009</v>
      </c>
      <c r="E381" s="824">
        <v>2.5591623245538795</v>
      </c>
      <c r="F381" s="403">
        <v>23.824497879438823</v>
      </c>
      <c r="G381" s="843">
        <v>4.6593601335547454</v>
      </c>
      <c r="H381" s="843">
        <v>37.055093873283901</v>
      </c>
      <c r="I381" s="845">
        <v>320.48021556776303</v>
      </c>
      <c r="J381" s="845">
        <v>215.92803603821991</v>
      </c>
      <c r="K381" s="846">
        <v>104.55217952954311</v>
      </c>
    </row>
    <row r="382" spans="1:11" x14ac:dyDescent="0.25">
      <c r="A382" s="56" t="s">
        <v>853</v>
      </c>
      <c r="B382" s="790">
        <f t="shared" si="0"/>
        <v>39626</v>
      </c>
      <c r="C382" s="824">
        <v>6.78857142857143</v>
      </c>
      <c r="D382" s="824">
        <v>5.5159302133508721</v>
      </c>
      <c r="E382" s="824">
        <v>2.6509187903014833</v>
      </c>
      <c r="F382" s="403">
        <v>25.188410399661674</v>
      </c>
      <c r="G382" s="843">
        <v>5.1653848167468706</v>
      </c>
      <c r="H382" s="843">
        <v>37.331228179723333</v>
      </c>
      <c r="I382" s="845">
        <v>376.54274993961371</v>
      </c>
      <c r="J382" s="845">
        <v>292.9941575078239</v>
      </c>
      <c r="K382" s="846">
        <v>83.548592431789814</v>
      </c>
    </row>
    <row r="383" spans="1:11" x14ac:dyDescent="0.25">
      <c r="A383" s="56" t="s">
        <v>854</v>
      </c>
      <c r="B383" s="790">
        <f t="shared" si="0"/>
        <v>39633</v>
      </c>
      <c r="C383" s="824">
        <v>4.0725714285714272</v>
      </c>
      <c r="D383" s="824">
        <v>3.2299106084566778</v>
      </c>
      <c r="E383" s="824">
        <v>1.5597490116348454</v>
      </c>
      <c r="F383" s="403">
        <v>15.159420002362555</v>
      </c>
      <c r="G383" s="843">
        <v>3.7326701691940367</v>
      </c>
      <c r="H383" s="843">
        <v>22.862527174141555</v>
      </c>
      <c r="I383" s="845">
        <v>202.68016230631792</v>
      </c>
      <c r="J383" s="845">
        <v>147.16877791964862</v>
      </c>
      <c r="K383" s="846">
        <v>55.511384386669306</v>
      </c>
    </row>
    <row r="384" spans="1:11" x14ac:dyDescent="0.25">
      <c r="A384" s="56" t="s">
        <v>855</v>
      </c>
      <c r="B384" s="790">
        <f t="shared" si="0"/>
        <v>39640</v>
      </c>
      <c r="C384" s="824">
        <v>3.7474285714285691</v>
      </c>
      <c r="D384" s="824">
        <v>3.0791385237591982</v>
      </c>
      <c r="E384" s="824">
        <v>1.2730305320624962</v>
      </c>
      <c r="F384" s="403">
        <v>12.61398351169899</v>
      </c>
      <c r="G384" s="843">
        <v>2.8961799542638977</v>
      </c>
      <c r="H384" s="843">
        <v>17.183959677014208</v>
      </c>
      <c r="I384" s="845">
        <v>184.16342204907266</v>
      </c>
      <c r="J384" s="845">
        <v>145.46894062058701</v>
      </c>
      <c r="K384" s="846">
        <v>38.694481428485659</v>
      </c>
    </row>
    <row r="385" spans="1:11" x14ac:dyDescent="0.25">
      <c r="A385" s="56" t="s">
        <v>856</v>
      </c>
      <c r="B385" s="790">
        <f t="shared" si="0"/>
        <v>39647</v>
      </c>
      <c r="C385" s="824">
        <v>1.0228571428571434</v>
      </c>
      <c r="D385" s="824">
        <v>0.83266957084390159</v>
      </c>
      <c r="E385" s="824">
        <v>0.32784752422209934</v>
      </c>
      <c r="F385" s="403">
        <v>3.2643311623030531</v>
      </c>
      <c r="G385" s="843">
        <v>0.72194683380242508</v>
      </c>
      <c r="H385" s="843">
        <v>4.056802792870525</v>
      </c>
      <c r="I385" s="845">
        <v>49.03166114855042</v>
      </c>
      <c r="J385" s="845">
        <v>43.75959568737629</v>
      </c>
      <c r="K385" s="846">
        <v>5.2720654611741296</v>
      </c>
    </row>
    <row r="386" spans="1:11" x14ac:dyDescent="0.25">
      <c r="A386" s="56" t="s">
        <v>857</v>
      </c>
      <c r="B386" s="790">
        <f t="shared" ref="B386:B391" si="1">B385+14</f>
        <v>39661</v>
      </c>
      <c r="C386" s="824">
        <v>0.93599999999999994</v>
      </c>
      <c r="D386" s="824">
        <v>0.77433433987374756</v>
      </c>
      <c r="E386" s="824">
        <v>0.29725776650742308</v>
      </c>
      <c r="F386" s="403">
        <v>2.9460334114943603</v>
      </c>
      <c r="G386" s="843">
        <v>0.73220809235767981</v>
      </c>
      <c r="H386" s="843">
        <v>3.8010419085921123</v>
      </c>
      <c r="I386" s="845">
        <v>42.122501789748014</v>
      </c>
      <c r="J386" s="845">
        <v>33.682808130369899</v>
      </c>
      <c r="K386" s="846">
        <v>8.4396936593781149</v>
      </c>
    </row>
    <row r="387" spans="1:11" x14ac:dyDescent="0.25">
      <c r="A387" s="56" t="s">
        <v>858</v>
      </c>
      <c r="B387" s="790">
        <f t="shared" si="1"/>
        <v>39675</v>
      </c>
      <c r="C387" s="824">
        <v>0.67714285714285738</v>
      </c>
      <c r="D387" s="824">
        <v>0.53807821880194318</v>
      </c>
      <c r="E387" s="824">
        <v>0.24950113175396735</v>
      </c>
      <c r="F387" s="403">
        <v>2.2664707612931805</v>
      </c>
      <c r="G387" s="843">
        <v>0.63586496648469892</v>
      </c>
      <c r="H387" s="843">
        <v>3.1017475050586465</v>
      </c>
      <c r="I387" s="845">
        <v>34.521563978505348</v>
      </c>
      <c r="J387" s="845">
        <v>23.227476458446851</v>
      </c>
      <c r="K387" s="846">
        <v>11.294087520058497</v>
      </c>
    </row>
    <row r="388" spans="1:11" x14ac:dyDescent="0.25">
      <c r="A388" s="56" t="s">
        <v>859</v>
      </c>
      <c r="B388" s="790">
        <f t="shared" si="1"/>
        <v>39689</v>
      </c>
      <c r="C388" s="824">
        <v>0.86057142857142865</v>
      </c>
      <c r="D388" s="824">
        <v>0.67465527832414851</v>
      </c>
      <c r="E388" s="824">
        <v>0.34546399961086671</v>
      </c>
      <c r="F388" s="403">
        <v>3.1542477912307327</v>
      </c>
      <c r="G388" s="843">
        <v>0.91209182103563913</v>
      </c>
      <c r="H388" s="843">
        <v>3.9705040834795389</v>
      </c>
      <c r="I388" s="845">
        <v>48.49802150869322</v>
      </c>
      <c r="J388" s="845">
        <v>31.726540067340263</v>
      </c>
      <c r="K388" s="846">
        <v>16.771481441352957</v>
      </c>
    </row>
    <row r="389" spans="1:11" x14ac:dyDescent="0.25">
      <c r="A389" s="56" t="s">
        <v>860</v>
      </c>
      <c r="B389" s="790">
        <f t="shared" si="1"/>
        <v>39703</v>
      </c>
      <c r="C389" s="824">
        <v>0.52685714285714247</v>
      </c>
      <c r="D389" s="824">
        <v>0.38512700161233954</v>
      </c>
      <c r="E389" s="824">
        <v>0.21630229335466694</v>
      </c>
      <c r="F389" s="403">
        <v>1.9940735007210875</v>
      </c>
      <c r="G389" s="843">
        <v>0.61283068815734421</v>
      </c>
      <c r="H389" s="843">
        <v>2.1884690890889607</v>
      </c>
      <c r="I389" s="845">
        <v>27.022659616595252</v>
      </c>
      <c r="J389" s="845">
        <v>17.443308865889737</v>
      </c>
      <c r="K389" s="846">
        <v>9.5793507507055153</v>
      </c>
    </row>
    <row r="390" spans="1:11" x14ac:dyDescent="0.25">
      <c r="A390" s="56" t="s">
        <v>861</v>
      </c>
      <c r="B390" s="790">
        <f t="shared" si="1"/>
        <v>39717</v>
      </c>
      <c r="C390" s="824">
        <v>0.51014285714285801</v>
      </c>
      <c r="D390" s="824">
        <v>0.36435037101676548</v>
      </c>
      <c r="E390" s="824">
        <v>0.2190154726450822</v>
      </c>
      <c r="F390" s="403">
        <v>2.0350522054400675</v>
      </c>
      <c r="G390" s="843">
        <v>0.71107485663962999</v>
      </c>
      <c r="H390" s="843">
        <v>3.6636893714315515</v>
      </c>
      <c r="I390" s="845">
        <v>23.725417764951739</v>
      </c>
      <c r="J390" s="845">
        <v>17.594492379648642</v>
      </c>
      <c r="K390" s="846">
        <v>6.1309253853030974</v>
      </c>
    </row>
    <row r="391" spans="1:11" ht="13.8" thickBot="1" x14ac:dyDescent="0.3">
      <c r="A391" s="56" t="s">
        <v>862</v>
      </c>
      <c r="B391" s="790">
        <f t="shared" si="1"/>
        <v>39731</v>
      </c>
      <c r="C391" s="824">
        <v>1.5392857142857144</v>
      </c>
      <c r="D391" s="824">
        <v>1.1462295854170996</v>
      </c>
      <c r="E391" s="824">
        <v>0.76890014208197854</v>
      </c>
      <c r="F391" s="403">
        <v>6.5832831446111957</v>
      </c>
      <c r="G391" s="843">
        <v>1.818276522460917</v>
      </c>
      <c r="H391" s="843">
        <v>12.088169433899274</v>
      </c>
      <c r="I391" s="845">
        <v>76.294585226931602</v>
      </c>
      <c r="J391" s="845">
        <v>48.924404886470207</v>
      </c>
      <c r="K391" s="846">
        <v>27.370180340461395</v>
      </c>
    </row>
    <row r="392" spans="1:11" x14ac:dyDescent="0.25">
      <c r="A392" s="64" t="s">
        <v>863</v>
      </c>
      <c r="B392" s="791">
        <v>39924</v>
      </c>
      <c r="C392" s="824">
        <v>1.9033333333333335</v>
      </c>
      <c r="D392" s="824">
        <v>1.7675936065296716</v>
      </c>
      <c r="E392" s="824">
        <v>0.90798937358862664</v>
      </c>
      <c r="F392" s="403">
        <v>6.8463130528315475</v>
      </c>
      <c r="G392" s="843">
        <v>1.3562146488628104</v>
      </c>
      <c r="H392" s="843">
        <v>10.559215810918298</v>
      </c>
      <c r="I392" s="845">
        <v>101.03161527823507</v>
      </c>
      <c r="J392" s="845">
        <v>77.918035612193634</v>
      </c>
      <c r="K392" s="846">
        <v>23.113579666041431</v>
      </c>
    </row>
    <row r="393" spans="1:11" x14ac:dyDescent="0.25">
      <c r="A393" s="56" t="s">
        <v>864</v>
      </c>
      <c r="B393" s="790">
        <f>B392+12</f>
        <v>39936</v>
      </c>
      <c r="C393" s="824">
        <v>2.0186666666666659</v>
      </c>
      <c r="D393" s="824">
        <v>1.8754770063309252</v>
      </c>
      <c r="E393" s="824">
        <v>0.86102639032015282</v>
      </c>
      <c r="F393" s="403">
        <v>6.5525130083553149</v>
      </c>
      <c r="G393" s="843">
        <v>1.4306490773619487</v>
      </c>
      <c r="H393" s="843">
        <v>18.76549747510942</v>
      </c>
      <c r="I393" s="845">
        <v>90.442450535192535</v>
      </c>
      <c r="J393" s="845">
        <v>63.476120839179828</v>
      </c>
      <c r="K393" s="846">
        <v>26.966329696012707</v>
      </c>
    </row>
    <row r="394" spans="1:11" x14ac:dyDescent="0.25">
      <c r="A394" s="56" t="s">
        <v>865</v>
      </c>
      <c r="B394" s="790">
        <f>B393+12</f>
        <v>39948</v>
      </c>
      <c r="C394" s="836">
        <v>4.2426666666666675</v>
      </c>
      <c r="D394" s="836">
        <v>4.0526884746217515</v>
      </c>
      <c r="E394" s="836">
        <v>1.8733073529247795</v>
      </c>
      <c r="F394" s="842">
        <v>14.371477159660085</v>
      </c>
      <c r="G394" s="843">
        <v>1.89812675391974</v>
      </c>
      <c r="H394" s="842">
        <v>95.565892943945812</v>
      </c>
      <c r="I394" s="845">
        <v>133.38929591164606</v>
      </c>
      <c r="J394" s="845">
        <v>89.822345993165285</v>
      </c>
      <c r="K394" s="846">
        <v>43.566949918480773</v>
      </c>
    </row>
    <row r="395" spans="1:11" x14ac:dyDescent="0.25">
      <c r="A395" s="56" t="s">
        <v>866</v>
      </c>
      <c r="B395" s="790">
        <f t="shared" ref="B395:B404" si="2">B394+12</f>
        <v>39960</v>
      </c>
      <c r="C395" s="824">
        <v>3.0313333333333339</v>
      </c>
      <c r="D395" s="836">
        <v>2.8163827334928109</v>
      </c>
      <c r="E395" s="836">
        <v>1.5471492843231072</v>
      </c>
      <c r="F395" s="842">
        <v>12.196653593793529</v>
      </c>
      <c r="G395" s="843">
        <v>2.1476332622005931</v>
      </c>
      <c r="H395" s="842">
        <v>41.482706965471479</v>
      </c>
      <c r="I395" s="845">
        <v>127.57661688362512</v>
      </c>
      <c r="J395" s="845">
        <v>89.974064915641179</v>
      </c>
      <c r="K395" s="846">
        <v>37.602551967983942</v>
      </c>
    </row>
    <row r="396" spans="1:11" x14ac:dyDescent="0.25">
      <c r="A396" s="56" t="s">
        <v>867</v>
      </c>
      <c r="B396" s="790">
        <f t="shared" si="2"/>
        <v>39972</v>
      </c>
      <c r="C396" s="824">
        <v>2.0686666666666675</v>
      </c>
      <c r="D396" s="824">
        <v>1.909850394836822</v>
      </c>
      <c r="E396" s="824">
        <v>0.91757166119083311</v>
      </c>
      <c r="F396" s="403">
        <v>7.8222082352402849</v>
      </c>
      <c r="G396" s="843">
        <v>1.5867790469694991</v>
      </c>
      <c r="H396" s="843">
        <v>17.327338368893361</v>
      </c>
      <c r="I396" s="845">
        <v>103.71482330433456</v>
      </c>
      <c r="J396" s="845">
        <v>74.704877306779068</v>
      </c>
      <c r="K396" s="846">
        <v>29.009945997555491</v>
      </c>
    </row>
    <row r="397" spans="1:11" x14ac:dyDescent="0.25">
      <c r="A397" s="56" t="s">
        <v>868</v>
      </c>
      <c r="B397" s="790">
        <f t="shared" si="2"/>
        <v>39984</v>
      </c>
      <c r="C397" s="824">
        <v>1.8953333333333322</v>
      </c>
      <c r="D397" s="824">
        <v>1.7468017272686938</v>
      </c>
      <c r="E397" s="824">
        <v>0.93022337860857618</v>
      </c>
      <c r="F397" s="403">
        <v>7.8062801178429639</v>
      </c>
      <c r="G397" s="843">
        <v>1.4840219934680801</v>
      </c>
      <c r="H397" s="843">
        <v>20.530197510912881</v>
      </c>
      <c r="I397" s="845">
        <v>88.737079578858783</v>
      </c>
      <c r="J397" s="845">
        <v>56.575255303733208</v>
      </c>
      <c r="K397" s="846">
        <v>32.161824275125575</v>
      </c>
    </row>
    <row r="398" spans="1:11" x14ac:dyDescent="0.25">
      <c r="A398" s="56" t="s">
        <v>869</v>
      </c>
      <c r="B398" s="790">
        <f t="shared" si="2"/>
        <v>39996</v>
      </c>
      <c r="C398" s="824">
        <v>1.0526666666666671</v>
      </c>
      <c r="D398" s="824">
        <v>0.94463918577711214</v>
      </c>
      <c r="E398" s="824">
        <v>0.52031963449891105</v>
      </c>
      <c r="F398" s="403">
        <v>4.2806936283569073</v>
      </c>
      <c r="G398" s="843">
        <v>1.0793336299702148</v>
      </c>
      <c r="H398" s="843">
        <v>8.995250957849084</v>
      </c>
      <c r="I398" s="845">
        <v>47.817842943101354</v>
      </c>
      <c r="J398" s="845">
        <v>34.473279050606642</v>
      </c>
      <c r="K398" s="846">
        <v>13.344563892494712</v>
      </c>
    </row>
    <row r="399" spans="1:11" x14ac:dyDescent="0.25">
      <c r="A399" s="56" t="s">
        <v>870</v>
      </c>
      <c r="B399" s="790">
        <f t="shared" si="2"/>
        <v>40008</v>
      </c>
      <c r="C399" s="824">
        <v>2.0253333333333337</v>
      </c>
      <c r="D399" s="824">
        <v>1.8662954555358777</v>
      </c>
      <c r="E399" s="824">
        <v>1.1583288725915992</v>
      </c>
      <c r="F399" s="403">
        <v>8.998234614160479</v>
      </c>
      <c r="G399" s="843">
        <v>1.5889931759251519</v>
      </c>
      <c r="H399" s="843">
        <v>33.048494045711593</v>
      </c>
      <c r="I399" s="845">
        <v>79.906913884421627</v>
      </c>
      <c r="J399" s="845">
        <v>46.791559061084733</v>
      </c>
      <c r="K399" s="846">
        <v>33.115354823336894</v>
      </c>
    </row>
    <row r="400" spans="1:11" x14ac:dyDescent="0.25">
      <c r="A400" s="56" t="s">
        <v>871</v>
      </c>
      <c r="B400" s="790">
        <f t="shared" si="2"/>
        <v>40020</v>
      </c>
      <c r="C400" s="824">
        <v>2.7113333333333336</v>
      </c>
      <c r="D400" s="824">
        <v>2.5100497210819288</v>
      </c>
      <c r="E400" s="824">
        <v>1.3562489314876158</v>
      </c>
      <c r="F400" s="842">
        <v>14.911835036673658</v>
      </c>
      <c r="G400" s="843">
        <v>2.0110824586101379</v>
      </c>
      <c r="H400" s="843">
        <v>31.819017383142267</v>
      </c>
      <c r="I400" s="845">
        <v>133.49967330312643</v>
      </c>
      <c r="J400" s="845">
        <v>99.836246765162855</v>
      </c>
      <c r="K400" s="846">
        <v>33.663426537963574</v>
      </c>
    </row>
    <row r="401" spans="1:11" x14ac:dyDescent="0.25">
      <c r="A401" s="56" t="s">
        <v>872</v>
      </c>
      <c r="B401" s="790">
        <f t="shared" si="2"/>
        <v>40032</v>
      </c>
      <c r="C401" s="824">
        <v>0.79733333333333312</v>
      </c>
      <c r="D401" s="824">
        <v>0.74083837347889303</v>
      </c>
      <c r="E401" s="824">
        <v>0.42699508241230116</v>
      </c>
      <c r="F401" s="403">
        <v>3.2794676742223752</v>
      </c>
      <c r="G401" s="843">
        <v>0.56445739169883957</v>
      </c>
      <c r="H401" s="843">
        <v>7.4936089057257265</v>
      </c>
      <c r="I401" s="845">
        <v>38.305689374314476</v>
      </c>
      <c r="J401" s="845">
        <v>21.940821289420455</v>
      </c>
      <c r="K401" s="846">
        <v>16.36486808489402</v>
      </c>
    </row>
    <row r="402" spans="1:11" x14ac:dyDescent="0.25">
      <c r="A402" s="56" t="s">
        <v>873</v>
      </c>
      <c r="B402" s="790">
        <f t="shared" si="2"/>
        <v>40044</v>
      </c>
      <c r="C402" s="824">
        <v>1.2126666666666661</v>
      </c>
      <c r="D402" s="824">
        <v>1.1142855369556699</v>
      </c>
      <c r="E402" s="824">
        <v>0.730598789614331</v>
      </c>
      <c r="F402" s="403">
        <v>5.8204979173909459</v>
      </c>
      <c r="G402" s="843">
        <v>0.98295416108149936</v>
      </c>
      <c r="H402" s="843">
        <v>9.0015657187196272</v>
      </c>
      <c r="I402" s="845">
        <v>58.792702239919834</v>
      </c>
      <c r="J402" s="845">
        <v>41.451486230053362</v>
      </c>
      <c r="K402" s="846">
        <v>17.341216009866471</v>
      </c>
    </row>
    <row r="403" spans="1:11" x14ac:dyDescent="0.25">
      <c r="A403" s="56" t="s">
        <v>874</v>
      </c>
      <c r="B403" s="790">
        <f t="shared" si="2"/>
        <v>40056</v>
      </c>
      <c r="C403" s="824">
        <v>1.172666666666667</v>
      </c>
      <c r="D403" s="824">
        <v>1.0907988129173989</v>
      </c>
      <c r="E403" s="824">
        <v>0.76599436503453944</v>
      </c>
      <c r="F403" s="403">
        <v>5.3155827163855465</v>
      </c>
      <c r="G403" s="843">
        <v>0.81796527177569245</v>
      </c>
      <c r="H403" s="843">
        <v>9.8328270520801553</v>
      </c>
      <c r="I403" s="845">
        <v>53.004566307955379</v>
      </c>
      <c r="J403" s="845">
        <v>38.301997569460163</v>
      </c>
      <c r="K403" s="846">
        <v>14.702568738495216</v>
      </c>
    </row>
    <row r="404" spans="1:11" ht="13.8" thickBot="1" x14ac:dyDescent="0.3">
      <c r="A404" s="63" t="s">
        <v>875</v>
      </c>
      <c r="B404" s="792">
        <f t="shared" si="2"/>
        <v>40068</v>
      </c>
      <c r="C404" s="824">
        <v>1.8339999999999996</v>
      </c>
      <c r="D404" s="824">
        <v>1.6878363744782061</v>
      </c>
      <c r="E404" s="824">
        <v>1.0273206053938959</v>
      </c>
      <c r="F404" s="403">
        <v>8.2707227849802312</v>
      </c>
      <c r="G404" s="843">
        <v>1.460362818839908</v>
      </c>
      <c r="H404" s="843">
        <v>13.556978926225064</v>
      </c>
      <c r="I404" s="845">
        <v>96.729486165377693</v>
      </c>
      <c r="J404" s="845">
        <v>70.234018215730757</v>
      </c>
      <c r="K404" s="846">
        <v>26.495467949646937</v>
      </c>
    </row>
    <row r="405" spans="1:11" x14ac:dyDescent="0.25">
      <c r="A405" s="56" t="s">
        <v>876</v>
      </c>
      <c r="B405" s="790">
        <v>40081</v>
      </c>
      <c r="C405" s="824">
        <v>1.9096470588235293</v>
      </c>
      <c r="D405" s="824">
        <v>1.603770410215785</v>
      </c>
      <c r="E405" s="824">
        <v>0.65277931315410653</v>
      </c>
      <c r="F405" s="403">
        <v>5.6396068051069843</v>
      </c>
      <c r="G405" s="843">
        <v>1.365693559761235</v>
      </c>
      <c r="H405" s="843">
        <v>10.411973864871118</v>
      </c>
      <c r="I405" s="845">
        <v>139.17514190482484</v>
      </c>
      <c r="J405" s="845">
        <v>110.04519819792036</v>
      </c>
      <c r="K405" s="846">
        <v>29.129943706904484</v>
      </c>
    </row>
    <row r="406" spans="1:11" x14ac:dyDescent="0.25">
      <c r="A406" s="56" t="s">
        <v>877</v>
      </c>
      <c r="B406" s="790">
        <v>40098</v>
      </c>
      <c r="C406" s="824">
        <v>2.1910588235294122</v>
      </c>
      <c r="D406" s="824">
        <v>1.8017521828233356</v>
      </c>
      <c r="E406" s="824">
        <v>0.82899452844633403</v>
      </c>
      <c r="F406" s="403">
        <v>7.5554932786965248</v>
      </c>
      <c r="G406" s="843">
        <v>1.62500142221164</v>
      </c>
      <c r="H406" s="843">
        <v>11.96799053921923</v>
      </c>
      <c r="I406" s="845">
        <v>185.86480657847972</v>
      </c>
      <c r="J406" s="845">
        <v>133.9910531740075</v>
      </c>
      <c r="K406" s="844">
        <v>51.873753404472211</v>
      </c>
    </row>
    <row r="407" spans="1:11" x14ac:dyDescent="0.25">
      <c r="A407" s="56" t="s">
        <v>878</v>
      </c>
      <c r="B407" s="790">
        <v>40115</v>
      </c>
      <c r="C407" s="824">
        <v>1.879058823529411</v>
      </c>
      <c r="D407" s="824">
        <v>1.4925374295211686</v>
      </c>
      <c r="E407" s="824">
        <v>0.81048139046510836</v>
      </c>
      <c r="F407" s="403">
        <v>7.4205556264678965</v>
      </c>
      <c r="G407" s="843">
        <v>1.6376192481576604</v>
      </c>
      <c r="H407" s="843">
        <v>12.251974748069921</v>
      </c>
      <c r="I407" s="845">
        <v>157.79120701567507</v>
      </c>
      <c r="J407" s="845">
        <v>125.77456105847511</v>
      </c>
      <c r="K407" s="846">
        <v>32.016645957199955</v>
      </c>
    </row>
    <row r="408" spans="1:11" x14ac:dyDescent="0.25">
      <c r="A408" s="56" t="s">
        <v>879</v>
      </c>
      <c r="B408" s="790">
        <v>40132</v>
      </c>
      <c r="C408" s="824">
        <v>1.2094117647058824</v>
      </c>
      <c r="D408" s="824">
        <v>0.94468798155160827</v>
      </c>
      <c r="E408" s="824">
        <v>0.55748036809192281</v>
      </c>
      <c r="F408" s="403">
        <v>4.9197270764571428</v>
      </c>
      <c r="G408" s="843">
        <v>1.1702992076964871</v>
      </c>
      <c r="H408" s="843">
        <v>8.7833133943713442</v>
      </c>
      <c r="I408" s="845">
        <v>114.20525740186423</v>
      </c>
      <c r="J408" s="845">
        <v>84.998455429511509</v>
      </c>
      <c r="K408" s="846">
        <v>29.206801972352721</v>
      </c>
    </row>
    <row r="409" spans="1:11" x14ac:dyDescent="0.25">
      <c r="A409" s="56" t="s">
        <v>880</v>
      </c>
      <c r="B409" s="790">
        <v>40149</v>
      </c>
      <c r="C409" s="824">
        <v>2.5119999999999996</v>
      </c>
      <c r="D409" s="824">
        <v>2.0571232937244139</v>
      </c>
      <c r="E409" s="824">
        <v>0.8594102857643896</v>
      </c>
      <c r="F409" s="403">
        <v>7.9514270152963595</v>
      </c>
      <c r="G409" s="843">
        <v>2.1614541701305909</v>
      </c>
      <c r="H409" s="843">
        <v>15.099013827187918</v>
      </c>
      <c r="I409" s="845">
        <v>200.48914879223719</v>
      </c>
      <c r="J409" s="845">
        <v>164.31506189396924</v>
      </c>
      <c r="K409" s="846">
        <v>36.174086898267944</v>
      </c>
    </row>
    <row r="410" spans="1:11" x14ac:dyDescent="0.25">
      <c r="A410" s="56" t="s">
        <v>881</v>
      </c>
      <c r="B410" s="790">
        <v>40166</v>
      </c>
      <c r="C410" s="824">
        <v>2.1778823529411757</v>
      </c>
      <c r="D410" s="824">
        <v>1.7483187213137867</v>
      </c>
      <c r="E410" s="824">
        <v>0.67130800185024508</v>
      </c>
      <c r="F410" s="403">
        <v>6.6392952138900423</v>
      </c>
      <c r="G410" s="843">
        <v>2.3018405471497645</v>
      </c>
      <c r="H410" s="843">
        <v>10.302016510676433</v>
      </c>
      <c r="I410" s="845">
        <v>164.69382879430106</v>
      </c>
      <c r="J410" s="845">
        <v>132.33090483581034</v>
      </c>
      <c r="K410" s="846">
        <v>32.362923958490711</v>
      </c>
    </row>
    <row r="411" spans="1:11" x14ac:dyDescent="0.25">
      <c r="A411" s="56" t="s">
        <v>882</v>
      </c>
      <c r="B411" s="790">
        <v>40183</v>
      </c>
      <c r="C411" s="824">
        <v>1.5722352941176467</v>
      </c>
      <c r="D411" s="824">
        <v>1.292275933914361</v>
      </c>
      <c r="E411" s="824">
        <v>0.5058300989929656</v>
      </c>
      <c r="F411" s="403">
        <v>4.5163015698822617</v>
      </c>
      <c r="G411" s="843">
        <v>1.4434444475099504</v>
      </c>
      <c r="H411" s="843">
        <v>6.5594119593313138</v>
      </c>
      <c r="I411" s="845">
        <v>125.16597556273109</v>
      </c>
      <c r="J411" s="845">
        <v>108.63250484432264</v>
      </c>
      <c r="K411" s="846">
        <v>16.533470718408452</v>
      </c>
    </row>
    <row r="412" spans="1:11" x14ac:dyDescent="0.25">
      <c r="A412" s="56" t="s">
        <v>883</v>
      </c>
      <c r="B412" s="790">
        <v>40200</v>
      </c>
      <c r="C412" s="824">
        <v>1.6875294117647053</v>
      </c>
      <c r="D412" s="824">
        <v>1.3332616831876047</v>
      </c>
      <c r="E412" s="824">
        <v>0.60721899651632794</v>
      </c>
      <c r="F412" s="403">
        <v>5.3120978163346591</v>
      </c>
      <c r="G412" s="843">
        <v>1.9473498517998382</v>
      </c>
      <c r="H412" s="843">
        <v>9.2708905064250953</v>
      </c>
      <c r="I412" s="845">
        <v>148.53856280053478</v>
      </c>
      <c r="J412" s="845">
        <v>123.65595682336183</v>
      </c>
      <c r="K412" s="846">
        <v>24.882605977172943</v>
      </c>
    </row>
    <row r="413" spans="1:11" x14ac:dyDescent="0.25">
      <c r="A413" s="56" t="s">
        <v>884</v>
      </c>
      <c r="B413" s="790">
        <v>40217</v>
      </c>
      <c r="C413" s="824">
        <v>1.7727058823529409</v>
      </c>
      <c r="D413" s="824">
        <v>1.4202715909108594</v>
      </c>
      <c r="E413" s="824">
        <v>0.71215465194219363</v>
      </c>
      <c r="F413" s="403">
        <v>5.4282495488536622</v>
      </c>
      <c r="G413" s="843">
        <v>1.8942162931570821</v>
      </c>
      <c r="H413" s="843">
        <v>9.6662527752867149</v>
      </c>
      <c r="I413" s="845">
        <v>138.95785707103008</v>
      </c>
      <c r="J413" s="845">
        <v>110.20213555266311</v>
      </c>
      <c r="K413" s="846">
        <v>28.755721518366968</v>
      </c>
    </row>
    <row r="414" spans="1:11" x14ac:dyDescent="0.25">
      <c r="A414" s="56" t="s">
        <v>885</v>
      </c>
      <c r="B414" s="790">
        <v>40234</v>
      </c>
      <c r="C414" s="824">
        <v>2.4804705882352938</v>
      </c>
      <c r="D414" s="824">
        <v>2.027865991868671</v>
      </c>
      <c r="E414" s="824">
        <v>0.81182031234311325</v>
      </c>
      <c r="F414" s="403">
        <v>7.7341365702135114</v>
      </c>
      <c r="G414" s="843">
        <v>2.2038832064461529</v>
      </c>
      <c r="H414" s="843">
        <v>13.070631933761058</v>
      </c>
      <c r="I414" s="845">
        <v>173.67608184281181</v>
      </c>
      <c r="J414" s="845">
        <v>148.25566489472124</v>
      </c>
      <c r="K414" s="846">
        <v>25.420416948090576</v>
      </c>
    </row>
    <row r="415" spans="1:11" x14ac:dyDescent="0.25">
      <c r="A415" s="56" t="s">
        <v>886</v>
      </c>
      <c r="B415" s="790">
        <v>40251</v>
      </c>
      <c r="C415" s="824">
        <v>2.3148235294117643</v>
      </c>
      <c r="D415" s="824">
        <v>2.0042510887822282</v>
      </c>
      <c r="E415" s="824">
        <v>0.62228096490702922</v>
      </c>
      <c r="F415" s="403">
        <v>5.872430617804655</v>
      </c>
      <c r="G415" s="843">
        <v>1.3428242781833863</v>
      </c>
      <c r="H415" s="843">
        <v>11.290728905396264</v>
      </c>
      <c r="I415" s="845">
        <v>170.28942885428876</v>
      </c>
      <c r="J415" s="845">
        <v>142.08023254696582</v>
      </c>
      <c r="K415" s="846">
        <v>28.209196307322941</v>
      </c>
    </row>
    <row r="416" spans="1:11" x14ac:dyDescent="0.25">
      <c r="A416" s="56" t="s">
        <v>887</v>
      </c>
      <c r="B416" s="790">
        <v>40268</v>
      </c>
      <c r="C416" s="824">
        <v>0.18070588235294049</v>
      </c>
      <c r="D416" s="824">
        <v>0.15111666508848995</v>
      </c>
      <c r="E416" s="824">
        <v>6.9482301188491941E-2</v>
      </c>
      <c r="F416" s="403">
        <v>0.62899070100352539</v>
      </c>
      <c r="G416" s="843">
        <v>0.10710156977460447</v>
      </c>
      <c r="H416" s="843">
        <v>1.5765559813594185</v>
      </c>
      <c r="I416" s="845">
        <v>20.542075634105938</v>
      </c>
      <c r="J416" s="845">
        <v>14.936353291975989</v>
      </c>
      <c r="K416" s="846">
        <v>5.6057223421299494</v>
      </c>
    </row>
    <row r="417" spans="1:11" ht="13.8" thickBot="1" x14ac:dyDescent="0.3">
      <c r="A417" s="56" t="s">
        <v>888</v>
      </c>
      <c r="B417" s="790">
        <v>40285</v>
      </c>
      <c r="C417" s="824"/>
      <c r="D417" s="824"/>
      <c r="E417" s="824"/>
      <c r="F417" s="403"/>
      <c r="G417" s="843"/>
      <c r="H417" s="843"/>
      <c r="I417" s="845"/>
      <c r="J417" s="845"/>
      <c r="K417" s="846"/>
    </row>
    <row r="418" spans="1:11" x14ac:dyDescent="0.25">
      <c r="A418" s="64" t="s">
        <v>889</v>
      </c>
      <c r="B418" s="791">
        <v>40271</v>
      </c>
      <c r="C418" s="824"/>
      <c r="D418" s="824"/>
      <c r="E418" s="824"/>
      <c r="F418" s="403"/>
      <c r="G418" s="843"/>
      <c r="H418" s="843"/>
      <c r="I418" s="845"/>
      <c r="J418" s="845"/>
      <c r="K418" s="846"/>
    </row>
    <row r="419" spans="1:11" x14ac:dyDescent="0.25">
      <c r="A419" s="56" t="s">
        <v>890</v>
      </c>
      <c r="B419" s="790">
        <f>B418+14</f>
        <v>40285</v>
      </c>
      <c r="C419" s="824"/>
      <c r="D419" s="824"/>
      <c r="E419" s="824"/>
      <c r="F419" s="403"/>
      <c r="G419" s="843"/>
      <c r="H419" s="843"/>
      <c r="I419" s="845"/>
      <c r="J419" s="845"/>
      <c r="K419" s="846"/>
    </row>
    <row r="420" spans="1:11" x14ac:dyDescent="0.25">
      <c r="A420" s="56" t="s">
        <v>891</v>
      </c>
      <c r="B420" s="790">
        <f t="shared" ref="B420:B429" si="3">B419+14</f>
        <v>40299</v>
      </c>
      <c r="C420" s="824"/>
      <c r="D420" s="824"/>
      <c r="E420" s="824"/>
      <c r="F420" s="403"/>
      <c r="G420" s="843"/>
      <c r="H420" s="843"/>
      <c r="I420" s="845"/>
      <c r="J420" s="845"/>
      <c r="K420" s="846"/>
    </row>
    <row r="421" spans="1:11" x14ac:dyDescent="0.25">
      <c r="A421" s="56" t="s">
        <v>892</v>
      </c>
      <c r="B421" s="790">
        <f t="shared" si="3"/>
        <v>40313</v>
      </c>
      <c r="C421" s="824"/>
      <c r="D421" s="824"/>
      <c r="E421" s="824"/>
      <c r="F421" s="403"/>
      <c r="G421" s="843"/>
      <c r="H421" s="843"/>
      <c r="I421" s="845"/>
      <c r="J421" s="845"/>
      <c r="K421" s="846"/>
    </row>
    <row r="422" spans="1:11" x14ac:dyDescent="0.25">
      <c r="A422" s="56" t="s">
        <v>893</v>
      </c>
      <c r="B422" s="790">
        <f t="shared" si="3"/>
        <v>40327</v>
      </c>
      <c r="C422" s="824"/>
      <c r="D422" s="824"/>
      <c r="E422" s="824"/>
      <c r="F422" s="403"/>
      <c r="G422" s="843"/>
      <c r="H422" s="843"/>
      <c r="I422" s="845"/>
      <c r="J422" s="845"/>
      <c r="K422" s="846"/>
    </row>
    <row r="423" spans="1:11" x14ac:dyDescent="0.25">
      <c r="A423" s="56" t="s">
        <v>894</v>
      </c>
      <c r="B423" s="790">
        <f t="shared" si="3"/>
        <v>40341</v>
      </c>
      <c r="C423" s="824"/>
      <c r="D423" s="824"/>
      <c r="E423" s="824"/>
      <c r="F423" s="403"/>
      <c r="G423" s="843"/>
      <c r="H423" s="843"/>
      <c r="I423" s="845"/>
      <c r="J423" s="845"/>
      <c r="K423" s="846"/>
    </row>
    <row r="424" spans="1:11" x14ac:dyDescent="0.25">
      <c r="A424" s="56" t="s">
        <v>895</v>
      </c>
      <c r="B424" s="790">
        <f t="shared" si="3"/>
        <v>40355</v>
      </c>
      <c r="C424" s="824"/>
      <c r="D424" s="824"/>
      <c r="E424" s="824"/>
      <c r="F424" s="403"/>
      <c r="G424" s="843"/>
      <c r="H424" s="843"/>
      <c r="I424" s="845"/>
      <c r="J424" s="845"/>
      <c r="K424" s="846"/>
    </row>
    <row r="425" spans="1:11" x14ac:dyDescent="0.25">
      <c r="A425" s="56" t="s">
        <v>896</v>
      </c>
      <c r="B425" s="790">
        <f t="shared" si="3"/>
        <v>40369</v>
      </c>
      <c r="C425" s="824"/>
      <c r="D425" s="824"/>
      <c r="E425" s="824"/>
      <c r="F425" s="403"/>
      <c r="G425" s="843"/>
      <c r="H425" s="843"/>
      <c r="I425" s="845"/>
      <c r="J425" s="845"/>
      <c r="K425" s="846"/>
    </row>
    <row r="426" spans="1:11" x14ac:dyDescent="0.25">
      <c r="A426" s="56" t="s">
        <v>897</v>
      </c>
      <c r="B426" s="790">
        <f t="shared" si="3"/>
        <v>40383</v>
      </c>
      <c r="C426" s="824"/>
      <c r="D426" s="824"/>
      <c r="E426" s="824"/>
      <c r="F426" s="403"/>
      <c r="G426" s="843"/>
      <c r="H426" s="843"/>
      <c r="I426" s="845"/>
      <c r="J426" s="845"/>
      <c r="K426" s="846"/>
    </row>
    <row r="427" spans="1:11" x14ac:dyDescent="0.25">
      <c r="A427" s="56" t="s">
        <v>898</v>
      </c>
      <c r="B427" s="790">
        <f t="shared" si="3"/>
        <v>40397</v>
      </c>
      <c r="C427" s="824"/>
      <c r="D427" s="824"/>
      <c r="E427" s="824"/>
      <c r="F427" s="403"/>
      <c r="G427" s="843"/>
      <c r="H427" s="843"/>
      <c r="I427" s="845"/>
      <c r="J427" s="845"/>
      <c r="K427" s="846"/>
    </row>
    <row r="428" spans="1:11" x14ac:dyDescent="0.25">
      <c r="A428" s="56" t="s">
        <v>899</v>
      </c>
      <c r="B428" s="790">
        <f t="shared" si="3"/>
        <v>40411</v>
      </c>
      <c r="C428" s="824"/>
      <c r="D428" s="824"/>
      <c r="E428" s="824"/>
      <c r="F428" s="403"/>
      <c r="G428" s="843"/>
      <c r="H428" s="843"/>
      <c r="I428" s="845"/>
      <c r="J428" s="845"/>
      <c r="K428" s="846"/>
    </row>
    <row r="429" spans="1:11" x14ac:dyDescent="0.25">
      <c r="A429" s="56" t="s">
        <v>900</v>
      </c>
      <c r="B429" s="790">
        <f t="shared" si="3"/>
        <v>40425</v>
      </c>
      <c r="C429" s="824"/>
      <c r="D429" s="824"/>
      <c r="E429" s="824"/>
      <c r="F429" s="403"/>
      <c r="G429" s="843"/>
      <c r="H429" s="843"/>
      <c r="I429" s="845"/>
      <c r="J429" s="845"/>
      <c r="K429" s="846"/>
    </row>
    <row r="430" spans="1:11" ht="13.8" thickBot="1" x14ac:dyDescent="0.3">
      <c r="A430" s="63" t="s">
        <v>901</v>
      </c>
      <c r="B430" s="792">
        <f>B429+14</f>
        <v>40439</v>
      </c>
      <c r="C430" s="824"/>
      <c r="D430" s="824"/>
      <c r="E430" s="824"/>
      <c r="F430" s="403"/>
      <c r="G430" s="843"/>
      <c r="H430" s="843"/>
      <c r="I430" s="845"/>
      <c r="J430" s="845"/>
      <c r="K430" s="846"/>
    </row>
    <row r="431" spans="1:11" x14ac:dyDescent="0.25">
      <c r="A431" s="56" t="s">
        <v>130</v>
      </c>
      <c r="B431" s="790">
        <v>40459</v>
      </c>
      <c r="C431" s="824">
        <v>2.3738666666666632</v>
      </c>
      <c r="D431" s="824">
        <v>1.7710628265223263</v>
      </c>
      <c r="E431" s="824">
        <v>1.2208457142857123</v>
      </c>
      <c r="F431" s="403">
        <v>10.583488888888873</v>
      </c>
      <c r="G431" s="843">
        <v>2.8505060934632058</v>
      </c>
      <c r="H431" s="843">
        <v>33.573159948662003</v>
      </c>
      <c r="I431" s="845">
        <v>261.15696846639844</v>
      </c>
      <c r="J431" s="845">
        <v>254.87260699318892</v>
      </c>
      <c r="K431" s="846">
        <v>6.2843614732095148</v>
      </c>
    </row>
    <row r="432" spans="1:11" x14ac:dyDescent="0.25">
      <c r="A432" s="56" t="s">
        <v>131</v>
      </c>
      <c r="B432" s="790">
        <v>40474</v>
      </c>
      <c r="C432" s="824">
        <v>1.1370666666666673</v>
      </c>
      <c r="D432" s="824">
        <v>0.80853861882379729</v>
      </c>
      <c r="E432" s="824">
        <v>0.72284474685176381</v>
      </c>
      <c r="F432" s="403">
        <v>6.2089145225485876</v>
      </c>
      <c r="G432" s="843">
        <v>1.4213666899105222</v>
      </c>
      <c r="H432" s="843">
        <v>17.771754571238827</v>
      </c>
      <c r="I432" s="845">
        <v>195.74181266192059</v>
      </c>
      <c r="J432" s="845">
        <v>165.1834819550439</v>
      </c>
      <c r="K432" s="846">
        <v>30.558330706876689</v>
      </c>
    </row>
    <row r="433" spans="1:11" x14ac:dyDescent="0.25">
      <c r="A433" s="56" t="s">
        <v>132</v>
      </c>
      <c r="B433" s="790">
        <v>40489</v>
      </c>
      <c r="C433" s="824">
        <v>1.843199999999998</v>
      </c>
      <c r="D433" s="824">
        <v>1.3209314425181558</v>
      </c>
      <c r="E433" s="824">
        <v>0.93814564178231363</v>
      </c>
      <c r="F433" s="403">
        <v>8.2824998906369043</v>
      </c>
      <c r="G433" s="843">
        <v>2.73555020784611</v>
      </c>
      <c r="H433" s="843">
        <v>32.218325895511597</v>
      </c>
      <c r="I433" s="845">
        <v>149.48890662007094</v>
      </c>
      <c r="J433" s="845">
        <v>116.06395237741093</v>
      </c>
      <c r="K433" s="846">
        <v>33.424954242660007</v>
      </c>
    </row>
    <row r="434" spans="1:11" x14ac:dyDescent="0.25">
      <c r="A434" s="56" t="s">
        <v>133</v>
      </c>
      <c r="B434" s="790">
        <v>40504</v>
      </c>
      <c r="C434" s="824">
        <v>1.5306666666666653</v>
      </c>
      <c r="D434" s="824">
        <v>1.1544756499945468</v>
      </c>
      <c r="E434" s="824">
        <v>0.90244377463188374</v>
      </c>
      <c r="F434" s="403">
        <v>7.4064006396018751</v>
      </c>
      <c r="G434" s="843">
        <v>1.5386482735460911</v>
      </c>
      <c r="H434" s="843">
        <v>24.958587285859981</v>
      </c>
      <c r="I434" s="845">
        <v>130.73583672322414</v>
      </c>
      <c r="J434" s="845">
        <v>102.53684306806983</v>
      </c>
      <c r="K434" s="846">
        <v>28.198993655154311</v>
      </c>
    </row>
    <row r="435" spans="1:11" x14ac:dyDescent="0.25">
      <c r="A435" s="56" t="s">
        <v>134</v>
      </c>
      <c r="B435" s="790">
        <v>40519</v>
      </c>
      <c r="C435" s="824">
        <v>2.5264000000000046</v>
      </c>
      <c r="D435" s="824">
        <v>1.9495571757905219</v>
      </c>
      <c r="E435" s="824">
        <v>1.3409381665330005</v>
      </c>
      <c r="F435" s="403">
        <v>12.891536399189532</v>
      </c>
      <c r="G435" s="843">
        <v>1.8993111230386792</v>
      </c>
      <c r="H435" s="843">
        <v>63.544797734335859</v>
      </c>
      <c r="I435" s="845">
        <v>217.8562445212693</v>
      </c>
      <c r="J435" s="845">
        <v>168.84895722179581</v>
      </c>
      <c r="K435" s="846">
        <v>49.007287299473489</v>
      </c>
    </row>
    <row r="436" spans="1:11" x14ac:dyDescent="0.25">
      <c r="A436" s="56" t="s">
        <v>135</v>
      </c>
      <c r="B436" s="790">
        <v>40534</v>
      </c>
      <c r="C436" s="824">
        <v>1.3786666666666672</v>
      </c>
      <c r="D436" s="824">
        <v>1.1215469690717099</v>
      </c>
      <c r="E436" s="824">
        <v>0.52606107914109701</v>
      </c>
      <c r="F436" s="403">
        <v>5.3913930796941685</v>
      </c>
      <c r="G436" s="843">
        <v>0.95294808131441477</v>
      </c>
      <c r="H436" s="843">
        <v>14.685362317381822</v>
      </c>
      <c r="I436" s="845">
        <v>116.14592431237456</v>
      </c>
      <c r="J436" s="845">
        <v>117.01532581465639</v>
      </c>
      <c r="K436" s="846">
        <v>-0.86940150228183199</v>
      </c>
    </row>
    <row r="437" spans="1:11" x14ac:dyDescent="0.25">
      <c r="A437" s="56" t="s">
        <v>136</v>
      </c>
      <c r="B437" s="790">
        <v>40549</v>
      </c>
      <c r="C437" s="824">
        <v>1.4053333333333333</v>
      </c>
      <c r="D437" s="824">
        <v>1.0624467245179821</v>
      </c>
      <c r="E437" s="824">
        <v>0.62336699807892237</v>
      </c>
      <c r="F437" s="403">
        <v>6.1602468877823204</v>
      </c>
      <c r="G437" s="843">
        <v>1.5794147721375147</v>
      </c>
      <c r="H437" s="843">
        <v>16.850514178415722</v>
      </c>
      <c r="I437" s="845">
        <v>149.44519582491105</v>
      </c>
      <c r="J437" s="845">
        <v>123.39408314022036</v>
      </c>
      <c r="K437" s="846">
        <v>26.051112684690693</v>
      </c>
    </row>
    <row r="438" spans="1:11" x14ac:dyDescent="0.25">
      <c r="A438" s="56" t="s">
        <v>137</v>
      </c>
      <c r="B438" s="790">
        <v>40564</v>
      </c>
      <c r="C438" s="824">
        <v>2.2298666666666653</v>
      </c>
      <c r="D438" s="824">
        <v>1.5888858188598916</v>
      </c>
      <c r="E438" s="824">
        <v>1.024071793719495</v>
      </c>
      <c r="F438" s="403">
        <v>10.770845046372077</v>
      </c>
      <c r="G438" s="843">
        <v>3.1757856790439898</v>
      </c>
      <c r="H438" s="843">
        <v>0</v>
      </c>
      <c r="I438" s="845">
        <v>196.51398856170547</v>
      </c>
      <c r="J438" s="845">
        <v>170.71738724743838</v>
      </c>
      <c r="K438" s="846">
        <v>25.796601314267093</v>
      </c>
    </row>
    <row r="439" spans="1:11" x14ac:dyDescent="0.25">
      <c r="A439" s="56" t="s">
        <v>138</v>
      </c>
      <c r="B439" s="790">
        <v>40579</v>
      </c>
      <c r="C439" s="824">
        <v>1.4842666666666673</v>
      </c>
      <c r="D439" s="824">
        <v>1.0717619576383068</v>
      </c>
      <c r="E439" s="824">
        <v>0.70323334857739384</v>
      </c>
      <c r="F439" s="403">
        <v>6.4496051815083879</v>
      </c>
      <c r="G439" s="843">
        <v>2.188257375399739</v>
      </c>
      <c r="H439" s="843">
        <v>22.201019059339544</v>
      </c>
      <c r="I439" s="845">
        <v>116.76574883025933</v>
      </c>
      <c r="J439" s="845">
        <v>90.124146731914152</v>
      </c>
      <c r="K439" s="846">
        <v>26.641602098345174</v>
      </c>
    </row>
    <row r="440" spans="1:11" x14ac:dyDescent="0.25">
      <c r="A440" s="56" t="s">
        <v>139</v>
      </c>
      <c r="B440" s="790">
        <v>40594</v>
      </c>
      <c r="C440" s="824">
        <v>0.92319999999999991</v>
      </c>
      <c r="D440" s="824">
        <v>0.66962884805054035</v>
      </c>
      <c r="E440" s="824">
        <v>0.37623425090394735</v>
      </c>
      <c r="F440" s="403">
        <v>4.102136513924445</v>
      </c>
      <c r="G440" s="843">
        <v>1.3039335352745032</v>
      </c>
      <c r="H440" s="843">
        <v>16.88731435616554</v>
      </c>
      <c r="I440" s="845">
        <v>79.580720453711336</v>
      </c>
      <c r="J440" s="845">
        <v>60.419602435971854</v>
      </c>
      <c r="K440" s="846">
        <v>19.161118017739483</v>
      </c>
    </row>
    <row r="441" spans="1:11" x14ac:dyDescent="0.25">
      <c r="A441" s="56" t="s">
        <v>140</v>
      </c>
      <c r="B441" s="790">
        <v>40609</v>
      </c>
      <c r="C441" s="824">
        <v>0.23946666666666658</v>
      </c>
      <c r="D441" s="824">
        <v>0.17469229446178439</v>
      </c>
      <c r="E441" s="824">
        <v>0.10653814046133818</v>
      </c>
      <c r="F441" s="403">
        <v>0.94563388068581111</v>
      </c>
      <c r="G441" s="843">
        <v>0.36373637971996264</v>
      </c>
      <c r="H441" s="843">
        <v>5.1812883634565514</v>
      </c>
      <c r="I441" s="845"/>
      <c r="J441" s="845"/>
      <c r="K441" s="846"/>
    </row>
    <row r="442" spans="1:11" x14ac:dyDescent="0.25">
      <c r="A442" s="56" t="s">
        <v>141</v>
      </c>
      <c r="B442" s="790">
        <v>40624</v>
      </c>
      <c r="C442" s="824"/>
      <c r="D442" s="824"/>
      <c r="E442" s="824"/>
      <c r="F442" s="403"/>
      <c r="G442" s="843"/>
      <c r="H442" s="843"/>
      <c r="I442" s="845"/>
      <c r="J442" s="845"/>
      <c r="K442" s="846"/>
    </row>
    <row r="443" spans="1:11" ht="13.8" thickBot="1" x14ac:dyDescent="0.3">
      <c r="A443" s="63" t="s">
        <v>142</v>
      </c>
      <c r="B443" s="792">
        <v>40639</v>
      </c>
      <c r="C443" s="824">
        <v>0.26346666666666657</v>
      </c>
      <c r="D443" s="824">
        <v>0.20532298845188279</v>
      </c>
      <c r="E443" s="824">
        <v>0.13146101314108116</v>
      </c>
      <c r="F443" s="403">
        <v>1.0818065145195332</v>
      </c>
      <c r="G443" s="843">
        <v>0.25667101067067288</v>
      </c>
      <c r="H443" s="843">
        <v>6.7732611979956658</v>
      </c>
      <c r="I443" s="845"/>
      <c r="J443" s="845"/>
      <c r="K443" s="846"/>
    </row>
    <row r="444" spans="1:11" x14ac:dyDescent="0.25">
      <c r="A444" s="56" t="s">
        <v>143</v>
      </c>
      <c r="B444" s="790">
        <v>40669</v>
      </c>
      <c r="C444" s="824">
        <v>1.659999999999999</v>
      </c>
      <c r="D444" s="824">
        <v>1.2218862872796055</v>
      </c>
      <c r="E444" s="824">
        <v>0.56953397464445754</v>
      </c>
      <c r="F444" s="403">
        <v>6.1099519788312628</v>
      </c>
      <c r="G444" s="843"/>
      <c r="H444" s="843">
        <v>9.0728366365368469</v>
      </c>
      <c r="I444" s="845">
        <v>85.844437917206577</v>
      </c>
      <c r="J444" s="845">
        <v>68.24796206308919</v>
      </c>
      <c r="K444" s="846">
        <v>17.596475854117386</v>
      </c>
    </row>
    <row r="445" spans="1:11" x14ac:dyDescent="0.25">
      <c r="A445" s="56" t="s">
        <v>144</v>
      </c>
      <c r="B445" s="790">
        <v>40681</v>
      </c>
      <c r="C445" s="824">
        <v>1.4379999999999999</v>
      </c>
      <c r="D445" s="824">
        <v>1.0082830112503709</v>
      </c>
      <c r="E445" s="824">
        <v>0.72435847180887647</v>
      </c>
      <c r="F445" s="403">
        <v>6.9074170101133685</v>
      </c>
      <c r="G445" s="843"/>
      <c r="H445" s="843">
        <v>7.9220408554673361</v>
      </c>
      <c r="I445" s="845">
        <v>108.04647614720849</v>
      </c>
      <c r="J445" s="845">
        <v>80.380715848670079</v>
      </c>
      <c r="K445" s="846">
        <v>27.665760298538416</v>
      </c>
    </row>
    <row r="446" spans="1:11" x14ac:dyDescent="0.25">
      <c r="A446" s="56" t="s">
        <v>145</v>
      </c>
      <c r="B446" s="790">
        <v>40693</v>
      </c>
      <c r="C446" s="824">
        <v>3.0539999999999998</v>
      </c>
      <c r="D446" s="824">
        <v>2.4615003187129032</v>
      </c>
      <c r="E446" s="824">
        <v>1.208837362936922</v>
      </c>
      <c r="F446" s="403">
        <v>12.111975578170398</v>
      </c>
      <c r="G446" s="843"/>
      <c r="H446" s="843">
        <v>8.158673121076168</v>
      </c>
      <c r="I446" s="845">
        <v>243.73050621688105</v>
      </c>
      <c r="J446" s="845">
        <v>190.93647775951823</v>
      </c>
      <c r="K446" s="846">
        <v>52.794028457362828</v>
      </c>
    </row>
    <row r="447" spans="1:11" x14ac:dyDescent="0.25">
      <c r="A447" s="56" t="s">
        <v>146</v>
      </c>
      <c r="B447" s="790">
        <v>40705</v>
      </c>
      <c r="C447" s="824">
        <v>2.7853333333333326</v>
      </c>
      <c r="D447" s="824">
        <v>1.9633804355358371</v>
      </c>
      <c r="E447" s="824">
        <v>1.2822285531777684</v>
      </c>
      <c r="F447" s="403">
        <v>12.598169452315455</v>
      </c>
      <c r="G447" s="843"/>
      <c r="H447" s="843">
        <v>15.809147575369202</v>
      </c>
      <c r="I447" s="845">
        <v>167.50072937918861</v>
      </c>
      <c r="J447" s="845">
        <v>139.13493933177267</v>
      </c>
      <c r="K447" s="846">
        <v>28.365790047415942</v>
      </c>
    </row>
    <row r="448" spans="1:11" x14ac:dyDescent="0.25">
      <c r="A448" s="56" t="s">
        <v>147</v>
      </c>
      <c r="B448" s="790">
        <v>40717</v>
      </c>
      <c r="C448" s="824">
        <v>0.77533333333333354</v>
      </c>
      <c r="D448" s="824">
        <v>0.52391732175405958</v>
      </c>
      <c r="E448" s="824">
        <v>0.65290810152100986</v>
      </c>
      <c r="F448" s="403">
        <v>5.2856569616586579</v>
      </c>
      <c r="G448" s="843"/>
      <c r="H448" s="843">
        <v>3.3058447501206731</v>
      </c>
      <c r="I448" s="845">
        <v>38.01147195758324</v>
      </c>
      <c r="J448" s="845">
        <v>30.192210676464377</v>
      </c>
      <c r="K448" s="846">
        <v>7.8192612811188624</v>
      </c>
    </row>
    <row r="449" spans="1:11" x14ac:dyDescent="0.25">
      <c r="A449" s="56" t="s">
        <v>148</v>
      </c>
      <c r="B449" s="790">
        <v>40729</v>
      </c>
      <c r="C449" s="824">
        <v>1.1806666666666672</v>
      </c>
      <c r="D449" s="824">
        <v>0.88948548251319981</v>
      </c>
      <c r="E449" s="824">
        <v>0.605470563811909</v>
      </c>
      <c r="F449" s="403">
        <v>5.6881406768637808</v>
      </c>
      <c r="G449" s="843"/>
      <c r="H449" s="843">
        <v>4.2917862899914221</v>
      </c>
      <c r="I449" s="845">
        <v>65.411408322515783</v>
      </c>
      <c r="J449" s="845">
        <v>57.156073695547839</v>
      </c>
      <c r="K449" s="846">
        <v>8.2553346269679437</v>
      </c>
    </row>
    <row r="450" spans="1:11" x14ac:dyDescent="0.25">
      <c r="A450" s="56" t="s">
        <v>149</v>
      </c>
      <c r="B450" s="790">
        <v>40741</v>
      </c>
      <c r="C450" s="824"/>
      <c r="D450" s="824"/>
      <c r="E450" s="824"/>
      <c r="F450" s="403"/>
      <c r="G450" s="843"/>
      <c r="H450" s="843"/>
      <c r="I450" s="845"/>
      <c r="J450" s="845"/>
      <c r="K450" s="846"/>
    </row>
    <row r="451" spans="1:11" x14ac:dyDescent="0.25">
      <c r="A451" s="56" t="s">
        <v>150</v>
      </c>
      <c r="B451" s="790">
        <v>40753</v>
      </c>
      <c r="C451" s="824"/>
      <c r="D451" s="824"/>
      <c r="E451" s="824"/>
      <c r="F451" s="403"/>
      <c r="G451" s="843"/>
      <c r="H451" s="843"/>
      <c r="I451" s="845"/>
      <c r="J451" s="845"/>
      <c r="K451" s="846"/>
    </row>
    <row r="452" spans="1:11" x14ac:dyDescent="0.25">
      <c r="A452" s="56" t="s">
        <v>151</v>
      </c>
      <c r="B452" s="790">
        <v>40765</v>
      </c>
      <c r="C452" s="824"/>
      <c r="D452" s="824"/>
      <c r="E452" s="824"/>
      <c r="F452" s="403"/>
      <c r="G452" s="843"/>
      <c r="H452" s="843"/>
      <c r="I452" s="845"/>
      <c r="J452" s="845"/>
      <c r="K452" s="846"/>
    </row>
    <row r="453" spans="1:11" x14ac:dyDescent="0.25">
      <c r="A453" s="56" t="s">
        <v>152</v>
      </c>
      <c r="B453" s="790">
        <v>40777</v>
      </c>
      <c r="C453" s="824"/>
      <c r="D453" s="824"/>
      <c r="E453" s="824"/>
      <c r="F453" s="403"/>
      <c r="G453" s="843"/>
      <c r="H453" s="843"/>
      <c r="I453" s="845"/>
      <c r="J453" s="845"/>
      <c r="K453" s="846"/>
    </row>
    <row r="454" spans="1:11" x14ac:dyDescent="0.25">
      <c r="A454" s="56" t="s">
        <v>153</v>
      </c>
      <c r="B454" s="790">
        <v>40789</v>
      </c>
      <c r="C454" s="824"/>
      <c r="D454" s="824"/>
      <c r="E454" s="824"/>
      <c r="F454" s="403"/>
      <c r="G454" s="843"/>
      <c r="H454" s="843"/>
      <c r="I454" s="845"/>
      <c r="J454" s="845"/>
      <c r="K454" s="846"/>
    </row>
    <row r="455" spans="1:11" x14ac:dyDescent="0.25">
      <c r="A455" s="56" t="s">
        <v>154</v>
      </c>
      <c r="B455" s="790">
        <v>40801</v>
      </c>
      <c r="C455" s="824"/>
      <c r="D455" s="824"/>
      <c r="E455" s="824"/>
      <c r="F455" s="403"/>
      <c r="G455" s="843"/>
      <c r="H455" s="843"/>
      <c r="I455" s="845"/>
      <c r="J455" s="845"/>
      <c r="K455" s="846"/>
    </row>
    <row r="456" spans="1:11" ht="13.8" thickBot="1" x14ac:dyDescent="0.3">
      <c r="A456" s="63" t="s">
        <v>155</v>
      </c>
      <c r="B456" s="792">
        <v>40813</v>
      </c>
      <c r="C456" s="824"/>
      <c r="D456" s="824"/>
      <c r="E456" s="824"/>
      <c r="F456" s="403"/>
      <c r="G456" s="843"/>
      <c r="H456" s="843"/>
      <c r="I456" s="845"/>
      <c r="J456" s="845"/>
      <c r="K456" s="846"/>
    </row>
    <row r="457" spans="1:11" x14ac:dyDescent="0.25">
      <c r="A457" s="64" t="s">
        <v>156</v>
      </c>
      <c r="B457" s="798">
        <v>40844</v>
      </c>
      <c r="C457" s="824">
        <v>2.0140000000000002</v>
      </c>
      <c r="D457" s="824">
        <v>1.2465981175795067</v>
      </c>
      <c r="E457" s="824">
        <v>0.77027954957096334</v>
      </c>
      <c r="F457" s="403">
        <v>9.8682268737104852</v>
      </c>
      <c r="G457" s="843">
        <v>2.2802653210630686</v>
      </c>
      <c r="H457" s="843">
        <v>8.6567696842454502</v>
      </c>
      <c r="I457" s="845">
        <v>142.6381122439067</v>
      </c>
      <c r="J457" s="845">
        <v>117.03321330162834</v>
      </c>
      <c r="K457" s="846">
        <v>25.604898942278368</v>
      </c>
    </row>
    <row r="458" spans="1:11" x14ac:dyDescent="0.25">
      <c r="A458" s="56" t="s">
        <v>157</v>
      </c>
      <c r="B458" s="799">
        <v>40860</v>
      </c>
      <c r="C458" s="824">
        <v>1.9924999999999997</v>
      </c>
      <c r="D458" s="824">
        <v>1.2656660464637923</v>
      </c>
      <c r="E458" s="824">
        <v>0.834118354299897</v>
      </c>
      <c r="F458" s="403">
        <v>7.5981294253971106</v>
      </c>
      <c r="G458" s="843">
        <v>2.5997398340479645</v>
      </c>
      <c r="H458" s="843">
        <v>8.4986697782118359</v>
      </c>
      <c r="I458" s="845">
        <v>120.50673667650248</v>
      </c>
      <c r="J458" s="845">
        <v>101.10722707730228</v>
      </c>
      <c r="K458" s="846">
        <v>19.399509599200201</v>
      </c>
    </row>
    <row r="459" spans="1:11" x14ac:dyDescent="0.25">
      <c r="A459" s="56" t="s">
        <v>158</v>
      </c>
      <c r="B459" s="799">
        <v>40876</v>
      </c>
      <c r="C459" s="824">
        <v>1.4855</v>
      </c>
      <c r="D459" s="824">
        <v>0.90102630527589422</v>
      </c>
      <c r="E459" s="824">
        <v>0.63213102338404914</v>
      </c>
      <c r="F459" s="403">
        <v>5.6856991319541654</v>
      </c>
      <c r="G459" s="843">
        <v>1.8153592110690231</v>
      </c>
      <c r="H459" s="843">
        <v>8.2679140601154835</v>
      </c>
      <c r="I459" s="845">
        <v>95.074316607927429</v>
      </c>
      <c r="J459" s="845">
        <v>73.129916878717694</v>
      </c>
      <c r="K459" s="846">
        <v>21.944399729209735</v>
      </c>
    </row>
    <row r="460" spans="1:11" x14ac:dyDescent="0.25">
      <c r="A460" s="56" t="s">
        <v>159</v>
      </c>
      <c r="B460" s="799">
        <v>40892</v>
      </c>
      <c r="C460" s="824">
        <v>1.5519999999999996</v>
      </c>
      <c r="D460" s="824">
        <v>0.99380603858322847</v>
      </c>
      <c r="E460" s="824">
        <v>0.62014927243407103</v>
      </c>
      <c r="F460" s="403">
        <v>5.3578576163126428</v>
      </c>
      <c r="G460" s="843">
        <v>1.8316806651764073</v>
      </c>
      <c r="H460" s="843">
        <v>7.6242347067258125</v>
      </c>
      <c r="I460" s="845">
        <v>103.24040517393286</v>
      </c>
      <c r="J460" s="845">
        <v>80.79036276174763</v>
      </c>
      <c r="K460" s="846">
        <v>22.450042412185226</v>
      </c>
    </row>
    <row r="461" spans="1:11" x14ac:dyDescent="0.25">
      <c r="A461" s="56" t="s">
        <v>160</v>
      </c>
      <c r="B461" s="799">
        <v>40908</v>
      </c>
      <c r="C461" s="824">
        <v>1.8290000000000006</v>
      </c>
      <c r="D461" s="824">
        <v>1.3589785340455407</v>
      </c>
      <c r="E461" s="824">
        <v>0.74742560593903873</v>
      </c>
      <c r="F461" s="403">
        <v>6.4419692039952867</v>
      </c>
      <c r="G461" s="843">
        <v>2.7652126329300963</v>
      </c>
      <c r="H461" s="843">
        <v>0</v>
      </c>
      <c r="I461" s="845">
        <v>142.83116282739127</v>
      </c>
      <c r="J461" s="845">
        <v>116.65222145209131</v>
      </c>
      <c r="K461" s="846">
        <v>26.178941375299956</v>
      </c>
    </row>
    <row r="462" spans="1:11" x14ac:dyDescent="0.25">
      <c r="A462" s="56" t="s">
        <v>161</v>
      </c>
      <c r="B462" s="799">
        <v>40924</v>
      </c>
      <c r="C462" s="824">
        <v>1.5484999999999998</v>
      </c>
      <c r="D462" s="824">
        <v>1.0312149835721625</v>
      </c>
      <c r="E462" s="824">
        <v>0.61255537371061231</v>
      </c>
      <c r="F462" s="403">
        <v>5.363090142968832</v>
      </c>
      <c r="G462" s="843">
        <v>1.6127325272965234</v>
      </c>
      <c r="H462" s="843">
        <v>6.9423164669576787</v>
      </c>
      <c r="I462" s="845">
        <v>133.63735302614393</v>
      </c>
      <c r="J462" s="845">
        <v>119.58279892495635</v>
      </c>
      <c r="K462" s="846">
        <v>14.054554101187577</v>
      </c>
    </row>
    <row r="463" spans="1:11" x14ac:dyDescent="0.25">
      <c r="A463" s="56" t="s">
        <v>162</v>
      </c>
      <c r="B463" s="799">
        <v>40940</v>
      </c>
      <c r="C463" s="824">
        <v>2.2539999999999996</v>
      </c>
      <c r="D463" s="824">
        <v>1.5171012623095195</v>
      </c>
      <c r="E463" s="824">
        <v>0.90563144866111989</v>
      </c>
      <c r="F463" s="403">
        <v>7.8193817637864962</v>
      </c>
      <c r="G463" s="843">
        <v>2.4468197426188527</v>
      </c>
      <c r="H463" s="843">
        <v>9.1656530178719766</v>
      </c>
      <c r="I463" s="845">
        <v>148.18638601101432</v>
      </c>
      <c r="J463" s="845">
        <v>123.21356760486867</v>
      </c>
      <c r="K463" s="846">
        <v>24.972818406145649</v>
      </c>
    </row>
    <row r="464" spans="1:11" x14ac:dyDescent="0.25">
      <c r="A464" s="56" t="s">
        <v>163</v>
      </c>
      <c r="B464" s="799">
        <v>40956</v>
      </c>
      <c r="C464" s="824">
        <v>0.7605000000000004</v>
      </c>
      <c r="D464" s="824">
        <v>0.48246262493671194</v>
      </c>
      <c r="E464" s="824">
        <v>0.35447069805795983</v>
      </c>
      <c r="F464" s="403">
        <v>2.9174842502612224</v>
      </c>
      <c r="G464" s="843">
        <v>0.85153826730609472</v>
      </c>
      <c r="H464" s="843">
        <v>3.7487232446612397</v>
      </c>
      <c r="I464" s="845">
        <v>61.844903496971178</v>
      </c>
      <c r="J464" s="845">
        <v>51.938027666998117</v>
      </c>
      <c r="K464" s="846">
        <v>9.9068758299730604</v>
      </c>
    </row>
    <row r="465" spans="1:11" x14ac:dyDescent="0.25">
      <c r="A465" s="56" t="s">
        <v>164</v>
      </c>
      <c r="B465" s="799">
        <v>40972</v>
      </c>
      <c r="C465" s="824">
        <v>0.33349999999999991</v>
      </c>
      <c r="D465" s="824">
        <v>0.16201959609589581</v>
      </c>
      <c r="E465" s="824">
        <v>0.28286224958457673</v>
      </c>
      <c r="F465" s="403">
        <v>2.2078812359155466</v>
      </c>
      <c r="G465" s="843">
        <v>0.41326109893715718</v>
      </c>
      <c r="H465" s="843">
        <v>2.2745480965300482</v>
      </c>
      <c r="I465" s="845">
        <v>37.238738808688282</v>
      </c>
      <c r="J465" s="845">
        <v>31.671863468489608</v>
      </c>
      <c r="K465" s="846">
        <v>5.5668753401986741</v>
      </c>
    </row>
    <row r="466" spans="1:11" x14ac:dyDescent="0.25">
      <c r="A466" s="56" t="s">
        <v>165</v>
      </c>
      <c r="B466" s="799">
        <v>40988</v>
      </c>
      <c r="C466" s="824">
        <v>0.97350000000000048</v>
      </c>
      <c r="D466" s="824">
        <v>0.67432268874328438</v>
      </c>
      <c r="E466" s="824">
        <v>0.50944727717298444</v>
      </c>
      <c r="F466" s="403">
        <v>4.3524520787664498</v>
      </c>
      <c r="G466" s="843">
        <v>0.68201598405119634</v>
      </c>
      <c r="H466" s="843">
        <v>3.5727574262446327</v>
      </c>
      <c r="I466" s="845">
        <v>53.476224410277773</v>
      </c>
      <c r="J466" s="845">
        <v>33.887326543919521</v>
      </c>
      <c r="K466" s="846">
        <v>19.588897866358252</v>
      </c>
    </row>
    <row r="467" spans="1:11" x14ac:dyDescent="0.25">
      <c r="A467" s="56" t="s">
        <v>166</v>
      </c>
      <c r="B467" s="799">
        <v>41004</v>
      </c>
      <c r="C467" s="824">
        <v>9.5999999999999197E-2</v>
      </c>
      <c r="D467" s="824">
        <v>4.4009675524018778E-2</v>
      </c>
      <c r="E467" s="824">
        <v>4.5470847980036769E-2</v>
      </c>
      <c r="F467" s="403">
        <v>0.45548316122323568</v>
      </c>
      <c r="G467" s="843">
        <v>6.2684499474338101E-2</v>
      </c>
      <c r="H467" s="843">
        <v>1.1412263838455921</v>
      </c>
      <c r="I467" s="845">
        <v>3.5435698006089607</v>
      </c>
      <c r="J467" s="845">
        <v>2.2740909194546428</v>
      </c>
      <c r="K467" s="846">
        <v>1.2694788811543178</v>
      </c>
    </row>
    <row r="468" spans="1:11" x14ac:dyDescent="0.25">
      <c r="A468" s="56" t="s">
        <v>167</v>
      </c>
      <c r="B468" s="799">
        <v>41020</v>
      </c>
      <c r="C468" s="824">
        <v>4.1499999999999204E-2</v>
      </c>
      <c r="D468" s="824">
        <v>3.0282530536363303E-2</v>
      </c>
      <c r="E468" s="824">
        <v>5.6888724568267372E-3</v>
      </c>
      <c r="F468" s="403">
        <v>0.187608942290867</v>
      </c>
      <c r="G468" s="843">
        <v>5.5843316577043695E-2</v>
      </c>
      <c r="H468" s="843">
        <v>0</v>
      </c>
      <c r="I468" s="845"/>
      <c r="J468" s="845"/>
      <c r="K468" s="846"/>
    </row>
    <row r="469" spans="1:11" ht="13.8" thickBot="1" x14ac:dyDescent="0.3">
      <c r="A469" s="63" t="s">
        <v>168</v>
      </c>
      <c r="B469" s="800">
        <v>41036</v>
      </c>
      <c r="C469" s="824">
        <v>3.9466666666666581E-2</v>
      </c>
      <c r="D469" s="824">
        <v>3.3701539444213835E-2</v>
      </c>
      <c r="E469" s="824">
        <v>4.269666075681757E-3</v>
      </c>
      <c r="F469" s="403">
        <v>3.1460508681540968E-2</v>
      </c>
      <c r="G469" s="843">
        <v>4.8171114408301165E-2</v>
      </c>
      <c r="H469" s="843">
        <v>0</v>
      </c>
      <c r="I469" s="845"/>
      <c r="J469" s="845"/>
      <c r="K469" s="846"/>
    </row>
    <row r="470" spans="1:11" x14ac:dyDescent="0.25">
      <c r="A470" s="56" t="s">
        <v>169</v>
      </c>
      <c r="B470" s="799">
        <v>41082</v>
      </c>
      <c r="C470" s="824">
        <v>2.1507368421052635</v>
      </c>
      <c r="D470" s="824">
        <v>1.3863731983598198</v>
      </c>
      <c r="E470" s="824">
        <v>0.90642771327138405</v>
      </c>
      <c r="F470" s="403">
        <v>7.9763902836888407</v>
      </c>
      <c r="G470" s="843">
        <v>1.4628385100823664</v>
      </c>
      <c r="H470" s="843">
        <v>13.482420633724258</v>
      </c>
      <c r="I470" s="845">
        <v>166.52330754842882</v>
      </c>
      <c r="J470" s="845">
        <v>134.979229944064</v>
      </c>
      <c r="K470" s="846">
        <v>31.544077604364816</v>
      </c>
    </row>
    <row r="471" spans="1:11" x14ac:dyDescent="0.25">
      <c r="A471" s="56" t="s">
        <v>170</v>
      </c>
      <c r="B471" s="799">
        <v>41091.5</v>
      </c>
      <c r="C471" s="824">
        <v>2.5465263157894729</v>
      </c>
      <c r="D471" s="824">
        <v>1.7692362721822281</v>
      </c>
      <c r="E471" s="824">
        <v>0.98032963573578136</v>
      </c>
      <c r="F471" s="403">
        <v>7.7994725997637504</v>
      </c>
      <c r="G471" s="843">
        <v>1.5234042230964069</v>
      </c>
      <c r="H471" s="843">
        <v>13.915814297642473</v>
      </c>
      <c r="I471" s="845">
        <v>184.90317099969081</v>
      </c>
      <c r="J471" s="845">
        <v>152.62196250095994</v>
      </c>
      <c r="K471" s="846">
        <v>32.281208498730876</v>
      </c>
    </row>
    <row r="472" spans="1:11" x14ac:dyDescent="0.25">
      <c r="A472" s="56" t="s">
        <v>171</v>
      </c>
      <c r="B472" s="799">
        <v>41101</v>
      </c>
      <c r="C472" s="824"/>
      <c r="D472" s="824"/>
      <c r="E472" s="824"/>
      <c r="F472" s="403"/>
      <c r="G472" s="843"/>
      <c r="H472" s="843"/>
      <c r="I472" s="845"/>
      <c r="J472" s="845"/>
      <c r="K472" s="846"/>
    </row>
    <row r="473" spans="1:11" x14ac:dyDescent="0.25">
      <c r="A473" s="56" t="s">
        <v>172</v>
      </c>
      <c r="B473" s="799">
        <v>41110.5</v>
      </c>
      <c r="C473" s="824"/>
      <c r="D473" s="824"/>
      <c r="E473" s="824"/>
      <c r="F473" s="403"/>
      <c r="G473" s="843"/>
      <c r="H473" s="843"/>
      <c r="I473" s="845"/>
      <c r="J473" s="845"/>
      <c r="K473" s="846"/>
    </row>
    <row r="474" spans="1:11" x14ac:dyDescent="0.25">
      <c r="A474" s="56" t="s">
        <v>173</v>
      </c>
      <c r="B474" s="799">
        <v>41120</v>
      </c>
      <c r="C474" s="824"/>
      <c r="D474" s="824"/>
      <c r="E474" s="824"/>
      <c r="F474" s="403"/>
      <c r="G474" s="843"/>
      <c r="H474" s="843"/>
      <c r="I474" s="845"/>
      <c r="J474" s="845"/>
      <c r="K474" s="846"/>
    </row>
    <row r="475" spans="1:11" x14ac:dyDescent="0.25">
      <c r="A475" s="56" t="s">
        <v>174</v>
      </c>
      <c r="B475" s="799">
        <v>41129.5</v>
      </c>
      <c r="C475" s="824"/>
      <c r="D475" s="824"/>
      <c r="E475" s="824"/>
      <c r="F475" s="403"/>
      <c r="G475" s="843"/>
      <c r="H475" s="843"/>
      <c r="I475" s="845"/>
      <c r="J475" s="845"/>
      <c r="K475" s="846"/>
    </row>
    <row r="476" spans="1:11" x14ac:dyDescent="0.25">
      <c r="A476" s="56" t="s">
        <v>175</v>
      </c>
      <c r="B476" s="799">
        <v>41139</v>
      </c>
      <c r="C476" s="824"/>
      <c r="D476" s="824"/>
      <c r="E476" s="824"/>
      <c r="F476" s="403"/>
      <c r="G476" s="843"/>
      <c r="H476" s="843"/>
      <c r="I476" s="845"/>
      <c r="J476" s="845"/>
      <c r="K476" s="846"/>
    </row>
    <row r="477" spans="1:11" x14ac:dyDescent="0.25">
      <c r="A477" s="56" t="s">
        <v>176</v>
      </c>
      <c r="B477" s="799">
        <v>41148.5</v>
      </c>
      <c r="C477" s="824"/>
      <c r="D477" s="824"/>
      <c r="E477" s="824"/>
      <c r="F477" s="403"/>
      <c r="G477" s="843"/>
      <c r="H477" s="843"/>
      <c r="I477" s="845"/>
      <c r="J477" s="845"/>
      <c r="K477" s="846"/>
    </row>
    <row r="478" spans="1:11" x14ac:dyDescent="0.25">
      <c r="A478" s="56" t="s">
        <v>177</v>
      </c>
      <c r="B478" s="799">
        <v>41158</v>
      </c>
      <c r="C478" s="824"/>
      <c r="D478" s="824"/>
      <c r="E478" s="824"/>
      <c r="F478" s="403"/>
      <c r="G478" s="843"/>
      <c r="H478" s="843"/>
      <c r="I478" s="845"/>
      <c r="J478" s="845"/>
      <c r="K478" s="846"/>
    </row>
    <row r="479" spans="1:11" x14ac:dyDescent="0.25">
      <c r="A479" s="56" t="s">
        <v>178</v>
      </c>
      <c r="B479" s="799">
        <v>41167.5</v>
      </c>
      <c r="C479" s="824"/>
      <c r="D479" s="824"/>
      <c r="E479" s="824"/>
      <c r="F479" s="403"/>
      <c r="G479" s="843"/>
      <c r="H479" s="843"/>
      <c r="I479" s="845"/>
      <c r="J479" s="845"/>
      <c r="K479" s="846"/>
    </row>
    <row r="480" spans="1:11" x14ac:dyDescent="0.25">
      <c r="A480" s="56" t="s">
        <v>179</v>
      </c>
      <c r="B480" s="799">
        <v>41177</v>
      </c>
      <c r="C480" s="824"/>
      <c r="D480" s="824"/>
      <c r="E480" s="824"/>
      <c r="F480" s="403"/>
      <c r="G480" s="843"/>
      <c r="H480" s="843"/>
      <c r="I480" s="845"/>
      <c r="J480" s="845"/>
      <c r="K480" s="846"/>
    </row>
    <row r="481" spans="1:11" x14ac:dyDescent="0.25">
      <c r="A481" s="56" t="s">
        <v>180</v>
      </c>
      <c r="B481" s="799">
        <v>41186.5</v>
      </c>
      <c r="C481" s="824"/>
      <c r="D481" s="824"/>
      <c r="E481" s="824"/>
      <c r="F481" s="403"/>
      <c r="G481" s="843"/>
      <c r="H481" s="843"/>
      <c r="I481" s="845"/>
      <c r="J481" s="845"/>
      <c r="K481" s="846"/>
    </row>
    <row r="482" spans="1:11" ht="13.8" thickBot="1" x14ac:dyDescent="0.3">
      <c r="A482" s="63" t="s">
        <v>181</v>
      </c>
      <c r="B482" s="800">
        <v>41196</v>
      </c>
      <c r="C482" s="824"/>
      <c r="D482" s="824"/>
      <c r="E482" s="824"/>
      <c r="F482" s="403"/>
      <c r="G482" s="843"/>
      <c r="H482" s="843"/>
      <c r="I482" s="845"/>
      <c r="J482" s="845"/>
      <c r="K482" s="846"/>
    </row>
    <row r="483" spans="1:11" x14ac:dyDescent="0.25">
      <c r="A483" s="56" t="s">
        <v>182</v>
      </c>
      <c r="B483" s="799">
        <v>41443</v>
      </c>
      <c r="C483" s="824">
        <v>1.4616352201257865</v>
      </c>
      <c r="D483" s="824">
        <v>0.84166386348612821</v>
      </c>
      <c r="E483" s="824">
        <v>0.89866963929740218</v>
      </c>
      <c r="F483" s="403">
        <v>6.7067271797013026</v>
      </c>
      <c r="G483" s="843">
        <v>1.0809111142714583</v>
      </c>
      <c r="H483" s="843">
        <v>11.05852394909504</v>
      </c>
      <c r="I483" s="845">
        <v>88.316189160427413</v>
      </c>
      <c r="J483" s="845">
        <v>61.933565614074972</v>
      </c>
      <c r="K483" s="846">
        <v>26.382623546352441</v>
      </c>
    </row>
    <row r="484" spans="1:11" x14ac:dyDescent="0.25">
      <c r="A484" s="56" t="s">
        <v>183</v>
      </c>
      <c r="B484" s="799">
        <v>41452.615380000003</v>
      </c>
      <c r="C484" s="824">
        <v>4.9324947589098533</v>
      </c>
      <c r="D484" s="824">
        <v>2.8196723453569659</v>
      </c>
      <c r="E484" s="824">
        <v>2.9877339364013205</v>
      </c>
      <c r="F484" s="403">
        <v>21.320041733763631</v>
      </c>
      <c r="G484" s="843">
        <v>3.7910158274898338</v>
      </c>
      <c r="H484" s="843">
        <v>38.944971683282759</v>
      </c>
      <c r="I484" s="845">
        <v>278.57838061905028</v>
      </c>
      <c r="J484" s="845">
        <v>187.50273211182051</v>
      </c>
      <c r="K484" s="846">
        <v>91.075648507229772</v>
      </c>
    </row>
    <row r="485" spans="1:11" x14ac:dyDescent="0.25">
      <c r="A485" s="56" t="s">
        <v>184</v>
      </c>
      <c r="B485" s="799">
        <v>41462.230760000006</v>
      </c>
      <c r="C485" s="824">
        <v>4.0880503144654092</v>
      </c>
      <c r="D485" s="824">
        <v>2.5293050292226962</v>
      </c>
      <c r="E485" s="824">
        <v>2.0829540163392024</v>
      </c>
      <c r="F485" s="403">
        <v>16.696662468291223</v>
      </c>
      <c r="G485" s="843">
        <v>3.0211600976610873</v>
      </c>
      <c r="H485" s="843">
        <v>26.898789634058545</v>
      </c>
      <c r="I485" s="845">
        <v>236.56475460807076</v>
      </c>
      <c r="J485" s="845">
        <v>171.15476026036845</v>
      </c>
      <c r="K485" s="846">
        <v>65.409994347702309</v>
      </c>
    </row>
    <row r="486" spans="1:11" x14ac:dyDescent="0.25">
      <c r="A486" s="56" t="s">
        <v>185</v>
      </c>
      <c r="B486" s="799">
        <v>41471.846140000009</v>
      </c>
      <c r="C486" s="824">
        <v>3.5329140461215913</v>
      </c>
      <c r="D486" s="824">
        <v>2.2259052426155206</v>
      </c>
      <c r="E486" s="824">
        <v>1.6916262024186106</v>
      </c>
      <c r="F486" s="403">
        <v>13.603247491623895</v>
      </c>
      <c r="G486" s="843">
        <v>2.683851994128903</v>
      </c>
      <c r="H486" s="843">
        <v>22.441905874938158</v>
      </c>
      <c r="I486" s="845">
        <v>199.98057178391531</v>
      </c>
      <c r="J486" s="845">
        <v>150.29019647317568</v>
      </c>
      <c r="K486" s="846">
        <v>49.690375310739626</v>
      </c>
    </row>
    <row r="487" spans="1:11" x14ac:dyDescent="0.25">
      <c r="A487" s="56" t="s">
        <v>186</v>
      </c>
      <c r="B487" s="799">
        <v>41481.461520000012</v>
      </c>
      <c r="C487" s="824">
        <v>4.0796645702306069</v>
      </c>
      <c r="D487" s="824">
        <v>2.4593668943244711</v>
      </c>
      <c r="E487" s="824">
        <v>2.620620501875087</v>
      </c>
      <c r="F487" s="403">
        <v>18.266049937197575</v>
      </c>
      <c r="G487" s="843">
        <v>2.8471629761908406</v>
      </c>
      <c r="H487" s="843">
        <v>28.034096154941178</v>
      </c>
      <c r="I487" s="845">
        <v>194.42355437969817</v>
      </c>
      <c r="J487" s="845">
        <v>140.51176342745981</v>
      </c>
      <c r="K487" s="846">
        <v>53.911790952238363</v>
      </c>
    </row>
    <row r="488" spans="1:11" x14ac:dyDescent="0.25">
      <c r="A488" s="56" t="s">
        <v>187</v>
      </c>
      <c r="B488" s="799">
        <v>41491.076900000015</v>
      </c>
      <c r="C488" s="824">
        <v>3.2855345911949696</v>
      </c>
      <c r="D488" s="824">
        <v>2.160009224821525</v>
      </c>
      <c r="E488" s="824">
        <v>2.2030154530333861</v>
      </c>
      <c r="F488" s="403">
        <v>14.117828443410742</v>
      </c>
      <c r="G488" s="843">
        <v>2.1531593423281241</v>
      </c>
      <c r="H488" s="843">
        <v>17.321636550663467</v>
      </c>
      <c r="I488" s="845">
        <v>221.13241172055044</v>
      </c>
      <c r="J488" s="845">
        <v>145.19015640561196</v>
      </c>
      <c r="K488" s="846">
        <v>75.942255314938478</v>
      </c>
    </row>
    <row r="489" spans="1:11" x14ac:dyDescent="0.25">
      <c r="A489" s="56" t="s">
        <v>188</v>
      </c>
      <c r="B489" s="799">
        <v>41500.692280000017</v>
      </c>
      <c r="C489" s="824">
        <v>2.3580712788259972</v>
      </c>
      <c r="D489" s="824">
        <v>1.5215993014258142</v>
      </c>
      <c r="E489" s="824">
        <v>1.4141077152877957</v>
      </c>
      <c r="F489" s="403">
        <v>10.032106806136488</v>
      </c>
      <c r="G489" s="843">
        <v>1.950585602282833</v>
      </c>
      <c r="H489" s="843">
        <v>12.115864838556778</v>
      </c>
      <c r="I489" s="845">
        <v>139.21350923238427</v>
      </c>
      <c r="J489" s="845">
        <v>93.348023614111938</v>
      </c>
      <c r="K489" s="846">
        <v>45.865485618272331</v>
      </c>
    </row>
    <row r="490" spans="1:11" x14ac:dyDescent="0.25">
      <c r="A490" s="56" t="s">
        <v>189</v>
      </c>
      <c r="B490" s="799">
        <v>41510.30766000002</v>
      </c>
      <c r="C490" s="824">
        <v>2.4360587002096432</v>
      </c>
      <c r="D490" s="824">
        <v>1.4794372124676829</v>
      </c>
      <c r="E490" s="824">
        <v>1.4974128353296314</v>
      </c>
      <c r="F490" s="403">
        <v>10.266494751099584</v>
      </c>
      <c r="G490" s="843">
        <v>1.6786047402444242</v>
      </c>
      <c r="H490" s="843">
        <v>17.112737777542893</v>
      </c>
      <c r="I490" s="845">
        <v>120.90497939062857</v>
      </c>
      <c r="J490" s="845">
        <v>82.692145617319227</v>
      </c>
      <c r="K490" s="846">
        <v>38.212833773309342</v>
      </c>
    </row>
    <row r="491" spans="1:11" x14ac:dyDescent="0.25">
      <c r="A491" s="56" t="s">
        <v>190</v>
      </c>
      <c r="B491" s="799">
        <v>41519.923040000023</v>
      </c>
      <c r="C491" s="824">
        <v>2.7681341719077572</v>
      </c>
      <c r="D491" s="824">
        <v>2.0925705280249072</v>
      </c>
      <c r="E491" s="824">
        <v>1.080725437928499</v>
      </c>
      <c r="F491" s="403">
        <v>7.664957058102126</v>
      </c>
      <c r="G491" s="843">
        <v>1.6993059759786042</v>
      </c>
      <c r="H491" s="843">
        <v>9.8106195389371873</v>
      </c>
      <c r="I491" s="845">
        <v>160.59942465832378</v>
      </c>
      <c r="J491" s="845">
        <v>117.77889611611</v>
      </c>
      <c r="K491" s="846">
        <v>42.820528542213779</v>
      </c>
    </row>
    <row r="492" spans="1:11" x14ac:dyDescent="0.25">
      <c r="A492" s="56" t="s">
        <v>191</v>
      </c>
      <c r="B492" s="799">
        <v>41529.538420000026</v>
      </c>
      <c r="C492" s="824">
        <v>1.1966457023060795</v>
      </c>
      <c r="D492" s="824">
        <v>0.77070002853502839</v>
      </c>
      <c r="E492" s="824">
        <v>0.82056580498432397</v>
      </c>
      <c r="F492" s="403">
        <v>5.1199674202420136</v>
      </c>
      <c r="G492" s="843">
        <v>0.77275816047456225</v>
      </c>
      <c r="H492" s="843">
        <v>6.9432073705200592</v>
      </c>
      <c r="I492" s="845">
        <v>71.847500285258661</v>
      </c>
      <c r="J492" s="845">
        <v>46.426259854986874</v>
      </c>
      <c r="K492" s="846">
        <v>25.421240430271787</v>
      </c>
    </row>
    <row r="493" spans="1:11" x14ac:dyDescent="0.25">
      <c r="A493" s="56" t="s">
        <v>192</v>
      </c>
      <c r="B493" s="799">
        <v>41539.153800000029</v>
      </c>
      <c r="C493" s="824">
        <v>1.2679245283018872</v>
      </c>
      <c r="D493" s="824">
        <v>0.78382910315155341</v>
      </c>
      <c r="E493" s="824">
        <v>1.2632890023051417</v>
      </c>
      <c r="F493" s="403">
        <v>7.7092202113339523</v>
      </c>
      <c r="G493" s="843">
        <v>0.59815011121622719</v>
      </c>
      <c r="H493" s="843">
        <v>6.8701518220788058</v>
      </c>
      <c r="I493" s="845">
        <v>97.693584905660401</v>
      </c>
      <c r="J493" s="845">
        <v>62.077584905660395</v>
      </c>
      <c r="K493" s="846">
        <v>35.616000000000007</v>
      </c>
    </row>
    <row r="494" spans="1:11" x14ac:dyDescent="0.25">
      <c r="A494" s="56" t="s">
        <v>193</v>
      </c>
      <c r="B494" s="799">
        <v>41548.769180000032</v>
      </c>
      <c r="C494" s="824">
        <v>0.72536687631027275</v>
      </c>
      <c r="D494" s="824">
        <v>0.49046254080792268</v>
      </c>
      <c r="E494" s="824">
        <v>0.42009995250677379</v>
      </c>
      <c r="F494" s="403">
        <v>2.8806084668702154</v>
      </c>
      <c r="G494" s="843">
        <v>0.48164674059007428</v>
      </c>
      <c r="H494" s="843">
        <v>3.5705046319793725</v>
      </c>
      <c r="I494" s="845">
        <v>47.753076586317029</v>
      </c>
      <c r="J494" s="845">
        <v>31.91371645830187</v>
      </c>
      <c r="K494" s="846">
        <v>15.839360128015159</v>
      </c>
    </row>
    <row r="495" spans="1:11" ht="13.8" thickBot="1" x14ac:dyDescent="0.3">
      <c r="A495" s="63" t="s">
        <v>194</v>
      </c>
      <c r="B495" s="800">
        <v>41558.384560000035</v>
      </c>
      <c r="C495" s="824">
        <v>0.96184486373165645</v>
      </c>
      <c r="D495" s="824">
        <v>0.62652956416172512</v>
      </c>
      <c r="E495" s="824">
        <v>0.66012469653298389</v>
      </c>
      <c r="F495" s="403">
        <v>4.5221500962317842</v>
      </c>
      <c r="G495" s="843">
        <v>0.6478787953229036</v>
      </c>
      <c r="H495" s="843">
        <v>4.7998583653392428</v>
      </c>
      <c r="I495" s="845">
        <v>66.859870103843718</v>
      </c>
      <c r="J495" s="845">
        <v>42.354959951447945</v>
      </c>
      <c r="K495" s="846">
        <v>24.504910152395773</v>
      </c>
    </row>
    <row r="496" spans="1:11" x14ac:dyDescent="0.25">
      <c r="A496" s="56" t="s">
        <v>195</v>
      </c>
      <c r="B496" s="799">
        <v>41570</v>
      </c>
      <c r="C496" s="824">
        <v>1.0004499999999998</v>
      </c>
      <c r="D496" s="824">
        <v>0.70433883461470193</v>
      </c>
      <c r="E496" s="824">
        <v>0.41720934183657554</v>
      </c>
      <c r="F496" s="403">
        <v>3.6321816840985099</v>
      </c>
      <c r="G496" s="843">
        <v>0.68380757286915084</v>
      </c>
      <c r="H496" s="843">
        <v>4.2265699223824882</v>
      </c>
      <c r="I496" s="845">
        <v>62.99588940134371</v>
      </c>
      <c r="J496" s="845">
        <v>47.511771756698678</v>
      </c>
      <c r="K496" s="846">
        <v>15.484117644645032</v>
      </c>
    </row>
    <row r="497" spans="1:11" x14ac:dyDescent="0.25">
      <c r="A497" s="56" t="s">
        <v>196</v>
      </c>
      <c r="B497" s="799">
        <v>41586</v>
      </c>
      <c r="C497" s="824">
        <v>0.90249999999999986</v>
      </c>
      <c r="D497" s="824">
        <v>0.67314545327241704</v>
      </c>
      <c r="E497" s="824">
        <v>0.28782888099513526</v>
      </c>
      <c r="F497" s="403">
        <v>2.6435899395719664</v>
      </c>
      <c r="G497" s="843">
        <v>0.66343598638116685</v>
      </c>
      <c r="H497" s="843">
        <v>2.9782413802244845</v>
      </c>
      <c r="I497" s="845">
        <v>56.7876309447309</v>
      </c>
      <c r="J497" s="845">
        <v>44.977210188013181</v>
      </c>
      <c r="K497" s="846">
        <v>11.810420756717718</v>
      </c>
    </row>
    <row r="498" spans="1:11" x14ac:dyDescent="0.25">
      <c r="A498" s="56" t="s">
        <v>197</v>
      </c>
      <c r="B498" s="799">
        <v>41602</v>
      </c>
      <c r="C498" s="824">
        <v>0.70300000000000029</v>
      </c>
      <c r="D498" s="824">
        <v>0.50047857157921993</v>
      </c>
      <c r="E498" s="824">
        <v>0.2413428163606009</v>
      </c>
      <c r="F498" s="403">
        <v>2.1422646079558176</v>
      </c>
      <c r="G498" s="843">
        <v>0.62225596738226763</v>
      </c>
      <c r="H498" s="843">
        <v>2.7050838590562187</v>
      </c>
      <c r="I498" s="845">
        <v>46.519125728549618</v>
      </c>
      <c r="J498" s="845">
        <v>33.526500172761821</v>
      </c>
      <c r="K498" s="846">
        <v>12.992625555787797</v>
      </c>
    </row>
    <row r="499" spans="1:11" x14ac:dyDescent="0.25">
      <c r="A499" s="56" t="s">
        <v>198</v>
      </c>
      <c r="B499" s="799">
        <v>41618</v>
      </c>
      <c r="C499" s="824">
        <v>1.5888000000000009</v>
      </c>
      <c r="D499" s="824">
        <v>1.2810046694969026</v>
      </c>
      <c r="E499" s="824">
        <v>0.33211050318201124</v>
      </c>
      <c r="F499" s="403">
        <v>3.0664531428510555</v>
      </c>
      <c r="G499" s="843">
        <v>0.879933480954462</v>
      </c>
      <c r="H499" s="843">
        <v>4.5479574129917975</v>
      </c>
      <c r="I499" s="845">
        <v>89.252778764808852</v>
      </c>
      <c r="J499" s="845">
        <v>84.800377452146336</v>
      </c>
      <c r="K499" s="846">
        <v>4.4524013126625164</v>
      </c>
    </row>
    <row r="500" spans="1:11" x14ac:dyDescent="0.25">
      <c r="A500" s="56" t="s">
        <v>199</v>
      </c>
      <c r="B500" s="799">
        <v>41634</v>
      </c>
      <c r="C500" s="824">
        <v>1.1546000000000003</v>
      </c>
      <c r="D500" s="824">
        <v>0.88998934051652756</v>
      </c>
      <c r="E500" s="824">
        <v>0.31161835007764882</v>
      </c>
      <c r="F500" s="403">
        <v>2.8389271166079331</v>
      </c>
      <c r="G500" s="843">
        <v>0.84974518779784436</v>
      </c>
      <c r="H500" s="843">
        <v>3.3609595494142686</v>
      </c>
      <c r="I500" s="845">
        <v>66.735052590417752</v>
      </c>
      <c r="J500" s="845">
        <v>62.460753402726809</v>
      </c>
      <c r="K500" s="846">
        <v>4.2742991876909429</v>
      </c>
    </row>
    <row r="501" spans="1:11" x14ac:dyDescent="0.25">
      <c r="A501" s="56" t="s">
        <v>200</v>
      </c>
      <c r="B501" s="799">
        <v>41650</v>
      </c>
      <c r="C501" s="824">
        <v>0.62955000000000005</v>
      </c>
      <c r="D501" s="824">
        <v>0.4797994529633276</v>
      </c>
      <c r="E501" s="824">
        <v>0.18130816208456382</v>
      </c>
      <c r="F501" s="403">
        <v>1.7266533609183914</v>
      </c>
      <c r="G501" s="843">
        <v>0.57933357114737505</v>
      </c>
      <c r="H501" s="843">
        <v>1.4230500153808601</v>
      </c>
      <c r="I501" s="845">
        <v>41.040457324757575</v>
      </c>
      <c r="J501" s="845">
        <v>28.610336741512615</v>
      </c>
      <c r="K501" s="846">
        <v>12.43012058324496</v>
      </c>
    </row>
    <row r="502" spans="1:11" x14ac:dyDescent="0.25">
      <c r="A502" s="56" t="s">
        <v>201</v>
      </c>
      <c r="B502" s="799">
        <v>41666</v>
      </c>
      <c r="C502" s="824">
        <v>0.54974999999999952</v>
      </c>
      <c r="D502" s="824">
        <v>0.41080271790874012</v>
      </c>
      <c r="E502" s="824">
        <v>0.19004644692433215</v>
      </c>
      <c r="F502" s="403">
        <v>1.7062578914813495</v>
      </c>
      <c r="G502" s="843">
        <v>0.44026187536549166</v>
      </c>
      <c r="H502" s="843">
        <v>1.5557838377361208</v>
      </c>
      <c r="I502" s="845">
        <v>34.342713765535244</v>
      </c>
      <c r="J502" s="845">
        <v>26.02631466715491</v>
      </c>
      <c r="K502" s="846">
        <v>8.3163990983803338</v>
      </c>
    </row>
    <row r="503" spans="1:11" x14ac:dyDescent="0.25">
      <c r="A503" s="56" t="s">
        <v>202</v>
      </c>
      <c r="B503" s="799">
        <v>41682</v>
      </c>
      <c r="C503" s="824">
        <v>0.75959999999999983</v>
      </c>
      <c r="D503" s="824">
        <v>0.55338558911384739</v>
      </c>
      <c r="E503" s="824">
        <v>0.25363291379631747</v>
      </c>
      <c r="F503" s="403">
        <v>2.2457722961387803</v>
      </c>
      <c r="G503" s="843">
        <v>0.46249605070003857</v>
      </c>
      <c r="H503" s="843">
        <v>3.2953412713451438</v>
      </c>
      <c r="I503" s="845">
        <v>54.0711806674258</v>
      </c>
      <c r="J503" s="845">
        <v>41.545993315931</v>
      </c>
      <c r="K503" s="846">
        <v>12.5251873514948</v>
      </c>
    </row>
    <row r="504" spans="1:11" x14ac:dyDescent="0.25">
      <c r="A504" s="56" t="s">
        <v>203</v>
      </c>
      <c r="B504" s="799">
        <v>41698</v>
      </c>
      <c r="C504" s="824">
        <v>1.4892499999999993</v>
      </c>
      <c r="D504" s="824">
        <v>1.0503423576789848</v>
      </c>
      <c r="E504" s="824">
        <v>0.5494782141195389</v>
      </c>
      <c r="F504" s="403">
        <v>4.417893052266451</v>
      </c>
      <c r="G504" s="843">
        <v>0.85857630561405085</v>
      </c>
      <c r="H504" s="843">
        <v>7.8488313306783253</v>
      </c>
      <c r="I504" s="845">
        <v>95.273388832836318</v>
      </c>
      <c r="J504" s="845">
        <v>75.563637707816568</v>
      </c>
      <c r="K504" s="846">
        <v>19.70975112501975</v>
      </c>
    </row>
    <row r="505" spans="1:11" x14ac:dyDescent="0.25">
      <c r="A505" s="56" t="s">
        <v>204</v>
      </c>
      <c r="B505" s="799">
        <v>41714</v>
      </c>
      <c r="C505" s="824">
        <v>0.68520000000000003</v>
      </c>
      <c r="D505" s="824">
        <v>0.45194371372694053</v>
      </c>
      <c r="E505" s="824">
        <v>0.27632828993840375</v>
      </c>
      <c r="F505" s="403">
        <v>2.4326455492511592</v>
      </c>
      <c r="G505" s="843">
        <v>0.84289599744853849</v>
      </c>
      <c r="H505" s="843">
        <v>2.7029541763434275</v>
      </c>
      <c r="I505" s="845">
        <v>60.374681231617309</v>
      </c>
      <c r="J505" s="845">
        <v>40.417661477266748</v>
      </c>
      <c r="K505" s="846">
        <v>19.957019754350561</v>
      </c>
    </row>
    <row r="506" spans="1:11" x14ac:dyDescent="0.25">
      <c r="A506" s="56" t="s">
        <v>205</v>
      </c>
      <c r="B506" s="799">
        <v>41730</v>
      </c>
      <c r="C506" s="824">
        <v>0.5799000000000003</v>
      </c>
      <c r="D506" s="824">
        <v>0.32373882099577367</v>
      </c>
      <c r="E506" s="824">
        <v>0.26814774875838138</v>
      </c>
      <c r="F506" s="403">
        <v>2.1865691381009764</v>
      </c>
      <c r="G506" s="843">
        <v>0.5038646954997531</v>
      </c>
      <c r="H506" s="843">
        <v>4.989539025823805</v>
      </c>
      <c r="I506" s="845">
        <v>41.508185045563614</v>
      </c>
      <c r="J506" s="845">
        <v>28.962787212541215</v>
      </c>
      <c r="K506" s="846">
        <v>12.545397833022399</v>
      </c>
    </row>
    <row r="507" spans="1:11" x14ac:dyDescent="0.25">
      <c r="A507" s="56" t="s">
        <v>206</v>
      </c>
      <c r="B507" s="799">
        <v>41746</v>
      </c>
      <c r="C507" s="824">
        <v>2.0161500000000006</v>
      </c>
      <c r="D507" s="824">
        <v>1.1476187741024744</v>
      </c>
      <c r="E507" s="824">
        <v>0.93945779755577818</v>
      </c>
      <c r="F507" s="403">
        <v>7.8566879518889055</v>
      </c>
      <c r="G507" s="843">
        <v>1.4020239144421236</v>
      </c>
      <c r="H507" s="843">
        <v>17.535950558519783</v>
      </c>
      <c r="I507" s="845">
        <v>160.66699350000005</v>
      </c>
      <c r="J507" s="845">
        <v>118.10606700000002</v>
      </c>
      <c r="K507" s="846">
        <v>42.560926500000022</v>
      </c>
    </row>
    <row r="508" spans="1:11" ht="13.8" thickBot="1" x14ac:dyDescent="0.3">
      <c r="A508" s="63" t="s">
        <v>207</v>
      </c>
      <c r="B508" s="800">
        <v>41762</v>
      </c>
      <c r="C508" s="824">
        <v>1.0036500000000004</v>
      </c>
      <c r="D508" s="824">
        <v>0.53900781753926941</v>
      </c>
      <c r="E508" s="824">
        <v>0.49505953080920545</v>
      </c>
      <c r="F508" s="403">
        <v>3.9906733682540443</v>
      </c>
      <c r="G508" s="843">
        <v>0.55096048999987723</v>
      </c>
      <c r="H508" s="843">
        <v>10.317704461675735</v>
      </c>
      <c r="I508" s="845">
        <v>74.624368124569372</v>
      </c>
      <c r="J508" s="845">
        <v>52.331369229197229</v>
      </c>
      <c r="K508" s="846">
        <v>22.292998895372143</v>
      </c>
    </row>
    <row r="509" spans="1:11" x14ac:dyDescent="0.25">
      <c r="A509" s="56" t="s">
        <v>208</v>
      </c>
      <c r="B509" s="799">
        <v>41783</v>
      </c>
      <c r="C509" s="824">
        <v>2.99686956521739</v>
      </c>
      <c r="D509" s="824">
        <v>1.8520362884104453</v>
      </c>
      <c r="E509" s="824">
        <v>1.4244023492607014</v>
      </c>
      <c r="F509" s="403">
        <v>11.666097152865646</v>
      </c>
      <c r="G509" s="843">
        <v>0.89149051944695701</v>
      </c>
      <c r="H509" s="843">
        <v>25.124123562086623</v>
      </c>
      <c r="I509" s="845">
        <v>144.90964473582056</v>
      </c>
      <c r="J509" s="845">
        <v>109.86635167706282</v>
      </c>
      <c r="K509" s="846">
        <v>35.04329305875774</v>
      </c>
    </row>
    <row r="510" spans="1:11" x14ac:dyDescent="0.25">
      <c r="A510" s="56" t="s">
        <v>209</v>
      </c>
      <c r="B510" s="799">
        <v>41794.5</v>
      </c>
      <c r="C510" s="824">
        <v>2.7415652173913037</v>
      </c>
      <c r="D510" s="824">
        <v>1.6086270873020685</v>
      </c>
      <c r="E510" s="824">
        <v>1.2893563513140875</v>
      </c>
      <c r="F510" s="403">
        <v>11.137288599431512</v>
      </c>
      <c r="G510" s="843">
        <v>1.2956310338877206</v>
      </c>
      <c r="H510" s="843">
        <v>23.825226173340774</v>
      </c>
      <c r="I510" s="845">
        <v>126.78923408598975</v>
      </c>
      <c r="J510" s="845">
        <v>94.729105175588586</v>
      </c>
      <c r="K510" s="846">
        <v>32.060128910401161</v>
      </c>
    </row>
    <row r="511" spans="1:11" x14ac:dyDescent="0.25">
      <c r="A511" s="56" t="s">
        <v>210</v>
      </c>
      <c r="B511" s="799">
        <v>41806</v>
      </c>
      <c r="C511" s="824">
        <v>3.8838260869565207</v>
      </c>
      <c r="D511" s="824">
        <v>2.3705746931416734</v>
      </c>
      <c r="E511" s="824">
        <v>1.8396664470342425</v>
      </c>
      <c r="F511" s="403">
        <v>16.227073730957848</v>
      </c>
      <c r="G511" s="843">
        <v>1.753560092334179</v>
      </c>
      <c r="H511" s="843">
        <v>30.297849858918031</v>
      </c>
      <c r="I511" s="845">
        <v>189.95809550675483</v>
      </c>
      <c r="J511" s="845">
        <v>138.5703919693884</v>
      </c>
      <c r="K511" s="846">
        <v>51.387703537366434</v>
      </c>
    </row>
    <row r="512" spans="1:11" x14ac:dyDescent="0.25">
      <c r="A512" s="56" t="s">
        <v>211</v>
      </c>
      <c r="B512" s="799">
        <v>41817.5</v>
      </c>
      <c r="C512" s="824">
        <v>3.1220869565217386</v>
      </c>
      <c r="D512" s="824">
        <v>2.0065542622810426</v>
      </c>
      <c r="E512" s="824">
        <v>1.4945192686377067</v>
      </c>
      <c r="F512" s="403">
        <v>13.676940676499141</v>
      </c>
      <c r="G512" s="843">
        <v>1.512473174366884</v>
      </c>
      <c r="H512" s="843">
        <v>19.719971830596869</v>
      </c>
      <c r="I512" s="845">
        <v>161.20239934109344</v>
      </c>
      <c r="J512" s="845">
        <v>119.01827768136008</v>
      </c>
      <c r="K512" s="846">
        <v>42.184121659733364</v>
      </c>
    </row>
    <row r="513" spans="1:11" x14ac:dyDescent="0.25">
      <c r="A513" s="56" t="s">
        <v>212</v>
      </c>
      <c r="B513" s="799">
        <v>41829</v>
      </c>
      <c r="C513" s="824">
        <v>2.497391304347826</v>
      </c>
      <c r="D513" s="824">
        <v>1.6303409187791011</v>
      </c>
      <c r="E513" s="824">
        <v>1.2737810544913659</v>
      </c>
      <c r="F513" s="403">
        <v>11.392018348656846</v>
      </c>
      <c r="G513" s="843">
        <v>1.6750869163439008</v>
      </c>
      <c r="H513" s="843">
        <v>12.733797721084693</v>
      </c>
      <c r="I513" s="845">
        <v>128.03383534190004</v>
      </c>
      <c r="J513" s="845">
        <v>96.280815404436851</v>
      </c>
      <c r="K513" s="846">
        <v>31.753019937463193</v>
      </c>
    </row>
    <row r="514" spans="1:11" x14ac:dyDescent="0.25">
      <c r="A514" s="56" t="s">
        <v>213</v>
      </c>
      <c r="B514" s="799">
        <v>41840.5</v>
      </c>
      <c r="C514" s="824">
        <v>2.6706086956521728</v>
      </c>
      <c r="D514" s="824">
        <v>1.606239578467622</v>
      </c>
      <c r="E514" s="824">
        <v>1.3287994569581554</v>
      </c>
      <c r="F514" s="403">
        <v>12.054727576451976</v>
      </c>
      <c r="G514" s="843">
        <v>1.8968780826057536</v>
      </c>
      <c r="H514" s="843">
        <v>18.261169424137474</v>
      </c>
      <c r="I514" s="845">
        <v>142.52866393472053</v>
      </c>
      <c r="J514" s="845">
        <v>111.19549146647448</v>
      </c>
      <c r="K514" s="846">
        <v>31.333172468246048</v>
      </c>
    </row>
    <row r="515" spans="1:11" x14ac:dyDescent="0.25">
      <c r="A515" s="56" t="s">
        <v>214</v>
      </c>
      <c r="B515" s="799">
        <v>41852</v>
      </c>
      <c r="C515" s="824">
        <v>2.1669565217391296</v>
      </c>
      <c r="D515" s="824">
        <v>1.3798360626877197</v>
      </c>
      <c r="E515" s="824">
        <v>0.98313966897342187</v>
      </c>
      <c r="F515" s="403">
        <v>8.70146226942731</v>
      </c>
      <c r="G515" s="843">
        <v>1.1290361580834423</v>
      </c>
      <c r="H515" s="843">
        <v>14.707750376787365</v>
      </c>
      <c r="I515" s="845">
        <v>105.60286633247081</v>
      </c>
      <c r="J515" s="845">
        <v>80.347468437683375</v>
      </c>
      <c r="K515" s="846">
        <v>25.255397894787436</v>
      </c>
    </row>
    <row r="516" spans="1:11" x14ac:dyDescent="0.25">
      <c r="A516" s="56" t="s">
        <v>215</v>
      </c>
      <c r="B516" s="799">
        <v>41863.5</v>
      </c>
      <c r="C516" s="824">
        <v>1.4045217391304348</v>
      </c>
      <c r="D516" s="824">
        <v>0.71401518093594629</v>
      </c>
      <c r="E516" s="824">
        <v>0.53870069449314428</v>
      </c>
      <c r="F516" s="403">
        <v>4.8660285450096685</v>
      </c>
      <c r="G516" s="843">
        <v>0.73404911762199543</v>
      </c>
      <c r="H516" s="843">
        <v>16.772241227642102</v>
      </c>
      <c r="I516" s="845">
        <v>69.963377650661386</v>
      </c>
      <c r="J516" s="845">
        <v>48.235834682866269</v>
      </c>
      <c r="K516" s="846">
        <v>21.727542967795117</v>
      </c>
    </row>
    <row r="517" spans="1:11" x14ac:dyDescent="0.25">
      <c r="A517" s="56" t="s">
        <v>216</v>
      </c>
      <c r="B517" s="799">
        <v>41875</v>
      </c>
      <c r="C517" s="824">
        <v>1.5248695652173914</v>
      </c>
      <c r="D517" s="824">
        <v>1.0110553694753941</v>
      </c>
      <c r="E517" s="824">
        <v>1.0021916975093741</v>
      </c>
      <c r="F517" s="403">
        <v>8.9558088919296424</v>
      </c>
      <c r="G517" s="843">
        <v>0.78364717426080344</v>
      </c>
      <c r="H517" s="843">
        <v>5.9356919949593925</v>
      </c>
      <c r="I517" s="845">
        <v>69.971400640996023</v>
      </c>
      <c r="J517" s="845">
        <v>49.638390892820134</v>
      </c>
      <c r="K517" s="846">
        <v>20.33300974817589</v>
      </c>
    </row>
    <row r="518" spans="1:11" x14ac:dyDescent="0.25">
      <c r="A518" s="56" t="s">
        <v>217</v>
      </c>
      <c r="B518" s="799">
        <v>41886.5</v>
      </c>
      <c r="C518" s="824">
        <v>2.0146086956521732</v>
      </c>
      <c r="D518" s="824">
        <v>1.3863589671907528</v>
      </c>
      <c r="E518" s="824">
        <v>0.82424949964845617</v>
      </c>
      <c r="F518" s="403">
        <v>7.5129843845425723</v>
      </c>
      <c r="G518" s="843">
        <v>1.3463206860366042</v>
      </c>
      <c r="H518" s="843">
        <v>9.546233079619757</v>
      </c>
      <c r="I518" s="845">
        <v>102.76778086236288</v>
      </c>
      <c r="J518" s="845">
        <v>84.637993106455468</v>
      </c>
      <c r="K518" s="846">
        <v>18.129787755907415</v>
      </c>
    </row>
    <row r="519" spans="1:11" x14ac:dyDescent="0.25">
      <c r="A519" s="56" t="s">
        <v>218</v>
      </c>
      <c r="B519" s="799">
        <v>41898</v>
      </c>
      <c r="C519" s="824">
        <v>1.6960000000000004</v>
      </c>
      <c r="D519" s="824">
        <v>1.147758537347852</v>
      </c>
      <c r="E519" s="824">
        <v>0.72493141107131431</v>
      </c>
      <c r="F519" s="403">
        <v>6.5774381775885393</v>
      </c>
      <c r="G519" s="843">
        <v>1.1963040893744519</v>
      </c>
      <c r="H519" s="843">
        <v>8.2314215759182972</v>
      </c>
      <c r="I519" s="845">
        <v>86.973575624539237</v>
      </c>
      <c r="J519" s="845">
        <v>66.768280182475394</v>
      </c>
      <c r="K519" s="846">
        <v>20.205295442063843</v>
      </c>
    </row>
    <row r="520" spans="1:11" x14ac:dyDescent="0.25">
      <c r="A520" s="56" t="s">
        <v>219</v>
      </c>
      <c r="B520" s="799">
        <v>41909.5</v>
      </c>
      <c r="C520" s="824">
        <v>1.588173913043478</v>
      </c>
      <c r="D520" s="824">
        <v>1.1610299760652603</v>
      </c>
      <c r="E520" s="824">
        <v>0.61610167020404094</v>
      </c>
      <c r="F520" s="403">
        <v>5.6445793059655998</v>
      </c>
      <c r="G520" s="843">
        <v>1.0130637221633574</v>
      </c>
      <c r="H520" s="843">
        <v>5.5691316311385419</v>
      </c>
      <c r="I520" s="845">
        <v>79.791929281755117</v>
      </c>
      <c r="J520" s="845">
        <v>60.114922687717282</v>
      </c>
      <c r="K520" s="846">
        <v>19.677006594037834</v>
      </c>
    </row>
    <row r="521" spans="1:11" ht="13.8" thickBot="1" x14ac:dyDescent="0.3">
      <c r="A521" s="63" t="s">
        <v>220</v>
      </c>
      <c r="B521" s="800">
        <v>41921</v>
      </c>
      <c r="C521" s="824">
        <v>1.8984347826086962</v>
      </c>
      <c r="D521" s="824">
        <v>1.6141093337239352</v>
      </c>
      <c r="E521" s="824">
        <v>0.63246112440407143</v>
      </c>
      <c r="F521" s="403">
        <v>5.7436575927261826</v>
      </c>
      <c r="G521" s="843">
        <v>1.1191812849492804</v>
      </c>
      <c r="H521" s="843">
        <v>0</v>
      </c>
      <c r="I521" s="845">
        <v>89.076000118593569</v>
      </c>
      <c r="J521" s="845">
        <v>68.61136009134745</v>
      </c>
      <c r="K521" s="846">
        <v>20.464640027246119</v>
      </c>
    </row>
    <row r="522" spans="1:11" x14ac:dyDescent="0.25">
      <c r="A522" s="56" t="s">
        <v>221</v>
      </c>
      <c r="B522" s="799">
        <v>41991</v>
      </c>
      <c r="C522" s="824">
        <v>2.3794461538461551</v>
      </c>
      <c r="D522" s="824">
        <v>1.8523220089810164</v>
      </c>
      <c r="E522" s="824">
        <v>0.79050008782631453</v>
      </c>
      <c r="F522" s="403">
        <v>7.0784400869444948</v>
      </c>
      <c r="G522" s="843">
        <v>1.9107493809269465</v>
      </c>
      <c r="H522" s="843">
        <v>4.3983331903684224</v>
      </c>
      <c r="I522" s="845">
        <v>105.52654700913365</v>
      </c>
      <c r="J522" s="845">
        <v>83.877378459029032</v>
      </c>
      <c r="K522" s="846">
        <v>21.649168550104619</v>
      </c>
    </row>
    <row r="523" spans="1:11" x14ac:dyDescent="0.25">
      <c r="A523" s="56" t="s">
        <v>222</v>
      </c>
      <c r="B523" s="799">
        <v>42004</v>
      </c>
      <c r="C523" s="824">
        <v>1.6863384615384613</v>
      </c>
      <c r="D523" s="824">
        <v>1.2853054747816803</v>
      </c>
      <c r="E523" s="824">
        <v>0.60848899846957483</v>
      </c>
      <c r="F523" s="403">
        <v>6.5431304668252697</v>
      </c>
      <c r="G523" s="843">
        <v>1.2608433792711418</v>
      </c>
      <c r="H523" s="843">
        <v>2.7966313322617058</v>
      </c>
      <c r="I523" s="845">
        <v>91.330241614546154</v>
      </c>
      <c r="J523" s="845">
        <v>82.217196167756612</v>
      </c>
      <c r="K523" s="846">
        <v>9.1130454467895419</v>
      </c>
    </row>
    <row r="524" spans="1:11" x14ac:dyDescent="0.25">
      <c r="A524" s="56" t="s">
        <v>223</v>
      </c>
      <c r="B524" s="799">
        <v>42017</v>
      </c>
      <c r="C524" s="824">
        <v>1.2374153846153855</v>
      </c>
      <c r="D524" s="824">
        <v>0.86648024536046619</v>
      </c>
      <c r="E524" s="824">
        <v>0.46962235548728021</v>
      </c>
      <c r="F524" s="403">
        <v>4.2233707294900702</v>
      </c>
      <c r="G524" s="843">
        <v>1.3393907555446938</v>
      </c>
      <c r="H524" s="843">
        <v>3.9229547966696092</v>
      </c>
      <c r="I524" s="845">
        <v>56.893749261510649</v>
      </c>
      <c r="J524" s="845">
        <v>45.042417109263184</v>
      </c>
      <c r="K524" s="846">
        <v>11.851332152247466</v>
      </c>
    </row>
    <row r="525" spans="1:11" x14ac:dyDescent="0.25">
      <c r="A525" s="56" t="s">
        <v>224</v>
      </c>
      <c r="B525" s="799">
        <v>42030</v>
      </c>
      <c r="C525" s="824">
        <v>1.2109538461538465</v>
      </c>
      <c r="D525" s="824">
        <v>0.85083746795264692</v>
      </c>
      <c r="E525" s="824">
        <v>0.47702060858763412</v>
      </c>
      <c r="F525" s="403">
        <v>4.6050278174672368</v>
      </c>
      <c r="G525" s="843">
        <v>1.4073082881497674</v>
      </c>
      <c r="H525" s="843">
        <v>2.8880382254002672</v>
      </c>
      <c r="I525" s="845">
        <v>60.917412202921732</v>
      </c>
      <c r="J525" s="845">
        <v>43.001712155156788</v>
      </c>
      <c r="K525" s="846">
        <v>17.915700047764943</v>
      </c>
    </row>
    <row r="526" spans="1:11" x14ac:dyDescent="0.25">
      <c r="A526" s="56" t="s">
        <v>225</v>
      </c>
      <c r="B526" s="799">
        <v>42043</v>
      </c>
      <c r="C526" s="824">
        <v>0.88473846153846125</v>
      </c>
      <c r="D526" s="824">
        <v>0.61603588790509445</v>
      </c>
      <c r="E526" s="824">
        <v>0.35679286953838357</v>
      </c>
      <c r="F526" s="403">
        <v>3.3888754781468533</v>
      </c>
      <c r="G526" s="843">
        <v>1.2473069985764496</v>
      </c>
      <c r="H526" s="843">
        <v>1.5024423371861026</v>
      </c>
      <c r="I526" s="845">
        <v>44.877536268498972</v>
      </c>
      <c r="J526" s="845">
        <v>31.813545386813342</v>
      </c>
      <c r="K526" s="846">
        <v>13.06399088168563</v>
      </c>
    </row>
    <row r="527" spans="1:11" x14ac:dyDescent="0.25">
      <c r="A527" s="56" t="s">
        <v>226</v>
      </c>
      <c r="B527" s="799">
        <v>42056</v>
      </c>
      <c r="C527" s="824">
        <v>0.94873846153846186</v>
      </c>
      <c r="D527" s="824">
        <v>0.66171942287065255</v>
      </c>
      <c r="E527" s="824">
        <v>0.41837512389467196</v>
      </c>
      <c r="F527" s="403">
        <v>3.7966201724840785</v>
      </c>
      <c r="G527" s="843">
        <v>1.2520154528890568</v>
      </c>
      <c r="H527" s="843">
        <v>1.702291661422775</v>
      </c>
      <c r="I527" s="845">
        <v>49.248149821862185</v>
      </c>
      <c r="J527" s="845">
        <v>36.81423196413752</v>
      </c>
      <c r="K527" s="846">
        <v>12.433917857724666</v>
      </c>
    </row>
    <row r="528" spans="1:11" x14ac:dyDescent="0.25">
      <c r="A528" s="56" t="s">
        <v>227</v>
      </c>
      <c r="B528" s="799">
        <v>42069</v>
      </c>
      <c r="C528" s="824">
        <v>0.66873846153846073</v>
      </c>
      <c r="D528" s="824">
        <v>0.42170442026171367</v>
      </c>
      <c r="E528" s="824">
        <v>0.33337554505000444</v>
      </c>
      <c r="F528" s="403">
        <v>2.9050304831175922</v>
      </c>
      <c r="G528" s="843">
        <v>0.86052211062700212</v>
      </c>
      <c r="H528" s="843">
        <v>2.6261194635122185</v>
      </c>
      <c r="I528" s="845">
        <v>35.584227670142866</v>
      </c>
      <c r="J528" s="845">
        <v>25.60997360821716</v>
      </c>
      <c r="K528" s="846">
        <v>9.9742540619257056</v>
      </c>
    </row>
    <row r="529" spans="1:11" x14ac:dyDescent="0.25">
      <c r="A529" s="56" t="s">
        <v>228</v>
      </c>
      <c r="B529" s="799">
        <v>42082</v>
      </c>
      <c r="C529" s="824">
        <v>1.162461538461538</v>
      </c>
      <c r="D529" s="824">
        <v>0.75456730672480554</v>
      </c>
      <c r="E529" s="824">
        <v>0.57129628670256405</v>
      </c>
      <c r="F529" s="403">
        <v>5.1272800877783551</v>
      </c>
      <c r="G529" s="843">
        <v>1.1058151431830963</v>
      </c>
      <c r="H529" s="843">
        <v>5.1057623223580375</v>
      </c>
      <c r="I529" s="845">
        <v>50.121362214234921</v>
      </c>
      <c r="J529" s="845">
        <v>32.59752903926811</v>
      </c>
      <c r="K529" s="846">
        <v>17.523833174966811</v>
      </c>
    </row>
    <row r="530" spans="1:11" x14ac:dyDescent="0.25">
      <c r="A530" s="56" t="s">
        <v>229</v>
      </c>
      <c r="B530" s="799">
        <v>42095</v>
      </c>
      <c r="C530" s="824">
        <v>0.85427692307692271</v>
      </c>
      <c r="D530" s="824">
        <v>0.56992623037352386</v>
      </c>
      <c r="E530" s="824">
        <v>0.41465857599073286</v>
      </c>
      <c r="F530" s="403">
        <v>3.4932886992061367</v>
      </c>
      <c r="G530" s="843">
        <v>0.55634394666995279</v>
      </c>
      <c r="H530" s="843">
        <v>4.4104297188253696</v>
      </c>
      <c r="I530" s="845">
        <v>44.262442060709368</v>
      </c>
      <c r="J530" s="845">
        <v>31.004875184014825</v>
      </c>
      <c r="K530" s="846">
        <v>13.257566876694543</v>
      </c>
    </row>
    <row r="531" spans="1:11" x14ac:dyDescent="0.25">
      <c r="A531" s="56" t="s">
        <v>230</v>
      </c>
      <c r="B531" s="799">
        <v>42108</v>
      </c>
      <c r="C531" s="824">
        <v>1.0797538461538483</v>
      </c>
      <c r="D531" s="824">
        <v>0.6908050703943649</v>
      </c>
      <c r="E531" s="824">
        <v>0.55563382060957611</v>
      </c>
      <c r="F531" s="403">
        <v>4.3745784930547957</v>
      </c>
      <c r="G531" s="843">
        <v>0.30619036760249191</v>
      </c>
      <c r="H531" s="843">
        <v>8.0848012108573943</v>
      </c>
      <c r="I531" s="845">
        <v>35.037140795223181</v>
      </c>
      <c r="J531" s="845">
        <v>24.411351886855414</v>
      </c>
      <c r="K531" s="846">
        <v>10.625788908367767</v>
      </c>
    </row>
    <row r="532" spans="1:11" x14ac:dyDescent="0.25">
      <c r="A532" s="56" t="s">
        <v>231</v>
      </c>
      <c r="B532" s="799">
        <v>42121</v>
      </c>
      <c r="C532" s="824">
        <v>3.1015384615384479E-2</v>
      </c>
      <c r="D532" s="824">
        <v>2.3079907035179918E-2</v>
      </c>
      <c r="E532" s="824">
        <v>2.5655804806120053E-2</v>
      </c>
      <c r="F532" s="403">
        <v>0.19733895752196726</v>
      </c>
      <c r="G532" s="843">
        <v>2.0135530362978937E-2</v>
      </c>
      <c r="H532" s="843">
        <v>0</v>
      </c>
      <c r="I532" s="845"/>
      <c r="J532" s="845"/>
      <c r="K532" s="846"/>
    </row>
    <row r="533" spans="1:11" x14ac:dyDescent="0.25">
      <c r="A533" s="56" t="s">
        <v>232</v>
      </c>
      <c r="B533" s="799">
        <v>42134</v>
      </c>
      <c r="C533" s="824">
        <v>4.9907692307692958E-2</v>
      </c>
      <c r="D533" s="824">
        <v>3.8410830455290035E-2</v>
      </c>
      <c r="E533" s="824">
        <v>3.7593194999841123E-2</v>
      </c>
      <c r="F533" s="403">
        <v>0.27781332342879383</v>
      </c>
      <c r="G533" s="843">
        <v>3.1597068851352703E-2</v>
      </c>
      <c r="H533" s="843">
        <v>0</v>
      </c>
      <c r="I533" s="845">
        <v>1.9550533825809553</v>
      </c>
      <c r="J533" s="845">
        <v>1.5914267015964716</v>
      </c>
      <c r="K533" s="846">
        <v>0.3636266809844837</v>
      </c>
    </row>
    <row r="534" spans="1:11" ht="13.8" thickBot="1" x14ac:dyDescent="0.3">
      <c r="A534" s="63" t="s">
        <v>233</v>
      </c>
      <c r="B534" s="800">
        <v>42147</v>
      </c>
      <c r="C534" s="824">
        <v>0.43447272727272757</v>
      </c>
      <c r="D534" s="824">
        <v>0.31227461643009774</v>
      </c>
      <c r="E534" s="824">
        <v>0.22458086688841025</v>
      </c>
      <c r="F534" s="403">
        <v>1.7534676559120344</v>
      </c>
      <c r="G534" s="843">
        <v>0.22736716706588558</v>
      </c>
      <c r="H534" s="843">
        <v>1.6676768454082034</v>
      </c>
      <c r="I534" s="845">
        <v>16.998424171186929</v>
      </c>
      <c r="J534" s="845">
        <v>11.041741420351922</v>
      </c>
      <c r="K534" s="846">
        <v>5.9566827508350073</v>
      </c>
    </row>
    <row r="535" spans="1:11" x14ac:dyDescent="0.25">
      <c r="A535" s="56" t="s">
        <v>234</v>
      </c>
      <c r="B535" s="799">
        <v>42159</v>
      </c>
      <c r="C535" s="824">
        <v>3.6960000000000006</v>
      </c>
      <c r="D535" s="824">
        <v>2.6443034321181331</v>
      </c>
      <c r="E535" s="824">
        <v>1.5169285734335387</v>
      </c>
      <c r="F535" s="403">
        <v>12.108753168407203</v>
      </c>
      <c r="G535" s="843">
        <v>2.3569905962352351</v>
      </c>
      <c r="H535" s="843">
        <v>16.112562839405967</v>
      </c>
      <c r="I535" s="845">
        <v>193.37405212738406</v>
      </c>
      <c r="J535" s="845">
        <v>136.56278758408905</v>
      </c>
      <c r="K535" s="846">
        <v>56.81126454329501</v>
      </c>
    </row>
    <row r="536" spans="1:11" x14ac:dyDescent="0.25">
      <c r="A536" s="56" t="s">
        <v>235</v>
      </c>
      <c r="B536" s="799">
        <v>42169</v>
      </c>
      <c r="C536" s="824">
        <v>2.8944000000000001</v>
      </c>
      <c r="D536" s="824">
        <v>1.8166259939406881</v>
      </c>
      <c r="E536" s="824">
        <v>1.9044016755350397</v>
      </c>
      <c r="F536" s="403">
        <v>13.311468978836645</v>
      </c>
      <c r="G536" s="843">
        <v>2.7970579917693255</v>
      </c>
      <c r="H536" s="843">
        <v>14.188112515725107</v>
      </c>
      <c r="I536" s="845">
        <v>188.01554963425673</v>
      </c>
      <c r="J536" s="845">
        <v>110.62800016756188</v>
      </c>
      <c r="K536" s="846">
        <v>77.38754946669485</v>
      </c>
    </row>
    <row r="537" spans="1:11" x14ac:dyDescent="0.25">
      <c r="A537" s="56" t="s">
        <v>236</v>
      </c>
      <c r="B537" s="799">
        <v>42179</v>
      </c>
      <c r="C537" s="824">
        <v>2.8536000000000001</v>
      </c>
      <c r="D537" s="824">
        <v>1.5693835182771698</v>
      </c>
      <c r="E537" s="824">
        <v>1.9645829079533443</v>
      </c>
      <c r="F537" s="403">
        <v>14.464136150814966</v>
      </c>
      <c r="G537" s="843">
        <v>1.8012210521043062</v>
      </c>
      <c r="H537" s="843">
        <v>23.856197166231933</v>
      </c>
      <c r="I537" s="845">
        <v>151.61342112590265</v>
      </c>
      <c r="J537" s="845">
        <v>81.094879922428873</v>
      </c>
      <c r="K537" s="846">
        <v>70.518541203473774</v>
      </c>
    </row>
    <row r="538" spans="1:11" x14ac:dyDescent="0.25">
      <c r="A538" s="56" t="s">
        <v>237</v>
      </c>
      <c r="B538" s="799">
        <v>42189</v>
      </c>
      <c r="C538" s="824">
        <v>9.360000000000071E-2</v>
      </c>
      <c r="D538" s="824">
        <v>5.4080444339395642E-2</v>
      </c>
      <c r="E538" s="824">
        <v>8.450762441988284E-2</v>
      </c>
      <c r="F538" s="403">
        <v>0.60541612721079263</v>
      </c>
      <c r="G538" s="843">
        <v>2.1733492630341241E-2</v>
      </c>
      <c r="H538" s="843">
        <v>0.68297973761157171</v>
      </c>
      <c r="I538" s="845">
        <v>5.245423793386137</v>
      </c>
      <c r="J538" s="845">
        <v>2.6284441386795829</v>
      </c>
      <c r="K538" s="846">
        <v>2.616979654706554</v>
      </c>
    </row>
    <row r="539" spans="1:11" x14ac:dyDescent="0.25">
      <c r="A539" s="56" t="s">
        <v>238</v>
      </c>
      <c r="B539" s="799">
        <v>42199</v>
      </c>
      <c r="C539" s="824">
        <v>1.6000000000005344E-3</v>
      </c>
      <c r="D539" s="824"/>
      <c r="E539" s="824"/>
      <c r="F539" s="403"/>
      <c r="G539" s="843"/>
      <c r="H539" s="843"/>
      <c r="I539" s="845"/>
      <c r="J539" s="845"/>
      <c r="K539" s="846"/>
    </row>
    <row r="540" spans="1:11" x14ac:dyDescent="0.25">
      <c r="A540" s="56" t="s">
        <v>239</v>
      </c>
      <c r="B540" s="799">
        <v>42209</v>
      </c>
      <c r="C540" s="824"/>
      <c r="D540" s="824"/>
      <c r="E540" s="824"/>
      <c r="F540" s="403"/>
      <c r="G540" s="843"/>
      <c r="H540" s="843"/>
      <c r="I540" s="845"/>
      <c r="J540" s="845"/>
      <c r="K540" s="846"/>
    </row>
    <row r="541" spans="1:11" x14ac:dyDescent="0.25">
      <c r="A541" s="56" t="s">
        <v>240</v>
      </c>
      <c r="B541" s="799">
        <v>42219</v>
      </c>
      <c r="C541" s="824">
        <v>1.039999999999992E-2</v>
      </c>
      <c r="D541" s="824"/>
      <c r="E541" s="824"/>
      <c r="F541" s="403"/>
      <c r="G541" s="843"/>
      <c r="H541" s="843"/>
      <c r="I541" s="845"/>
      <c r="J541" s="845"/>
      <c r="K541" s="846"/>
    </row>
    <row r="542" spans="1:11" x14ac:dyDescent="0.25">
      <c r="A542" s="56" t="s">
        <v>241</v>
      </c>
      <c r="B542" s="799">
        <v>42229</v>
      </c>
      <c r="C542" s="824">
        <v>3.1999999999996476E-3</v>
      </c>
      <c r="D542" s="824"/>
      <c r="E542" s="824"/>
      <c r="F542" s="403"/>
      <c r="G542" s="843"/>
      <c r="H542" s="843"/>
      <c r="I542" s="845"/>
      <c r="J542" s="845"/>
      <c r="K542" s="846"/>
    </row>
    <row r="543" spans="1:11" x14ac:dyDescent="0.25">
      <c r="A543" s="56" t="s">
        <v>242</v>
      </c>
      <c r="B543" s="799">
        <v>42239</v>
      </c>
      <c r="C543" s="824">
        <v>0.22720000000000057</v>
      </c>
      <c r="D543" s="824">
        <v>0.12811538564335276</v>
      </c>
      <c r="E543" s="824">
        <v>0.17403019134501271</v>
      </c>
      <c r="F543" s="403">
        <v>1.275062985991088</v>
      </c>
      <c r="G543" s="843">
        <v>0.12418200355780111</v>
      </c>
      <c r="H543" s="843">
        <v>1.7234407701634233</v>
      </c>
      <c r="I543" s="845">
        <v>11.856897282380686</v>
      </c>
      <c r="J543" s="845">
        <v>7.7250901715715736</v>
      </c>
      <c r="K543" s="846">
        <v>4.1318071108091123</v>
      </c>
    </row>
    <row r="544" spans="1:11" x14ac:dyDescent="0.25">
      <c r="A544" s="56" t="s">
        <v>243</v>
      </c>
      <c r="B544" s="799">
        <v>42249</v>
      </c>
      <c r="C544" s="824">
        <v>1.3951999999999998</v>
      </c>
      <c r="D544" s="824">
        <v>0.895330924026569</v>
      </c>
      <c r="E544" s="824">
        <v>0.73415694972799073</v>
      </c>
      <c r="F544" s="403">
        <v>5.9716123988534857</v>
      </c>
      <c r="G544" s="843">
        <v>0.43544152866567909</v>
      </c>
      <c r="H544" s="843">
        <v>9.8676748015865368</v>
      </c>
      <c r="I544" s="845">
        <v>56.627396782892376</v>
      </c>
      <c r="J544" s="845">
        <v>34.618145490532875</v>
      </c>
      <c r="K544" s="846">
        <v>22.009251292359501</v>
      </c>
    </row>
    <row r="545" spans="1:11" x14ac:dyDescent="0.25">
      <c r="A545" s="56" t="s">
        <v>244</v>
      </c>
      <c r="B545" s="799">
        <v>42259</v>
      </c>
      <c r="C545" s="824">
        <v>4.4799999999999326E-2</v>
      </c>
      <c r="D545" s="824">
        <v>2.5085895674346586E-2</v>
      </c>
      <c r="E545" s="824">
        <v>4.0486636885194091E-2</v>
      </c>
      <c r="F545" s="403">
        <v>0.38411729969510428</v>
      </c>
      <c r="G545" s="843">
        <v>7.8254169022908167E-3</v>
      </c>
      <c r="H545" s="843">
        <v>0.2637432578453881</v>
      </c>
      <c r="I545" s="845"/>
      <c r="J545" s="845"/>
      <c r="K545" s="846"/>
    </row>
    <row r="546" spans="1:11" x14ac:dyDescent="0.25">
      <c r="A546" s="56" t="s">
        <v>245</v>
      </c>
      <c r="B546" s="799">
        <v>42269</v>
      </c>
      <c r="C546" s="824">
        <v>4.8000000000001817E-3</v>
      </c>
      <c r="D546" s="824"/>
      <c r="E546" s="824"/>
      <c r="F546" s="403"/>
      <c r="G546" s="843"/>
      <c r="H546" s="843"/>
      <c r="I546" s="845"/>
      <c r="J546" s="845"/>
      <c r="K546" s="846"/>
    </row>
    <row r="547" spans="1:11" ht="13.8" thickBot="1" x14ac:dyDescent="0.3">
      <c r="A547" s="63" t="s">
        <v>246</v>
      </c>
      <c r="B547" s="800">
        <v>42279</v>
      </c>
      <c r="C547" s="824">
        <v>1.5999999999991132E-3</v>
      </c>
      <c r="D547" s="824"/>
      <c r="E547" s="824"/>
      <c r="F547" s="403"/>
      <c r="G547" s="843"/>
      <c r="H547" s="843"/>
      <c r="I547" s="845"/>
      <c r="J547" s="845"/>
      <c r="K547" s="846"/>
    </row>
    <row r="548" spans="1:11" x14ac:dyDescent="0.25">
      <c r="A548" s="56" t="s">
        <v>247</v>
      </c>
      <c r="B548" s="799">
        <v>42291</v>
      </c>
      <c r="C548" s="824">
        <v>1.8870787878787885</v>
      </c>
      <c r="D548" s="824">
        <v>1.3835437512418438</v>
      </c>
      <c r="E548" s="824">
        <v>0.70174511354553348</v>
      </c>
      <c r="F548" s="403">
        <v>6.0989472764539565</v>
      </c>
      <c r="G548" s="843">
        <v>1.5017514353879038</v>
      </c>
      <c r="H548" s="843">
        <v>6.0622215050246497</v>
      </c>
      <c r="I548" s="845">
        <v>88.886422785507079</v>
      </c>
      <c r="J548" s="845">
        <v>74.550604860136573</v>
      </c>
      <c r="K548" s="846">
        <v>14.335817925370506</v>
      </c>
    </row>
    <row r="549" spans="1:11" x14ac:dyDescent="0.25">
      <c r="A549" s="56" t="s">
        <v>248</v>
      </c>
      <c r="B549" s="799">
        <v>42307.5</v>
      </c>
      <c r="C549" s="824">
        <v>1.2945939393939392</v>
      </c>
      <c r="D549" s="824">
        <v>0.87765255521904684</v>
      </c>
      <c r="E549" s="824">
        <v>0.7381399096194311</v>
      </c>
      <c r="F549" s="403">
        <v>5.8084283780738168</v>
      </c>
      <c r="G549" s="843">
        <v>1.0449779401336636</v>
      </c>
      <c r="H549" s="843">
        <v>4.9171144093191099</v>
      </c>
      <c r="I549" s="845">
        <v>80.851821991542366</v>
      </c>
      <c r="J549" s="845">
        <v>54.133859652659361</v>
      </c>
      <c r="K549" s="846">
        <v>26.717962338883005</v>
      </c>
    </row>
    <row r="550" spans="1:11" x14ac:dyDescent="0.25">
      <c r="A550" s="56" t="s">
        <v>249</v>
      </c>
      <c r="B550" s="799">
        <v>42324</v>
      </c>
      <c r="C550" s="824">
        <v>2.6800969696969701</v>
      </c>
      <c r="D550" s="824">
        <v>2.115832128203309</v>
      </c>
      <c r="E550" s="824">
        <v>0.69233999161212079</v>
      </c>
      <c r="F550" s="403">
        <v>5.7640575960776275</v>
      </c>
      <c r="G550" s="843">
        <v>1.7450519276703489</v>
      </c>
      <c r="H550" s="843">
        <v>7.7152178994927736</v>
      </c>
      <c r="I550" s="845">
        <v>151.66134786251601</v>
      </c>
      <c r="J550" s="845">
        <v>121.13272156479727</v>
      </c>
      <c r="K550" s="846">
        <v>30.528626297718745</v>
      </c>
    </row>
    <row r="551" spans="1:11" x14ac:dyDescent="0.25">
      <c r="A551" s="56" t="s">
        <v>250</v>
      </c>
      <c r="B551" s="799">
        <v>42340.5</v>
      </c>
      <c r="C551" s="824">
        <v>3.9475393939393948</v>
      </c>
      <c r="D551" s="824">
        <v>3.2139536708183543</v>
      </c>
      <c r="E551" s="824">
        <v>0.96535240406218537</v>
      </c>
      <c r="F551" s="403">
        <v>8.7906406622414224</v>
      </c>
      <c r="G551" s="843">
        <v>2.2602442614469793</v>
      </c>
      <c r="H551" s="843">
        <v>8.6751164768119331</v>
      </c>
      <c r="I551" s="845">
        <v>186.77297757187918</v>
      </c>
      <c r="J551" s="845">
        <v>158.17885925025575</v>
      </c>
      <c r="K551" s="846">
        <v>28.594118321623426</v>
      </c>
    </row>
    <row r="552" spans="1:11" x14ac:dyDescent="0.25">
      <c r="A552" s="823" t="s">
        <v>251</v>
      </c>
      <c r="B552" s="799">
        <v>42357</v>
      </c>
      <c r="C552" s="824">
        <v>0</v>
      </c>
      <c r="D552" s="824"/>
      <c r="E552" s="824"/>
      <c r="F552" s="403"/>
      <c r="G552" s="843"/>
      <c r="H552" s="843">
        <v>0</v>
      </c>
      <c r="I552" s="845"/>
      <c r="J552" s="845"/>
      <c r="K552" s="846"/>
    </row>
    <row r="553" spans="1:11" x14ac:dyDescent="0.25">
      <c r="A553" s="56" t="s">
        <v>252</v>
      </c>
      <c r="B553" s="799">
        <v>42373.5</v>
      </c>
      <c r="C553" s="824">
        <v>1.8998787878787871</v>
      </c>
      <c r="D553" s="824">
        <v>1.2597166213101514</v>
      </c>
      <c r="E553" s="824">
        <v>0.83919986957810644</v>
      </c>
      <c r="F553" s="403">
        <v>6.9985236910703419</v>
      </c>
      <c r="G553" s="843">
        <v>1.9412235597220644</v>
      </c>
      <c r="H553" s="843">
        <v>8.3998798372794266</v>
      </c>
      <c r="I553" s="845">
        <v>113.03589251548031</v>
      </c>
      <c r="J553" s="845">
        <v>81.551182970150307</v>
      </c>
      <c r="K553" s="846">
        <v>31.484709545330006</v>
      </c>
    </row>
    <row r="554" spans="1:11" x14ac:dyDescent="0.25">
      <c r="A554" s="56" t="s">
        <v>253</v>
      </c>
      <c r="B554" s="799">
        <v>42390</v>
      </c>
      <c r="C554" s="824">
        <v>1.6378666666666666</v>
      </c>
      <c r="D554" s="824">
        <v>1.0998416417961501</v>
      </c>
      <c r="E554" s="824">
        <v>0.64035010353351174</v>
      </c>
      <c r="F554" s="403">
        <v>5.3270488915494258</v>
      </c>
      <c r="G554" s="843">
        <v>2.0465132167203275</v>
      </c>
      <c r="H554" s="843">
        <v>6.1734268750601968</v>
      </c>
      <c r="I554" s="845">
        <v>87.399953565819544</v>
      </c>
      <c r="J554" s="845">
        <v>69.025437638229533</v>
      </c>
      <c r="K554" s="846">
        <v>18.374515927590011</v>
      </c>
    </row>
    <row r="555" spans="1:11" x14ac:dyDescent="0.25">
      <c r="A555" s="56" t="s">
        <v>254</v>
      </c>
      <c r="B555" s="799">
        <v>42406.5</v>
      </c>
      <c r="C555" s="836">
        <v>3.9310060606060602</v>
      </c>
      <c r="D555" s="836">
        <v>2.9872567480586976</v>
      </c>
      <c r="E555" s="824">
        <v>0.96591462150014207</v>
      </c>
      <c r="F555" s="403">
        <v>8.6896436595334432</v>
      </c>
      <c r="G555" s="836">
        <v>4.1557442030529446</v>
      </c>
      <c r="H555" s="843">
        <v>9.5110716049761947</v>
      </c>
      <c r="I555" s="845">
        <v>210.54665207301471</v>
      </c>
      <c r="J555" s="845">
        <v>159.80627967555853</v>
      </c>
      <c r="K555" s="846">
        <v>50.740372397456184</v>
      </c>
    </row>
    <row r="556" spans="1:11" x14ac:dyDescent="0.25">
      <c r="A556" s="56" t="s">
        <v>255</v>
      </c>
      <c r="B556" s="799">
        <v>42423</v>
      </c>
      <c r="C556" s="824">
        <v>1.7915636363636365</v>
      </c>
      <c r="D556" s="824">
        <v>1.3429824540993676</v>
      </c>
      <c r="E556" s="824">
        <v>0.54411040158931556</v>
      </c>
      <c r="F556" s="403">
        <v>5.1466426869773745</v>
      </c>
      <c r="G556" s="843">
        <v>1.7640715198241268</v>
      </c>
      <c r="H556" s="843">
        <v>4.1879590050384117</v>
      </c>
      <c r="I556" s="845">
        <v>98.90789132984888</v>
      </c>
      <c r="J556" s="845">
        <v>71.556290535705926</v>
      </c>
      <c r="K556" s="846">
        <v>27.351600794142954</v>
      </c>
    </row>
    <row r="557" spans="1:11" x14ac:dyDescent="0.25">
      <c r="A557" s="56" t="s">
        <v>256</v>
      </c>
      <c r="B557" s="799">
        <v>42439.5</v>
      </c>
      <c r="C557" s="824">
        <v>1.5294545454545465</v>
      </c>
      <c r="D557" s="824">
        <v>1.0309891193383725</v>
      </c>
      <c r="E557" s="824">
        <v>0.54120228942592274</v>
      </c>
      <c r="F557" s="403">
        <v>4.9964341032189497</v>
      </c>
      <c r="G557" s="843">
        <v>1.7731293053978407</v>
      </c>
      <c r="H557" s="843">
        <v>6.092284474351203</v>
      </c>
      <c r="I557" s="845">
        <v>76.724312325731646</v>
      </c>
      <c r="J557" s="845">
        <v>55.698118552210708</v>
      </c>
      <c r="K557" s="846">
        <v>21.026193773520937</v>
      </c>
    </row>
    <row r="558" spans="1:11" x14ac:dyDescent="0.25">
      <c r="A558" s="56" t="s">
        <v>257</v>
      </c>
      <c r="B558" s="799">
        <v>42456</v>
      </c>
      <c r="C558" s="824">
        <v>1.5863757575757578</v>
      </c>
      <c r="D558" s="824">
        <v>0.9325180711194978</v>
      </c>
      <c r="E558" s="824">
        <v>0.6767620894818861</v>
      </c>
      <c r="F558" s="403">
        <v>6.2726827248027996</v>
      </c>
      <c r="G558" s="843">
        <v>1.3285895756287363</v>
      </c>
      <c r="H558" s="843">
        <v>11.846055585206162</v>
      </c>
      <c r="I558" s="845">
        <v>73.033871389320367</v>
      </c>
      <c r="J558" s="845">
        <v>47.850231915427742</v>
      </c>
      <c r="K558" s="846">
        <v>25.183639473892626</v>
      </c>
    </row>
    <row r="559" spans="1:11" x14ac:dyDescent="0.25">
      <c r="A559" s="56" t="s">
        <v>258</v>
      </c>
      <c r="B559" s="799">
        <v>42472.5</v>
      </c>
      <c r="C559" s="824">
        <v>1.7478303030303033</v>
      </c>
      <c r="D559" s="824">
        <v>1.0052646017823572</v>
      </c>
      <c r="E559" s="824">
        <v>1.0054393645803501</v>
      </c>
      <c r="F559" s="403">
        <v>8.0133422046119449</v>
      </c>
      <c r="G559" s="843">
        <v>0.98279781892270868</v>
      </c>
      <c r="H559" s="843">
        <v>14.37752410487642</v>
      </c>
      <c r="I559" s="845">
        <v>94.922014623031231</v>
      </c>
      <c r="J559" s="845">
        <v>72.157795821990305</v>
      </c>
      <c r="K559" s="846">
        <v>22.764218801040926</v>
      </c>
    </row>
    <row r="560" spans="1:11" ht="13.8" thickBot="1" x14ac:dyDescent="0.3">
      <c r="A560" s="63" t="s">
        <v>259</v>
      </c>
      <c r="B560" s="800">
        <v>42489</v>
      </c>
      <c r="C560" s="824">
        <v>0.79287272727272695</v>
      </c>
      <c r="D560" s="824">
        <v>0.48828098592368169</v>
      </c>
      <c r="E560" s="824">
        <v>0.36649255472204573</v>
      </c>
      <c r="F560" s="403">
        <v>3.0911754866582357</v>
      </c>
      <c r="G560" s="843">
        <v>0.64390054086216408</v>
      </c>
      <c r="H560" s="843">
        <v>5.2486256087987906</v>
      </c>
      <c r="I560" s="845">
        <v>42.084453295333304</v>
      </c>
      <c r="J560" s="845">
        <v>31.773337472884602</v>
      </c>
      <c r="K560" s="846">
        <v>10.311115822448702</v>
      </c>
    </row>
    <row r="561" spans="1:11" x14ac:dyDescent="0.25">
      <c r="A561" s="56" t="s">
        <v>260</v>
      </c>
      <c r="B561" s="799">
        <v>42508</v>
      </c>
      <c r="C561" s="824">
        <v>2.2872285714285732</v>
      </c>
      <c r="D561" s="824">
        <v>1.4323429855702621</v>
      </c>
      <c r="E561" s="824">
        <v>0.89096611528177638</v>
      </c>
      <c r="F561" s="403">
        <v>7.8828931526439359</v>
      </c>
      <c r="G561" s="843">
        <v>1.9162111828645771</v>
      </c>
      <c r="H561" s="843">
        <v>15.189709258421239</v>
      </c>
      <c r="I561" s="845">
        <v>268.44666967428066</v>
      </c>
      <c r="J561" s="845">
        <v>247.70822980244515</v>
      </c>
      <c r="K561" s="846">
        <v>20.73843987183551</v>
      </c>
    </row>
    <row r="562" spans="1:11" x14ac:dyDescent="0.25">
      <c r="A562" s="56" t="s">
        <v>261</v>
      </c>
      <c r="B562" s="799">
        <v>42522</v>
      </c>
      <c r="C562" s="824">
        <v>2.7500685714285731</v>
      </c>
      <c r="D562" s="824">
        <v>1.6802363900966042</v>
      </c>
      <c r="E562" s="824">
        <v>1.2101263400785611</v>
      </c>
      <c r="F562" s="403">
        <v>10.820252669079133</v>
      </c>
      <c r="G562" s="843">
        <v>2.0139294220973829</v>
      </c>
      <c r="H562" s="836">
        <v>19.357178772115489</v>
      </c>
      <c r="I562" s="845">
        <v>366.30888016379106</v>
      </c>
      <c r="J562" s="845">
        <v>305.60334007318397</v>
      </c>
      <c r="K562" s="846">
        <v>60.705540090607087</v>
      </c>
    </row>
    <row r="563" spans="1:11" x14ac:dyDescent="0.25">
      <c r="A563" s="56" t="s">
        <v>262</v>
      </c>
      <c r="B563" s="799">
        <v>42536</v>
      </c>
      <c r="C563" s="824">
        <v>2.8816571428571445</v>
      </c>
      <c r="D563" s="824">
        <v>1.6580382697472111</v>
      </c>
      <c r="E563" s="824">
        <v>1.2831018930279599</v>
      </c>
      <c r="F563" s="403">
        <v>11.462132551070461</v>
      </c>
      <c r="G563" s="843">
        <v>2.4151963177203184</v>
      </c>
      <c r="H563" s="836">
        <v>22.717226315603522</v>
      </c>
      <c r="I563" s="845">
        <v>292.83812290306304</v>
      </c>
      <c r="J563" s="845">
        <v>243.41206421543487</v>
      </c>
      <c r="K563" s="846">
        <v>49.426058687628171</v>
      </c>
    </row>
    <row r="564" spans="1:11" x14ac:dyDescent="0.25">
      <c r="A564" s="56" t="s">
        <v>263</v>
      </c>
      <c r="B564" s="799">
        <v>42550</v>
      </c>
      <c r="C564" s="836">
        <v>4.3776571428571396</v>
      </c>
      <c r="D564" s="836">
        <v>2.7268749154046299</v>
      </c>
      <c r="E564" s="836">
        <v>1.6987960322857756</v>
      </c>
      <c r="F564" s="840">
        <v>14.709461774941085</v>
      </c>
      <c r="G564" s="843">
        <v>2.24595292869411</v>
      </c>
      <c r="H564" s="836">
        <v>35.061054075572294</v>
      </c>
      <c r="I564" s="845">
        <v>341.56814891315094</v>
      </c>
      <c r="J564" s="845">
        <v>296.15103924167238</v>
      </c>
      <c r="K564" s="846">
        <v>45.417109671478556</v>
      </c>
    </row>
    <row r="565" spans="1:11" x14ac:dyDescent="0.25">
      <c r="A565" s="56" t="s">
        <v>264</v>
      </c>
      <c r="B565" s="799">
        <v>42564</v>
      </c>
      <c r="C565" s="824">
        <v>1.6118171428571435</v>
      </c>
      <c r="D565" s="824">
        <v>1.0085871973509328</v>
      </c>
      <c r="E565" s="837">
        <v>0.76612981049673057</v>
      </c>
      <c r="F565" s="840">
        <v>6.5944585163372142</v>
      </c>
      <c r="G565" s="843">
        <v>1.3829880147559956</v>
      </c>
      <c r="H565" s="843">
        <v>9.5058586098025</v>
      </c>
      <c r="I565" s="845">
        <v>240.66905283813611</v>
      </c>
      <c r="J565" s="845">
        <v>197.88344344468968</v>
      </c>
      <c r="K565" s="846">
        <v>42.785609393446435</v>
      </c>
    </row>
    <row r="566" spans="1:11" x14ac:dyDescent="0.25">
      <c r="A566" s="56" t="s">
        <v>265</v>
      </c>
      <c r="B566" s="799">
        <v>42578</v>
      </c>
      <c r="C566" s="824">
        <v>2.4819771428571431</v>
      </c>
      <c r="D566" s="824">
        <v>1.6345095470987303</v>
      </c>
      <c r="E566" s="837">
        <v>1.3276800024043789</v>
      </c>
      <c r="F566" s="840">
        <v>12.268521032850179</v>
      </c>
      <c r="G566" s="843">
        <v>1.5775761513221001</v>
      </c>
      <c r="H566" s="843">
        <v>11.447785690135566</v>
      </c>
      <c r="I566" s="845">
        <v>310.26132505009537</v>
      </c>
      <c r="J566" s="845">
        <v>87.198991994897611</v>
      </c>
      <c r="K566" s="846">
        <v>223.06233305519777</v>
      </c>
    </row>
    <row r="567" spans="1:11" x14ac:dyDescent="0.25">
      <c r="A567" s="56" t="s">
        <v>266</v>
      </c>
      <c r="B567" s="799">
        <v>42592</v>
      </c>
      <c r="C567" s="824">
        <v>1.9325599999999992</v>
      </c>
      <c r="D567" s="824">
        <v>1.1957386406742792</v>
      </c>
      <c r="E567" s="837">
        <v>1.0708624209660407</v>
      </c>
      <c r="F567" s="840">
        <v>10.346690636679241</v>
      </c>
      <c r="G567" s="843">
        <v>1.2420026083955695</v>
      </c>
      <c r="H567" s="843">
        <v>10.756870155715008</v>
      </c>
      <c r="I567" s="845">
        <v>285.00501653971634</v>
      </c>
      <c r="J567" s="845">
        <v>166.27048625322811</v>
      </c>
      <c r="K567" s="846">
        <v>118.73453028648822</v>
      </c>
    </row>
    <row r="568" spans="1:11" x14ac:dyDescent="0.25">
      <c r="A568" s="56" t="s">
        <v>267</v>
      </c>
      <c r="B568" s="799">
        <v>42606</v>
      </c>
      <c r="C568" s="824">
        <v>1.825565714285712</v>
      </c>
      <c r="D568" s="824">
        <v>1.1783179145164899</v>
      </c>
      <c r="E568" s="837">
        <v>0.90047106449736736</v>
      </c>
      <c r="F568" s="840">
        <v>8.3896065374373734</v>
      </c>
      <c r="G568" s="843">
        <v>0.86114227163479018</v>
      </c>
      <c r="H568" s="843">
        <v>11.015302731891385</v>
      </c>
      <c r="I568" s="845">
        <v>342.92144121824128</v>
      </c>
      <c r="J568" s="845">
        <v>343.21397453765991</v>
      </c>
      <c r="K568" s="846">
        <v>-0.29253331941862371</v>
      </c>
    </row>
    <row r="569" spans="1:11" x14ac:dyDescent="0.25">
      <c r="A569" s="56" t="s">
        <v>268</v>
      </c>
      <c r="B569" s="799">
        <v>42620</v>
      </c>
      <c r="C569" s="824">
        <v>2.0095200000000011</v>
      </c>
      <c r="D569" s="824">
        <v>1.370972832883576</v>
      </c>
      <c r="E569" s="837">
        <v>0.88312521050479142</v>
      </c>
      <c r="F569" s="840">
        <v>7.8364306538576267</v>
      </c>
      <c r="G569" s="843">
        <v>1.094222334651642</v>
      </c>
      <c r="H569" s="843">
        <v>10.465777637854073</v>
      </c>
      <c r="I569" s="845">
        <v>317.31358396151751</v>
      </c>
      <c r="J569" s="845">
        <v>279.64890022571785</v>
      </c>
      <c r="K569" s="846">
        <v>37.664683735799656</v>
      </c>
    </row>
    <row r="570" spans="1:11" x14ac:dyDescent="0.25">
      <c r="A570" s="56" t="s">
        <v>269</v>
      </c>
      <c r="B570" s="799">
        <v>42634</v>
      </c>
      <c r="C570" s="824">
        <v>2.3124171428571407</v>
      </c>
      <c r="D570" s="824">
        <v>1.5126015102637929</v>
      </c>
      <c r="E570" s="837">
        <v>1.1544726014802118</v>
      </c>
      <c r="F570" s="840">
        <v>11.604632233206235</v>
      </c>
      <c r="G570" s="843">
        <v>1.4147308142183568</v>
      </c>
      <c r="H570" s="843">
        <v>11.040580358132321</v>
      </c>
      <c r="I570" s="845">
        <v>361.35589307541392</v>
      </c>
      <c r="J570" s="845">
        <v>335.78604324516937</v>
      </c>
      <c r="K570" s="846">
        <v>25.56984983024455</v>
      </c>
    </row>
    <row r="571" spans="1:11" x14ac:dyDescent="0.25">
      <c r="A571" s="56" t="s">
        <v>270</v>
      </c>
      <c r="B571" s="799">
        <v>42648</v>
      </c>
      <c r="C571" s="824">
        <v>1.6347257142857115</v>
      </c>
      <c r="D571" s="824">
        <v>1.0317433955333821</v>
      </c>
      <c r="E571" s="837">
        <v>0.81101625179644665</v>
      </c>
      <c r="F571" s="840">
        <v>8.1943018513110708</v>
      </c>
      <c r="G571" s="843">
        <v>1.097727643277433</v>
      </c>
      <c r="H571" s="843">
        <v>8.8047133586640882</v>
      </c>
      <c r="I571" s="845">
        <v>270.14901287699632</v>
      </c>
      <c r="J571" s="845">
        <v>237.64802222127128</v>
      </c>
      <c r="K571" s="846">
        <v>32.500990655725047</v>
      </c>
    </row>
    <row r="572" spans="1:11" x14ac:dyDescent="0.25">
      <c r="A572" s="433" t="s">
        <v>271</v>
      </c>
      <c r="B572" s="799">
        <v>42662</v>
      </c>
      <c r="C572" s="824">
        <v>0.63524571428571419</v>
      </c>
      <c r="D572" s="824">
        <v>0.38970823864460857</v>
      </c>
      <c r="E572" s="837">
        <v>0.29520406304162389</v>
      </c>
      <c r="F572" s="840">
        <v>2.7723124994617008</v>
      </c>
      <c r="G572" s="843">
        <v>0.42619290744209981</v>
      </c>
      <c r="H572" s="843">
        <v>4.262400380677418</v>
      </c>
      <c r="I572" s="845">
        <v>219.86736573591142</v>
      </c>
      <c r="J572" s="845">
        <v>206.70339231407965</v>
      </c>
      <c r="K572" s="846">
        <v>13.16397342183177</v>
      </c>
    </row>
    <row r="573" spans="1:11" ht="13.8" thickBot="1" x14ac:dyDescent="0.3">
      <c r="A573" s="445" t="s">
        <v>902</v>
      </c>
      <c r="B573" s="800"/>
      <c r="C573" s="824"/>
      <c r="D573" s="824"/>
      <c r="E573" s="837"/>
      <c r="F573" s="840"/>
      <c r="G573" s="843"/>
      <c r="H573" s="843"/>
      <c r="I573" s="845"/>
      <c r="J573" s="845"/>
      <c r="K573" s="846"/>
    </row>
    <row r="574" spans="1:11" x14ac:dyDescent="0.25">
      <c r="A574" s="56" t="s">
        <v>273</v>
      </c>
      <c r="B574" s="799">
        <v>42670</v>
      </c>
      <c r="C574" s="824">
        <v>1.8360906666666674</v>
      </c>
      <c r="D574" s="824">
        <v>1.2400799395842208</v>
      </c>
      <c r="E574" s="837">
        <v>0.85216772068096447</v>
      </c>
      <c r="F574" s="840">
        <v>7.919685317621517</v>
      </c>
      <c r="G574" s="843">
        <v>1.6300744973215913</v>
      </c>
      <c r="H574" s="843">
        <v>6.9527184962160442</v>
      </c>
      <c r="I574" s="845">
        <v>101.17213368984737</v>
      </c>
      <c r="J574" s="845">
        <v>63.116654311565284</v>
      </c>
      <c r="K574" s="846">
        <v>38.055479378282087</v>
      </c>
    </row>
    <row r="575" spans="1:11" x14ac:dyDescent="0.25">
      <c r="A575" s="56" t="s">
        <v>274</v>
      </c>
      <c r="B575" s="799">
        <v>42685</v>
      </c>
      <c r="C575" s="824">
        <v>2.3472800000000005</v>
      </c>
      <c r="D575" s="824">
        <v>1.5061683610766459</v>
      </c>
      <c r="E575" s="837">
        <v>1.1374467254415925</v>
      </c>
      <c r="F575" s="840">
        <v>10.911554556719308</v>
      </c>
      <c r="G575" s="843">
        <v>1.703916323768321</v>
      </c>
      <c r="H575" s="843">
        <v>12.220711340069093</v>
      </c>
      <c r="I575" s="845">
        <v>118.37316926038868</v>
      </c>
      <c r="J575" s="845">
        <v>84.934857753313281</v>
      </c>
      <c r="K575" s="846">
        <v>33.438311507075397</v>
      </c>
    </row>
    <row r="576" spans="1:11" x14ac:dyDescent="0.25">
      <c r="A576" s="56" t="s">
        <v>275</v>
      </c>
      <c r="B576" s="799">
        <v>42700</v>
      </c>
      <c r="C576" s="824">
        <v>2.0023413333333338</v>
      </c>
      <c r="D576" s="824">
        <v>1.2778607140850569</v>
      </c>
      <c r="E576" s="837">
        <v>1.0427330130647918</v>
      </c>
      <c r="F576" s="840">
        <v>8.5424778483262926</v>
      </c>
      <c r="G576" s="843">
        <v>2.2739462195589</v>
      </c>
      <c r="H576" s="843">
        <v>8.5671742974934642</v>
      </c>
      <c r="I576" s="845">
        <v>115.62538637453625</v>
      </c>
      <c r="J576" s="845">
        <v>78.733338141072693</v>
      </c>
      <c r="K576" s="846">
        <v>36.892048233463555</v>
      </c>
    </row>
    <row r="577" spans="1:11" x14ac:dyDescent="0.25">
      <c r="A577" s="56" t="s">
        <v>276</v>
      </c>
      <c r="B577" s="799">
        <v>42715</v>
      </c>
      <c r="C577" s="824">
        <v>2.1666613333333324</v>
      </c>
      <c r="D577" s="824">
        <v>1.5102825848294339</v>
      </c>
      <c r="E577" s="837">
        <v>0.89466773896605989</v>
      </c>
      <c r="F577" s="840">
        <v>8.4030938252474296</v>
      </c>
      <c r="G577" s="843">
        <v>1.639517159489585</v>
      </c>
      <c r="H577" s="843">
        <v>8.5521444126403168</v>
      </c>
      <c r="I577" s="845">
        <v>113.10003038006938</v>
      </c>
      <c r="J577" s="845">
        <v>85.847805616431231</v>
      </c>
      <c r="K577" s="846">
        <v>27.252224763638154</v>
      </c>
    </row>
    <row r="578" spans="1:11" x14ac:dyDescent="0.25">
      <c r="A578" s="56" t="s">
        <v>277</v>
      </c>
      <c r="B578" s="799">
        <v>42730</v>
      </c>
      <c r="C578" s="824">
        <v>1.8843359999999989</v>
      </c>
      <c r="D578" s="824">
        <v>1.4901023881764102</v>
      </c>
      <c r="E578" s="837">
        <v>0.66515041966027844</v>
      </c>
      <c r="F578" s="840">
        <v>6.2191929059268398</v>
      </c>
      <c r="G578" s="843">
        <v>1.4835838658362275</v>
      </c>
      <c r="H578" s="843">
        <v>2.1067835555379149</v>
      </c>
      <c r="I578" s="845">
        <v>105.50397650109815</v>
      </c>
      <c r="J578" s="845">
        <v>82.284879056247092</v>
      </c>
      <c r="K578" s="846">
        <v>23.219097444851059</v>
      </c>
    </row>
    <row r="579" spans="1:11" x14ac:dyDescent="0.25">
      <c r="A579" s="56" t="s">
        <v>278</v>
      </c>
      <c r="B579" s="799">
        <v>42745</v>
      </c>
      <c r="C579" s="824">
        <v>1.5768160000000004</v>
      </c>
      <c r="D579" s="824">
        <v>1.051066353493852</v>
      </c>
      <c r="E579" s="837">
        <v>0.60370194925974707</v>
      </c>
      <c r="F579" s="840">
        <v>5.1952564985646825</v>
      </c>
      <c r="G579" s="843">
        <v>2.038515376999376</v>
      </c>
      <c r="H579" s="843">
        <v>5.9056329888517567</v>
      </c>
      <c r="I579" s="845">
        <v>89.809350764848986</v>
      </c>
      <c r="J579" s="845">
        <v>64.811979141332742</v>
      </c>
      <c r="K579" s="846">
        <v>24.997371623516244</v>
      </c>
    </row>
    <row r="580" spans="1:11" x14ac:dyDescent="0.25">
      <c r="A580" s="56" t="s">
        <v>279</v>
      </c>
      <c r="B580" s="799">
        <v>42760</v>
      </c>
      <c r="C580" s="824">
        <v>3.2954080000000006</v>
      </c>
      <c r="D580" s="824">
        <v>2.0773552801243356</v>
      </c>
      <c r="E580" s="837">
        <v>1.3415819958530271</v>
      </c>
      <c r="F580" s="840">
        <v>11.439689590196458</v>
      </c>
      <c r="G580" s="836">
        <v>5.1860528176083625</v>
      </c>
      <c r="H580" s="843">
        <v>12.668619985517049</v>
      </c>
      <c r="I580" s="845">
        <v>189.27914841081787</v>
      </c>
      <c r="J580" s="845">
        <v>140.50460343864592</v>
      </c>
      <c r="K580" s="846">
        <v>48.774544972171952</v>
      </c>
    </row>
    <row r="581" spans="1:11" x14ac:dyDescent="0.25">
      <c r="A581" s="56" t="s">
        <v>280</v>
      </c>
      <c r="B581" s="799">
        <v>42775</v>
      </c>
      <c r="C581" s="824">
        <v>1.547333333333333</v>
      </c>
      <c r="D581" s="824">
        <v>1.0381121737299777</v>
      </c>
      <c r="E581" s="837">
        <v>0.66740180082562672</v>
      </c>
      <c r="F581" s="840">
        <v>5.6079602867910072</v>
      </c>
      <c r="G581" s="843">
        <v>1.83579942558479</v>
      </c>
      <c r="H581" s="843">
        <v>5.5987013487826491</v>
      </c>
      <c r="I581" s="845">
        <v>93.214050575137577</v>
      </c>
      <c r="J581" s="845">
        <v>71.525381803026249</v>
      </c>
      <c r="K581" s="846">
        <v>21.688668772111328</v>
      </c>
    </row>
    <row r="582" spans="1:11" x14ac:dyDescent="0.25">
      <c r="A582" s="56" t="s">
        <v>281</v>
      </c>
      <c r="B582" s="799">
        <v>42790</v>
      </c>
      <c r="C582" s="824">
        <v>1.2248960000000002</v>
      </c>
      <c r="D582" s="824">
        <v>0.763968633592084</v>
      </c>
      <c r="E582" s="837">
        <v>0.78731176674637526</v>
      </c>
      <c r="F582" s="840">
        <v>5.7133313618025587</v>
      </c>
      <c r="G582" s="843">
        <v>1.4808402250148645</v>
      </c>
      <c r="H582" s="843">
        <v>5.0315740786075276</v>
      </c>
      <c r="I582" s="845">
        <v>77.222418511341772</v>
      </c>
      <c r="J582" s="845">
        <v>52.690275097249604</v>
      </c>
      <c r="K582" s="846">
        <v>24.532143414092168</v>
      </c>
    </row>
    <row r="583" spans="1:11" x14ac:dyDescent="0.25">
      <c r="A583" s="56" t="s">
        <v>282</v>
      </c>
      <c r="B583" s="799">
        <v>42805</v>
      </c>
      <c r="C583" s="824">
        <v>2.6585333333333332</v>
      </c>
      <c r="D583" s="824">
        <v>1.3796677507481185</v>
      </c>
      <c r="E583" s="837">
        <v>1.7803815202732454</v>
      </c>
      <c r="F583" s="840">
        <v>14.937698700076682</v>
      </c>
      <c r="G583" s="843">
        <v>2.0153060781914665</v>
      </c>
      <c r="H583" s="843">
        <v>22.396905131607042</v>
      </c>
      <c r="I583" s="845">
        <v>156.14254407099875</v>
      </c>
      <c r="J583" s="845">
        <v>121.81172755672243</v>
      </c>
      <c r="K583" s="846">
        <v>34.330816514276322</v>
      </c>
    </row>
    <row r="584" spans="1:11" x14ac:dyDescent="0.25">
      <c r="A584" s="56" t="s">
        <v>283</v>
      </c>
      <c r="B584" s="799">
        <v>42820</v>
      </c>
      <c r="C584" s="824">
        <v>1.0091626666666664</v>
      </c>
      <c r="D584" s="824">
        <v>0.70593028697745053</v>
      </c>
      <c r="E584" s="837">
        <v>0.33249365219359522</v>
      </c>
      <c r="F584" s="840">
        <v>2.7819379280866707</v>
      </c>
      <c r="G584" s="843">
        <v>0.80645697694731111</v>
      </c>
      <c r="H584" s="843">
        <v>4.951246055918352</v>
      </c>
      <c r="I584" s="845">
        <v>63.27441487251064</v>
      </c>
      <c r="J584" s="845">
        <v>42.369401170665952</v>
      </c>
      <c r="K584" s="846">
        <v>20.905013701844688</v>
      </c>
    </row>
    <row r="585" spans="1:11" x14ac:dyDescent="0.25">
      <c r="A585" s="56" t="s">
        <v>284</v>
      </c>
      <c r="B585" s="799">
        <v>42835</v>
      </c>
      <c r="C585" s="824">
        <v>1.8863413333333332</v>
      </c>
      <c r="D585" s="824">
        <v>0.88760303673453067</v>
      </c>
      <c r="E585" s="837">
        <v>1.5075652220205127</v>
      </c>
      <c r="F585" s="840">
        <v>11.096190927938245</v>
      </c>
      <c r="G585" s="843">
        <v>1.094020535499967</v>
      </c>
      <c r="H585" s="843">
        <v>19.809336370011671</v>
      </c>
      <c r="I585" s="845">
        <v>135.68501511911822</v>
      </c>
      <c r="J585" s="845">
        <v>66.343141382598532</v>
      </c>
      <c r="K585" s="846">
        <v>69.341873736519688</v>
      </c>
    </row>
    <row r="586" spans="1:11" ht="13.8" thickBot="1" x14ac:dyDescent="0.3">
      <c r="A586" s="63" t="s">
        <v>285</v>
      </c>
      <c r="B586" s="800">
        <v>42850</v>
      </c>
      <c r="C586" s="824">
        <v>0.37277866666666643</v>
      </c>
      <c r="D586" s="824">
        <v>0.18587795008941982</v>
      </c>
      <c r="E586" s="837">
        <v>0.3885111068325956</v>
      </c>
      <c r="F586" s="840">
        <v>2.7398007932436905</v>
      </c>
      <c r="G586" s="843">
        <v>0.31444168113124848</v>
      </c>
      <c r="H586" s="843">
        <v>2.6075770540747509</v>
      </c>
      <c r="I586" s="845">
        <v>26.39021075572392</v>
      </c>
      <c r="J586" s="845">
        <v>14.791411969828198</v>
      </c>
      <c r="K586" s="846">
        <v>11.598798785895722</v>
      </c>
    </row>
    <row r="587" spans="1:11" x14ac:dyDescent="0.25">
      <c r="A587" s="56" t="s">
        <v>286</v>
      </c>
      <c r="B587" s="799">
        <v>42866</v>
      </c>
      <c r="C587" s="824">
        <v>3.6537846153846134</v>
      </c>
      <c r="D587" s="824">
        <v>1.6224425208577489</v>
      </c>
      <c r="E587" s="837">
        <v>1.7531338022808274</v>
      </c>
      <c r="F587" s="840">
        <v>14.855982622417095</v>
      </c>
      <c r="G587" s="843">
        <v>1.7735069960668779</v>
      </c>
      <c r="H587" s="836">
        <v>50.138230276748025</v>
      </c>
      <c r="I587" s="845">
        <v>155.01393686700661</v>
      </c>
      <c r="J587" s="845">
        <v>100.85443542942819</v>
      </c>
      <c r="K587" s="846">
        <v>54.159501437578413</v>
      </c>
    </row>
    <row r="588" spans="1:11" x14ac:dyDescent="0.25">
      <c r="A588" s="56" t="s">
        <v>287</v>
      </c>
      <c r="B588" s="799">
        <v>42879</v>
      </c>
      <c r="C588" s="824">
        <v>4.3912000000000022</v>
      </c>
      <c r="D588" s="824">
        <v>1.9938448261728323</v>
      </c>
      <c r="E588" s="836">
        <v>2.5571779774741898</v>
      </c>
      <c r="F588" s="842">
        <v>20.693557713173991</v>
      </c>
      <c r="G588" s="843">
        <v>2.4718552695974032</v>
      </c>
      <c r="H588" s="836">
        <v>54.446150849822892</v>
      </c>
      <c r="I588" s="845">
        <v>196.37300964925896</v>
      </c>
      <c r="J588" s="845">
        <v>119.10697154797948</v>
      </c>
      <c r="K588" s="846">
        <v>77.266038101279477</v>
      </c>
    </row>
    <row r="589" spans="1:11" x14ac:dyDescent="0.25">
      <c r="A589" s="56" t="s">
        <v>288</v>
      </c>
      <c r="B589" s="799">
        <v>42892</v>
      </c>
      <c r="C589" s="824">
        <v>2.8042461538461541</v>
      </c>
      <c r="D589" s="824">
        <v>1.7082656885419598</v>
      </c>
      <c r="E589" s="837">
        <v>1.2498145208283982</v>
      </c>
      <c r="F589" s="840">
        <v>10.885715524436415</v>
      </c>
      <c r="G589" s="843">
        <v>1.7561451916235149</v>
      </c>
      <c r="H589" s="843">
        <v>21.136933454915901</v>
      </c>
      <c r="I589" s="845">
        <v>129.39010581523203</v>
      </c>
      <c r="J589" s="845">
        <v>95.851926073631788</v>
      </c>
      <c r="K589" s="846">
        <v>33.538179741600246</v>
      </c>
    </row>
    <row r="590" spans="1:11" x14ac:dyDescent="0.25">
      <c r="A590" s="56" t="s">
        <v>289</v>
      </c>
      <c r="B590" s="799">
        <v>42905</v>
      </c>
      <c r="C590" s="824">
        <v>2.5499076923076931</v>
      </c>
      <c r="D590" s="824">
        <v>1.4661400412256906</v>
      </c>
      <c r="E590" s="837">
        <v>1.2388772106652071</v>
      </c>
      <c r="F590" s="840">
        <v>10.473010074782575</v>
      </c>
      <c r="G590" s="843">
        <v>1.587059569806228</v>
      </c>
      <c r="H590" s="843">
        <v>21.745491455142879</v>
      </c>
      <c r="I590" s="845">
        <v>116.4090772169564</v>
      </c>
      <c r="J590" s="845">
        <v>81.44979078565764</v>
      </c>
      <c r="K590" s="846">
        <v>34.959286431298764</v>
      </c>
    </row>
    <row r="591" spans="1:11" x14ac:dyDescent="0.25">
      <c r="A591" s="56" t="s">
        <v>290</v>
      </c>
      <c r="B591" s="799">
        <v>42918</v>
      </c>
      <c r="C591" s="824">
        <v>2.3451692307692298</v>
      </c>
      <c r="D591" s="824">
        <v>1.3390396973133931</v>
      </c>
      <c r="E591" s="837">
        <v>1.2059773429772569</v>
      </c>
      <c r="F591" s="840">
        <v>10.016831840007621</v>
      </c>
      <c r="G591" s="843">
        <v>1.2487638805935657</v>
      </c>
      <c r="H591" s="843">
        <v>20.673988285266898</v>
      </c>
      <c r="I591" s="845">
        <v>108.57176226015692</v>
      </c>
      <c r="J591" s="845">
        <v>74.393179528741953</v>
      </c>
      <c r="K591" s="846">
        <v>34.178582731414963</v>
      </c>
    </row>
    <row r="592" spans="1:11" x14ac:dyDescent="0.25">
      <c r="A592" s="56" t="s">
        <v>291</v>
      </c>
      <c r="B592" s="799">
        <v>42931</v>
      </c>
      <c r="C592" s="824">
        <v>1.0608000000000004</v>
      </c>
      <c r="D592" s="824">
        <v>0.54496536221682168</v>
      </c>
      <c r="E592" s="837">
        <v>0.98149539808678032</v>
      </c>
      <c r="F592" s="840">
        <v>7.2457828187643827</v>
      </c>
      <c r="G592" s="843">
        <v>0.58716268211436928</v>
      </c>
      <c r="H592" s="843">
        <v>8.534428243147886</v>
      </c>
      <c r="I592" s="845">
        <v>78.118955159858544</v>
      </c>
      <c r="J592" s="845">
        <v>39.294387410126404</v>
      </c>
      <c r="K592" s="846">
        <v>38.82456774973214</v>
      </c>
    </row>
    <row r="593" spans="1:11" x14ac:dyDescent="0.25">
      <c r="A593" s="56" t="s">
        <v>292</v>
      </c>
      <c r="B593" s="799">
        <v>42944</v>
      </c>
      <c r="C593" s="824">
        <v>1.4674461538461543</v>
      </c>
      <c r="D593" s="824">
        <v>0.80382768913560587</v>
      </c>
      <c r="E593" s="837">
        <v>0.84198369989201594</v>
      </c>
      <c r="F593" s="840">
        <v>6.9548866156515015</v>
      </c>
      <c r="G593" s="843">
        <v>0.99109958467280379</v>
      </c>
      <c r="H593" s="843">
        <v>12.667585903399965</v>
      </c>
      <c r="I593" s="845">
        <v>79.998477592728193</v>
      </c>
      <c r="J593" s="845">
        <v>52.781921425965464</v>
      </c>
      <c r="K593" s="846">
        <v>27.216556166762729</v>
      </c>
    </row>
    <row r="594" spans="1:11" x14ac:dyDescent="0.25">
      <c r="A594" s="56" t="s">
        <v>293</v>
      </c>
      <c r="B594" s="799">
        <v>42957</v>
      </c>
      <c r="C594" s="824">
        <v>1.0857230769230772</v>
      </c>
      <c r="D594" s="824">
        <v>0.58435228065316502</v>
      </c>
      <c r="E594" s="837">
        <v>0.97610600738643705</v>
      </c>
      <c r="F594" s="840">
        <v>7.2857664998639677</v>
      </c>
      <c r="G594" s="843">
        <v>0.68206301801302383</v>
      </c>
      <c r="H594" s="843">
        <v>7.6385331782421559</v>
      </c>
      <c r="I594" s="845">
        <v>80.073658590612567</v>
      </c>
      <c r="J594" s="845">
        <v>39.736159450565737</v>
      </c>
      <c r="K594" s="846">
        <v>40.33749914004683</v>
      </c>
    </row>
    <row r="595" spans="1:11" x14ac:dyDescent="0.25">
      <c r="A595" s="56" t="s">
        <v>294</v>
      </c>
      <c r="B595" s="799">
        <v>42970</v>
      </c>
      <c r="C595" s="824">
        <v>1.1584615384615387</v>
      </c>
      <c r="D595" s="824">
        <v>0.64961894454494584</v>
      </c>
      <c r="E595" s="837">
        <v>0.70737765545768749</v>
      </c>
      <c r="F595" s="840">
        <v>6.0355587184077226</v>
      </c>
      <c r="G595" s="843">
        <v>1.0818347070858791</v>
      </c>
      <c r="H595" s="843">
        <v>7.8153504715712847</v>
      </c>
      <c r="I595" s="845">
        <v>65.147595579060962</v>
      </c>
      <c r="J595" s="845">
        <v>43.272491449272593</v>
      </c>
      <c r="K595" s="846">
        <v>21.875104129788369</v>
      </c>
    </row>
    <row r="596" spans="1:11" x14ac:dyDescent="0.25">
      <c r="A596" s="56" t="s">
        <v>295</v>
      </c>
      <c r="B596" s="799">
        <v>42983</v>
      </c>
      <c r="C596" s="824">
        <v>0.8299076923076919</v>
      </c>
      <c r="D596" s="824">
        <v>0.40873298359018978</v>
      </c>
      <c r="E596" s="837">
        <v>1.1844275760955669</v>
      </c>
      <c r="F596" s="840">
        <v>7.801405448413286</v>
      </c>
      <c r="G596" s="843">
        <v>0.48560682207611328</v>
      </c>
      <c r="H596" s="843">
        <v>4.9324212900823285</v>
      </c>
      <c r="I596" s="845">
        <v>81.066840840477894</v>
      </c>
      <c r="J596" s="845">
        <v>31.870236634284385</v>
      </c>
      <c r="K596" s="846">
        <v>49.196604206193513</v>
      </c>
    </row>
    <row r="597" spans="1:11" x14ac:dyDescent="0.25">
      <c r="A597" s="56" t="s">
        <v>296</v>
      </c>
      <c r="B597" s="799">
        <v>42996</v>
      </c>
      <c r="C597" s="824">
        <v>1.1840615384615392</v>
      </c>
      <c r="D597" s="824">
        <v>0.6794676813004551</v>
      </c>
      <c r="E597" s="837">
        <v>0.69738194792738262</v>
      </c>
      <c r="F597" s="840">
        <v>5.6592279328575676</v>
      </c>
      <c r="G597" s="843">
        <v>0.73746453255718458</v>
      </c>
      <c r="H597" s="843">
        <v>9.2932744303074433</v>
      </c>
      <c r="I597" s="845">
        <v>63.275806174683815</v>
      </c>
      <c r="J597" s="845">
        <v>40.858930132735892</v>
      </c>
      <c r="K597" s="846">
        <v>22.416876041947923</v>
      </c>
    </row>
    <row r="598" spans="1:11" x14ac:dyDescent="0.25">
      <c r="A598" s="56" t="s">
        <v>297</v>
      </c>
      <c r="B598" s="799">
        <v>43009</v>
      </c>
      <c r="C598" s="824">
        <v>1.4742153846153845</v>
      </c>
      <c r="D598" s="824">
        <v>0.89308542677035851</v>
      </c>
      <c r="E598" s="837">
        <v>0.97363203813129351</v>
      </c>
      <c r="F598" s="840">
        <v>8.3846143776198847</v>
      </c>
      <c r="G598" s="843">
        <v>0.90583170470020657</v>
      </c>
      <c r="H598" s="843">
        <v>8.5072143106499425</v>
      </c>
      <c r="I598" s="845">
        <v>86.445642616573892</v>
      </c>
      <c r="J598" s="845">
        <v>59.572319916780266</v>
      </c>
      <c r="K598" s="846">
        <v>26.873322699793626</v>
      </c>
    </row>
    <row r="599" spans="1:11" ht="13.8" thickBot="1" x14ac:dyDescent="0.3">
      <c r="A599" s="63" t="s">
        <v>298</v>
      </c>
      <c r="B599" s="800">
        <v>43022</v>
      </c>
      <c r="C599" s="824">
        <v>4.0012363636363633</v>
      </c>
      <c r="D599" s="836">
        <v>2.5498853061256699</v>
      </c>
      <c r="E599" s="836">
        <v>2.4684581724654344</v>
      </c>
      <c r="F599" s="842">
        <v>21.573832504626118</v>
      </c>
      <c r="G599" s="843">
        <v>2.5026764485770148</v>
      </c>
      <c r="H599" s="843">
        <v>19.713026441683162</v>
      </c>
      <c r="I599" s="845">
        <v>230.98945411298746</v>
      </c>
      <c r="J599" s="845">
        <v>170.24183396480024</v>
      </c>
      <c r="K599" s="846">
        <v>60.747620148187224</v>
      </c>
    </row>
    <row r="600" spans="1:11" x14ac:dyDescent="0.25">
      <c r="A600" s="56" t="s">
        <v>299</v>
      </c>
      <c r="B600" s="799">
        <v>43043</v>
      </c>
      <c r="C600" s="824">
        <v>1.6154342857142854</v>
      </c>
      <c r="D600" s="824">
        <v>1.0684353125773003</v>
      </c>
      <c r="E600" s="837">
        <v>0.7255591448692611</v>
      </c>
      <c r="F600" s="840">
        <v>6.9430158884215158</v>
      </c>
      <c r="G600" s="843">
        <v>0.85653942274582417</v>
      </c>
      <c r="H600" s="843">
        <v>9.007490127364429</v>
      </c>
      <c r="I600" s="845">
        <v>160.53789897703007</v>
      </c>
      <c r="J600" s="845">
        <v>132.11820324384342</v>
      </c>
      <c r="K600" s="846">
        <v>28.419695733186643</v>
      </c>
    </row>
    <row r="601" spans="1:11" x14ac:dyDescent="0.25">
      <c r="A601" s="56" t="s">
        <v>300</v>
      </c>
      <c r="B601" s="799">
        <v>43057</v>
      </c>
      <c r="C601" s="824">
        <v>1.7676114285714288</v>
      </c>
      <c r="D601" s="824">
        <v>1.1229115839130042</v>
      </c>
      <c r="E601" s="837">
        <v>0.71198725440802491</v>
      </c>
      <c r="F601" s="840">
        <v>6.7851822832976314</v>
      </c>
      <c r="G601" s="843">
        <v>1.243911011525026</v>
      </c>
      <c r="H601" s="843">
        <v>11.274316140598817</v>
      </c>
      <c r="I601" s="845">
        <v>330.54869520409528</v>
      </c>
      <c r="J601" s="844">
        <v>279.95086067584708</v>
      </c>
      <c r="K601" s="846">
        <v>50.5978345282482</v>
      </c>
    </row>
    <row r="602" spans="1:11" x14ac:dyDescent="0.25">
      <c r="A602" s="56" t="s">
        <v>301</v>
      </c>
      <c r="B602" s="799">
        <v>43071</v>
      </c>
      <c r="C602" s="824">
        <v>2.5979485714285722</v>
      </c>
      <c r="D602" s="824">
        <v>1.7688980893694743</v>
      </c>
      <c r="E602" s="837">
        <v>0.91834713798976098</v>
      </c>
      <c r="F602" s="840">
        <v>9.8164535569500835</v>
      </c>
      <c r="G602" s="843">
        <v>2.3010553593460865</v>
      </c>
      <c r="H602" s="843">
        <v>10.833016588227082</v>
      </c>
      <c r="I602" s="844">
        <v>559.28604741885511</v>
      </c>
      <c r="J602" s="844">
        <v>491.3825732449497</v>
      </c>
      <c r="K602" s="846">
        <v>67.903474173905408</v>
      </c>
    </row>
    <row r="603" spans="1:11" x14ac:dyDescent="0.25">
      <c r="A603" s="56" t="s">
        <v>302</v>
      </c>
      <c r="B603" s="799">
        <v>43085</v>
      </c>
      <c r="C603" s="824">
        <v>1.9657428571428579</v>
      </c>
      <c r="D603" s="824">
        <v>1.3926014535534836</v>
      </c>
      <c r="E603" s="837">
        <v>0.67785664668566259</v>
      </c>
      <c r="F603" s="840">
        <v>7.2485248556107589</v>
      </c>
      <c r="G603" s="843">
        <v>1.6372390438734039</v>
      </c>
      <c r="H603" s="843">
        <v>6.8298227302018937</v>
      </c>
      <c r="I603" s="844">
        <v>675.34030024945912</v>
      </c>
      <c r="J603" s="844">
        <v>618.3566993094463</v>
      </c>
      <c r="K603" s="846">
        <v>56.983600940012821</v>
      </c>
    </row>
    <row r="604" spans="1:11" x14ac:dyDescent="0.25">
      <c r="A604" s="56" t="s">
        <v>303</v>
      </c>
      <c r="B604" s="799">
        <v>43099</v>
      </c>
      <c r="C604" s="824">
        <v>1.8065714285714287</v>
      </c>
      <c r="D604" s="824">
        <v>1.2516990635916536</v>
      </c>
      <c r="E604" s="837">
        <v>0.76227414981951447</v>
      </c>
      <c r="F604" s="840">
        <v>6.4859920275639755</v>
      </c>
      <c r="G604" s="843">
        <v>1.8972049115888892</v>
      </c>
      <c r="H604" s="843">
        <v>6.0674254232851883</v>
      </c>
      <c r="I604" s="844">
        <v>417.75205282096414</v>
      </c>
      <c r="J604" s="844">
        <v>416.47788495813069</v>
      </c>
      <c r="K604" s="846">
        <v>1.2741678628334512</v>
      </c>
    </row>
    <row r="605" spans="1:11" x14ac:dyDescent="0.25">
      <c r="A605" s="56" t="s">
        <v>304</v>
      </c>
      <c r="B605" s="799">
        <v>43113</v>
      </c>
      <c r="C605" s="824">
        <v>1.6123485714285712</v>
      </c>
      <c r="D605" s="824">
        <v>1.1698555070544456</v>
      </c>
      <c r="E605" s="837">
        <v>0.58440933681870944</v>
      </c>
      <c r="F605" s="840">
        <v>5.5319549660572029</v>
      </c>
      <c r="G605" s="843">
        <v>1.3515981047738901</v>
      </c>
      <c r="H605" s="843">
        <v>5.0295257538688807</v>
      </c>
      <c r="I605" s="845">
        <v>470.99618970888622</v>
      </c>
      <c r="J605" s="845">
        <v>492.5262060612306</v>
      </c>
      <c r="K605" s="846">
        <v>-21.530016352344376</v>
      </c>
    </row>
    <row r="606" spans="1:11" x14ac:dyDescent="0.25">
      <c r="A606" s="56" t="s">
        <v>305</v>
      </c>
      <c r="B606" s="799">
        <v>43127</v>
      </c>
      <c r="C606" s="824">
        <v>2.0550514285714292</v>
      </c>
      <c r="D606" s="824">
        <v>1.4046720908334958</v>
      </c>
      <c r="E606" s="837">
        <v>0.67509587647106484</v>
      </c>
      <c r="F606" s="840">
        <v>5.9314625221653454</v>
      </c>
      <c r="G606" s="843">
        <v>1.87280705641677</v>
      </c>
      <c r="H606" s="843">
        <v>10.147280541773396</v>
      </c>
      <c r="I606" s="845">
        <v>536.10977898504382</v>
      </c>
      <c r="J606" s="845">
        <v>457.36988826477142</v>
      </c>
      <c r="K606" s="846">
        <v>78.739890720272399</v>
      </c>
    </row>
    <row r="607" spans="1:11" x14ac:dyDescent="0.25">
      <c r="A607" s="56" t="s">
        <v>306</v>
      </c>
      <c r="B607" s="799">
        <v>43141</v>
      </c>
      <c r="C607" s="824">
        <v>1.7218800000000007</v>
      </c>
      <c r="D607" s="824">
        <v>1.1715176207264129</v>
      </c>
      <c r="E607" s="837">
        <v>0.58304559482018714</v>
      </c>
      <c r="F607" s="840">
        <v>4.9464679835971292</v>
      </c>
      <c r="G607" s="843">
        <v>1.0832676254824165</v>
      </c>
      <c r="H607" s="843">
        <v>10.451909927916191</v>
      </c>
      <c r="I607" s="845">
        <v>465.95408467986937</v>
      </c>
      <c r="J607" s="845">
        <v>402.21066193113671</v>
      </c>
      <c r="K607" s="846">
        <v>63.743422748732655</v>
      </c>
    </row>
    <row r="608" spans="1:11" x14ac:dyDescent="0.25">
      <c r="A608" s="56" t="s">
        <v>307</v>
      </c>
      <c r="B608" s="799">
        <v>43155</v>
      </c>
      <c r="C608" s="824">
        <v>1.0271600000000001</v>
      </c>
      <c r="D608" s="824">
        <v>0.67197896039368832</v>
      </c>
      <c r="E608" s="837">
        <v>0.38589217942416582</v>
      </c>
      <c r="F608" s="840">
        <v>3.4914478578685073</v>
      </c>
      <c r="G608" s="843">
        <v>0.91409287786398719</v>
      </c>
      <c r="H608" s="843">
        <v>5.6594544225635319</v>
      </c>
      <c r="I608" s="845">
        <v>350.84562492353922</v>
      </c>
      <c r="J608" s="845">
        <v>342.36103810139326</v>
      </c>
      <c r="K608" s="846">
        <v>8.4845868221459568</v>
      </c>
    </row>
    <row r="609" spans="1:11" x14ac:dyDescent="0.25">
      <c r="A609" s="56" t="s">
        <v>308</v>
      </c>
      <c r="B609" s="799">
        <v>43169</v>
      </c>
      <c r="C609" s="824">
        <v>1.4122857142857137</v>
      </c>
      <c r="D609" s="824">
        <v>0.73622161932969865</v>
      </c>
      <c r="E609" s="837">
        <v>0.89921504612539427</v>
      </c>
      <c r="F609" s="840">
        <v>6.4938034180997555</v>
      </c>
      <c r="G609" s="843">
        <v>0.80956472902349597</v>
      </c>
      <c r="H609" s="843">
        <v>14.250162021908176</v>
      </c>
      <c r="I609" s="845">
        <v>694.56248758395577</v>
      </c>
      <c r="J609" s="845">
        <v>640.35303466842981</v>
      </c>
      <c r="K609" s="846">
        <v>54.209452915525958</v>
      </c>
    </row>
    <row r="610" spans="1:11" x14ac:dyDescent="0.25">
      <c r="A610" s="56" t="s">
        <v>309</v>
      </c>
      <c r="B610" s="799">
        <v>43183</v>
      </c>
      <c r="C610" s="824">
        <v>1.0122342857142854</v>
      </c>
      <c r="D610" s="824">
        <v>0.59605378012173804</v>
      </c>
      <c r="E610" s="837">
        <v>0.38667534179752078</v>
      </c>
      <c r="F610" s="840">
        <v>3.4512010204332841</v>
      </c>
      <c r="G610" s="843">
        <v>0.76051018073967114</v>
      </c>
      <c r="H610" s="843">
        <v>8.4216816655505919</v>
      </c>
      <c r="I610" s="845">
        <v>466.232631477045</v>
      </c>
      <c r="J610" s="845">
        <v>374.50102328745731</v>
      </c>
      <c r="K610" s="846">
        <v>91.731608189587689</v>
      </c>
    </row>
    <row r="611" spans="1:11" x14ac:dyDescent="0.25">
      <c r="A611" s="56" t="s">
        <v>310</v>
      </c>
      <c r="B611" s="799">
        <v>43197</v>
      </c>
      <c r="C611" s="824">
        <v>0.76742857142857146</v>
      </c>
      <c r="D611" s="824">
        <v>0.49624546302594297</v>
      </c>
      <c r="E611" s="837">
        <v>0.3065042392949241</v>
      </c>
      <c r="F611" s="840">
        <v>2.3953096069673121</v>
      </c>
      <c r="G611" s="843">
        <v>0.48434215892045202</v>
      </c>
      <c r="H611" s="843">
        <v>5.3710053111144944</v>
      </c>
      <c r="I611" s="845">
        <v>351.55540923930027</v>
      </c>
      <c r="J611" s="845">
        <v>320.43817513199667</v>
      </c>
      <c r="K611" s="846">
        <v>31.117234107303602</v>
      </c>
    </row>
    <row r="612" spans="1:11" ht="13.8" thickBot="1" x14ac:dyDescent="0.3">
      <c r="A612" s="63" t="s">
        <v>311</v>
      </c>
      <c r="B612" s="800">
        <v>43211</v>
      </c>
      <c r="C612" s="824">
        <v>3.0652399999999997</v>
      </c>
      <c r="D612" s="824">
        <v>1.4752407815203585</v>
      </c>
      <c r="E612" s="837">
        <v>1.5998072169363793</v>
      </c>
      <c r="F612" s="840">
        <v>12.948667890103502</v>
      </c>
      <c r="G612" s="843">
        <v>1.6420518914542943</v>
      </c>
      <c r="H612" s="836">
        <v>36.929761111825385</v>
      </c>
      <c r="I612" s="845">
        <v>381.43111916868577</v>
      </c>
      <c r="J612" s="845">
        <v>330.58824411589285</v>
      </c>
      <c r="K612" s="846">
        <v>50.84287505279292</v>
      </c>
    </row>
    <row r="613" spans="1:11" x14ac:dyDescent="0.25">
      <c r="A613" s="56" t="s">
        <v>312</v>
      </c>
      <c r="B613" s="799">
        <v>43246</v>
      </c>
      <c r="C613" s="824">
        <v>2.5550769230769239</v>
      </c>
      <c r="D613" s="824">
        <v>1.2390047573632983</v>
      </c>
      <c r="E613" s="836">
        <v>1.6667126130288896</v>
      </c>
      <c r="F613" s="840">
        <v>13.144257933421237</v>
      </c>
      <c r="G613" s="843">
        <v>2.8692761777087057</v>
      </c>
      <c r="H613" s="843">
        <v>22.594100480939336</v>
      </c>
      <c r="I613" s="845">
        <v>132.36253477731813</v>
      </c>
      <c r="J613" s="845">
        <v>73.722427290477754</v>
      </c>
      <c r="K613" s="846">
        <v>58.640107486840378</v>
      </c>
    </row>
    <row r="614" spans="1:11" x14ac:dyDescent="0.25">
      <c r="A614" s="56" t="s">
        <v>313</v>
      </c>
      <c r="B614" s="799">
        <v>43259</v>
      </c>
      <c r="C614" s="824">
        <v>2.9243076923076927</v>
      </c>
      <c r="D614" s="824">
        <v>1.5507707919012552</v>
      </c>
      <c r="E614" s="837">
        <v>1.1289278558258959</v>
      </c>
      <c r="F614" s="840">
        <v>9.5704769915935852</v>
      </c>
      <c r="G614" s="843">
        <v>2.4179518042154897</v>
      </c>
      <c r="H614" s="836">
        <v>30.065926005937332</v>
      </c>
      <c r="I614" s="845">
        <v>136.64137254309449</v>
      </c>
      <c r="J614" s="845">
        <v>85.208158467898954</v>
      </c>
      <c r="K614" s="846">
        <v>51.433214075195536</v>
      </c>
    </row>
    <row r="615" spans="1:11" x14ac:dyDescent="0.25">
      <c r="A615" s="56" t="s">
        <v>314</v>
      </c>
      <c r="B615" s="799">
        <v>43272</v>
      </c>
      <c r="C615" s="824">
        <v>3.3920000000000003</v>
      </c>
      <c r="D615" s="824">
        <v>1.7770518070405983</v>
      </c>
      <c r="E615" s="836">
        <v>1.8637755666875782</v>
      </c>
      <c r="F615" s="840">
        <v>15.274159624397889</v>
      </c>
      <c r="G615" s="843">
        <v>1.9893787146626909</v>
      </c>
      <c r="H615" s="836">
        <v>34.09631514259236</v>
      </c>
      <c r="I615" s="845">
        <v>154.25788686742928</v>
      </c>
      <c r="J615" s="845">
        <v>90.900204405543818</v>
      </c>
      <c r="K615" s="846">
        <v>63.35768246188546</v>
      </c>
    </row>
    <row r="616" spans="1:11" x14ac:dyDescent="0.25">
      <c r="A616" s="56" t="s">
        <v>315</v>
      </c>
      <c r="B616" s="799">
        <v>43285</v>
      </c>
      <c r="C616" s="824">
        <v>2.2098461538461525</v>
      </c>
      <c r="D616" s="824">
        <v>1.512405936821942</v>
      </c>
      <c r="E616" s="837">
        <v>0.8382665589276016</v>
      </c>
      <c r="F616" s="840">
        <v>7.9036523798313878</v>
      </c>
      <c r="G616" s="843">
        <v>1.1737211208398042</v>
      </c>
      <c r="H616" s="843">
        <v>12.207587013353907</v>
      </c>
      <c r="I616" s="845">
        <v>108.4161766178474</v>
      </c>
      <c r="J616" s="845">
        <v>77.663686103553673</v>
      </c>
      <c r="K616" s="846">
        <v>30.752490514293726</v>
      </c>
    </row>
    <row r="617" spans="1:11" x14ac:dyDescent="0.25">
      <c r="A617" s="56" t="s">
        <v>316</v>
      </c>
      <c r="B617" s="799">
        <v>43298</v>
      </c>
      <c r="C617" s="824">
        <v>1.9661538461538464</v>
      </c>
      <c r="D617" s="824">
        <v>1.180110381158487</v>
      </c>
      <c r="E617" s="837">
        <v>1.164566244447002</v>
      </c>
      <c r="F617" s="840">
        <v>10.155499282375178</v>
      </c>
      <c r="G617" s="843">
        <v>1.1508680408792997</v>
      </c>
      <c r="H617" s="843">
        <v>13.038447837603366</v>
      </c>
      <c r="I617" s="845">
        <v>118.76554761757941</v>
      </c>
      <c r="J617" s="845">
        <v>71.813507719142606</v>
      </c>
      <c r="K617" s="846">
        <v>46.952039898436809</v>
      </c>
    </row>
    <row r="618" spans="1:11" x14ac:dyDescent="0.25">
      <c r="A618" s="56" t="s">
        <v>317</v>
      </c>
      <c r="B618" s="799">
        <v>43311</v>
      </c>
      <c r="C618" s="824">
        <v>2.1015384615384609</v>
      </c>
      <c r="D618" s="824">
        <v>1.3738433386698721</v>
      </c>
      <c r="E618" s="837">
        <v>1.0091700044369942</v>
      </c>
      <c r="F618" s="840">
        <v>9.9715470920577456</v>
      </c>
      <c r="G618" s="843">
        <v>1.2932101092553709</v>
      </c>
      <c r="H618" s="843">
        <v>10.650155107076337</v>
      </c>
      <c r="I618" s="845">
        <v>107.53368001946421</v>
      </c>
      <c r="J618" s="845">
        <v>93.186318661656614</v>
      </c>
      <c r="K618" s="846">
        <v>14.3473613578076</v>
      </c>
    </row>
    <row r="619" spans="1:11" x14ac:dyDescent="0.25">
      <c r="A619" s="56" t="s">
        <v>318</v>
      </c>
      <c r="B619" s="799">
        <v>43324</v>
      </c>
      <c r="C619" s="824">
        <v>1.975384615384616</v>
      </c>
      <c r="D619" s="824">
        <v>1.2427498777391381</v>
      </c>
      <c r="E619" s="837">
        <v>0.91212357750288486</v>
      </c>
      <c r="F619" s="840">
        <v>9.1330307728629432</v>
      </c>
      <c r="G619" s="843">
        <v>1.5180158353411384</v>
      </c>
      <c r="H619" s="843">
        <v>10.920576808126391</v>
      </c>
      <c r="I619" s="845">
        <v>110.4135454628547</v>
      </c>
      <c r="J619" s="845">
        <v>64.130378245718859</v>
      </c>
      <c r="K619" s="846">
        <v>46.283167217135841</v>
      </c>
    </row>
    <row r="620" spans="1:11" x14ac:dyDescent="0.25">
      <c r="A620" s="56" t="s">
        <v>319</v>
      </c>
      <c r="B620" s="799">
        <v>43337</v>
      </c>
      <c r="C620" s="824">
        <v>2.2572307692307687</v>
      </c>
      <c r="D620" s="824">
        <v>1.362201655559065</v>
      </c>
      <c r="E620" s="837">
        <v>1.0714904405300545</v>
      </c>
      <c r="F620" s="840">
        <v>10.437883040091092</v>
      </c>
      <c r="G620" s="843">
        <v>0.9701398626412665</v>
      </c>
      <c r="H620" s="843">
        <v>17.261364049378571</v>
      </c>
      <c r="I620" s="845">
        <v>144.93243502299347</v>
      </c>
      <c r="J620" s="845">
        <v>91.618359644125391</v>
      </c>
      <c r="K620" s="846">
        <v>53.314075378868083</v>
      </c>
    </row>
    <row r="621" spans="1:11" x14ac:dyDescent="0.25">
      <c r="A621" s="56" t="s">
        <v>320</v>
      </c>
      <c r="B621" s="799">
        <v>43350</v>
      </c>
      <c r="C621" s="824">
        <v>0.92984615384615443</v>
      </c>
      <c r="D621" s="824">
        <v>0.71140031810066995</v>
      </c>
      <c r="E621" s="837">
        <v>0.28805934697821273</v>
      </c>
      <c r="F621" s="840">
        <v>2.6435483221898819</v>
      </c>
      <c r="G621" s="843">
        <v>0.63881290084842801</v>
      </c>
      <c r="H621" s="843">
        <v>2.6776233825280373</v>
      </c>
      <c r="I621" s="845">
        <v>47.838723191000511</v>
      </c>
      <c r="J621" s="845">
        <v>33.219018743837964</v>
      </c>
      <c r="K621" s="846">
        <v>14.619704447162547</v>
      </c>
    </row>
    <row r="622" spans="1:11" x14ac:dyDescent="0.25">
      <c r="A622" s="56" t="s">
        <v>321</v>
      </c>
      <c r="B622" s="799">
        <v>43363</v>
      </c>
      <c r="C622" s="824">
        <v>1.4061538461538463</v>
      </c>
      <c r="D622" s="824">
        <v>1.0408577386832254</v>
      </c>
      <c r="E622" s="837">
        <v>0.5035455446622259</v>
      </c>
      <c r="F622" s="840">
        <v>4.6305013838702891</v>
      </c>
      <c r="G622" s="843">
        <v>1.1796754034110544</v>
      </c>
      <c r="H622" s="843">
        <v>3.8564618012223129</v>
      </c>
      <c r="I622" s="845">
        <v>71.249559183556897</v>
      </c>
      <c r="J622" s="845">
        <v>52.005052184493174</v>
      </c>
      <c r="K622" s="846">
        <v>19.244506999063724</v>
      </c>
    </row>
    <row r="623" spans="1:11" x14ac:dyDescent="0.25">
      <c r="A623" s="56" t="s">
        <v>322</v>
      </c>
      <c r="B623" s="799">
        <v>43376</v>
      </c>
      <c r="C623" s="824">
        <v>2.8098461538461543</v>
      </c>
      <c r="D623" s="836">
        <v>2.2010326128759594</v>
      </c>
      <c r="E623" s="837">
        <v>0.75609100387991657</v>
      </c>
      <c r="F623" s="840">
        <v>7.0244942739461864</v>
      </c>
      <c r="G623" s="843">
        <v>1.9581257672883416</v>
      </c>
      <c r="H623" s="843">
        <v>7.1957197648632993</v>
      </c>
      <c r="I623" s="845">
        <v>140.69114861058614</v>
      </c>
      <c r="J623" s="845">
        <v>113.77355709156478</v>
      </c>
      <c r="K623" s="846">
        <v>26.917591519021357</v>
      </c>
    </row>
    <row r="624" spans="1:11" x14ac:dyDescent="0.25">
      <c r="A624" s="56" t="s">
        <v>323</v>
      </c>
      <c r="B624" s="799">
        <v>43389</v>
      </c>
      <c r="C624" s="824">
        <v>1.6836923076923069</v>
      </c>
      <c r="D624" s="824">
        <v>1.2096231454193207</v>
      </c>
      <c r="E624" s="837">
        <v>0.73590320473583559</v>
      </c>
      <c r="F624" s="840">
        <v>6.9914596013399963</v>
      </c>
      <c r="G624" s="843">
        <v>1.2013076398049463</v>
      </c>
      <c r="H624" s="843">
        <v>5.1304002501682646</v>
      </c>
      <c r="I624" s="845">
        <v>85.962326087101729</v>
      </c>
      <c r="J624" s="845">
        <v>63.672838189052115</v>
      </c>
      <c r="K624" s="846">
        <v>22.289487898049615</v>
      </c>
    </row>
    <row r="625" spans="1:11" ht="13.8" thickBot="1" x14ac:dyDescent="0.3">
      <c r="A625" s="63" t="s">
        <v>324</v>
      </c>
      <c r="B625" s="800">
        <v>43402</v>
      </c>
      <c r="C625" s="824">
        <v>1.671384615384615</v>
      </c>
      <c r="D625" s="824">
        <v>1.2107938095109811</v>
      </c>
      <c r="E625" s="837">
        <v>0.65935099585494727</v>
      </c>
      <c r="F625" s="840">
        <v>6.4721825825158019</v>
      </c>
      <c r="G625" s="843">
        <v>1.2729536124109169</v>
      </c>
      <c r="H625" s="843">
        <v>4.9498483417445245</v>
      </c>
      <c r="I625" s="845">
        <v>82.794651607679825</v>
      </c>
      <c r="J625" s="845">
        <v>58.034505531685646</v>
      </c>
      <c r="K625" s="846">
        <v>24.760146075994179</v>
      </c>
    </row>
    <row r="626" spans="1:11" x14ac:dyDescent="0.25">
      <c r="A626" s="56" t="s">
        <v>325</v>
      </c>
      <c r="B626" s="799">
        <v>43421</v>
      </c>
      <c r="C626" s="824">
        <v>1.3371428571428581</v>
      </c>
      <c r="D626" s="824">
        <v>0.99919477276011737</v>
      </c>
      <c r="E626" s="837">
        <v>0.46305455585161076</v>
      </c>
      <c r="F626" s="840">
        <v>4.6932025476339483</v>
      </c>
      <c r="G626" s="843">
        <v>0.98861354079684516</v>
      </c>
      <c r="H626" s="843">
        <v>3.4966244778722237</v>
      </c>
      <c r="I626" s="845">
        <v>79.652300968041942</v>
      </c>
      <c r="J626" s="845">
        <v>57.755696855288534</v>
      </c>
      <c r="K626" s="846">
        <v>21.896604112753408</v>
      </c>
    </row>
    <row r="627" spans="1:11" x14ac:dyDescent="0.25">
      <c r="A627" s="56" t="s">
        <v>326</v>
      </c>
      <c r="B627" s="799">
        <v>43435</v>
      </c>
      <c r="C627" s="824">
        <v>1.7257142857142844</v>
      </c>
      <c r="D627" s="824">
        <v>1.2118855865019562</v>
      </c>
      <c r="E627" s="837">
        <v>0.71632965651888525</v>
      </c>
      <c r="F627" s="840">
        <v>6.9896547748059641</v>
      </c>
      <c r="G627" s="843">
        <v>1.6150410811196203</v>
      </c>
      <c r="H627" s="843">
        <v>5.0735830330210856</v>
      </c>
      <c r="I627" s="845">
        <v>100.03145686354851</v>
      </c>
      <c r="J627" s="845">
        <v>71.453288824592775</v>
      </c>
      <c r="K627" s="846">
        <v>28.578168038955738</v>
      </c>
    </row>
    <row r="628" spans="1:11" x14ac:dyDescent="0.25">
      <c r="A628" s="56" t="s">
        <v>327</v>
      </c>
      <c r="B628" s="799">
        <v>43449</v>
      </c>
      <c r="C628" s="824">
        <v>2.3371428571428572</v>
      </c>
      <c r="D628" s="824">
        <v>1.681528318126404</v>
      </c>
      <c r="E628" s="837">
        <v>0.85883275338414278</v>
      </c>
      <c r="F628" s="840">
        <v>8.1594237074325822</v>
      </c>
      <c r="G628" s="843">
        <v>1.9870464395515368</v>
      </c>
      <c r="H628" s="843">
        <v>7.5467381171349395</v>
      </c>
      <c r="I628" s="845">
        <v>128.76902132845342</v>
      </c>
      <c r="J628" s="845">
        <v>94.115475704594161</v>
      </c>
      <c r="K628" s="846">
        <v>34.653545623859259</v>
      </c>
    </row>
    <row r="629" spans="1:11" ht="13.8" thickBot="1" x14ac:dyDescent="0.3">
      <c r="A629" s="56" t="s">
        <v>328</v>
      </c>
      <c r="B629" s="799">
        <v>43463</v>
      </c>
      <c r="C629" s="824">
        <v>1.8628571428571428</v>
      </c>
      <c r="D629" s="824">
        <v>1.2619009184316079</v>
      </c>
      <c r="E629" s="837">
        <v>0.78773697575269286</v>
      </c>
      <c r="F629" s="840">
        <v>7.4094223008401094</v>
      </c>
      <c r="G629" s="843">
        <v>2.1864249648149134</v>
      </c>
      <c r="H629" s="843">
        <v>5.691207301344404</v>
      </c>
      <c r="I629" s="845">
        <v>104.25218635579331</v>
      </c>
      <c r="J629" s="845">
        <v>76.448014937109349</v>
      </c>
      <c r="K629" s="846">
        <v>27.804171418683964</v>
      </c>
    </row>
    <row r="630" spans="1:11" x14ac:dyDescent="0.25">
      <c r="A630" s="56" t="s">
        <v>329</v>
      </c>
      <c r="B630" s="799">
        <v>43477</v>
      </c>
      <c r="C630" s="824">
        <v>1.9257142857142864</v>
      </c>
      <c r="D630" s="824">
        <v>1.4406649871618638</v>
      </c>
      <c r="E630" s="837">
        <v>0.62946758556146143</v>
      </c>
      <c r="F630" s="840">
        <v>6.2087482614056606</v>
      </c>
      <c r="G630" s="843">
        <v>1.4624823790272301</v>
      </c>
      <c r="H630" s="843">
        <v>5.4266822504167287</v>
      </c>
      <c r="I630" s="845">
        <v>104.95763965720411</v>
      </c>
      <c r="J630" s="845">
        <v>78.918456023656148</v>
      </c>
      <c r="K630" s="847">
        <v>26.039183633547964</v>
      </c>
    </row>
    <row r="631" spans="1:11" x14ac:dyDescent="0.25">
      <c r="A631" s="56" t="s">
        <v>330</v>
      </c>
      <c r="B631" s="799">
        <v>43491</v>
      </c>
      <c r="C631" s="824">
        <v>0.76571428571428568</v>
      </c>
      <c r="D631" s="824">
        <v>0.51835520779754352</v>
      </c>
      <c r="E631" s="837">
        <v>0.3483114165374222</v>
      </c>
      <c r="F631" s="840">
        <v>3.573188228539645</v>
      </c>
      <c r="G631" s="843">
        <v>0.71777664936420582</v>
      </c>
      <c r="H631" s="843">
        <v>2.4326850510159219</v>
      </c>
      <c r="I631" s="845">
        <v>45.051122014638828</v>
      </c>
      <c r="J631" s="845">
        <v>36.109230841202397</v>
      </c>
      <c r="K631" s="848">
        <v>8.9418911734364315</v>
      </c>
    </row>
    <row r="632" spans="1:11" x14ac:dyDescent="0.25">
      <c r="A632" s="56" t="s">
        <v>331</v>
      </c>
      <c r="B632" s="799">
        <v>43505</v>
      </c>
      <c r="C632" s="824">
        <v>1.28</v>
      </c>
      <c r="D632" s="824">
        <v>0.87783466143175304</v>
      </c>
      <c r="E632" s="837">
        <v>0.64751531489551128</v>
      </c>
      <c r="F632" s="840">
        <v>5.2950300948640354</v>
      </c>
      <c r="G632" s="843">
        <v>0.99597951326690259</v>
      </c>
      <c r="H632" s="843">
        <v>5.1140138143198026</v>
      </c>
      <c r="I632" s="845">
        <v>73.488145153431987</v>
      </c>
      <c r="J632" s="845">
        <v>54.638613337014604</v>
      </c>
      <c r="K632" s="848">
        <v>18.849531816417382</v>
      </c>
    </row>
    <row r="633" spans="1:11" x14ac:dyDescent="0.25">
      <c r="A633" s="56" t="s">
        <v>332</v>
      </c>
      <c r="B633" s="799">
        <v>43519</v>
      </c>
      <c r="C633" s="824">
        <v>0.93142857142857183</v>
      </c>
      <c r="D633" s="824">
        <v>0.65822032055041713</v>
      </c>
      <c r="E633" s="837">
        <v>0.34588865333494773</v>
      </c>
      <c r="F633" s="840">
        <v>3.0702654839140062</v>
      </c>
      <c r="G633" s="843">
        <v>0.95385514616184719</v>
      </c>
      <c r="H633" s="843">
        <v>3.0489610502146811</v>
      </c>
      <c r="I633" s="845">
        <v>54.985047039459261</v>
      </c>
      <c r="J633" s="845">
        <v>37.202926762687795</v>
      </c>
      <c r="K633" s="848">
        <v>17.782120276771465</v>
      </c>
    </row>
    <row r="634" spans="1:11" x14ac:dyDescent="0.25">
      <c r="A634" s="56" t="s">
        <v>333</v>
      </c>
      <c r="B634" s="799">
        <v>43533</v>
      </c>
      <c r="C634" s="824">
        <v>1.8742857142857139</v>
      </c>
      <c r="D634" s="824">
        <v>1.0587001584150366</v>
      </c>
      <c r="E634" s="837">
        <v>1.0023144118333089</v>
      </c>
      <c r="F634" s="840">
        <v>8.0927242855882433</v>
      </c>
      <c r="G634" s="843">
        <v>1.5720627303659109</v>
      </c>
      <c r="H634" s="843">
        <v>14.792703366375928</v>
      </c>
      <c r="I634" s="845">
        <v>97.024887547078791</v>
      </c>
      <c r="J634" s="845">
        <v>82.231727547979531</v>
      </c>
      <c r="K634" s="848">
        <v>14.793159999099259</v>
      </c>
    </row>
    <row r="635" spans="1:11" x14ac:dyDescent="0.25">
      <c r="A635" s="56" t="s">
        <v>334</v>
      </c>
      <c r="B635" s="799">
        <v>43547</v>
      </c>
      <c r="C635" s="824">
        <v>1.7428571428571422</v>
      </c>
      <c r="D635" s="824">
        <v>0.95306383913088499</v>
      </c>
      <c r="E635" s="837">
        <v>0.95276546783577232</v>
      </c>
      <c r="F635" s="840">
        <v>8.2029499164902813</v>
      </c>
      <c r="G635" s="843">
        <v>1.2267872540037532</v>
      </c>
      <c r="H635" s="843">
        <v>14.9870611163278</v>
      </c>
      <c r="I635" s="845">
        <v>87.123390913775779</v>
      </c>
      <c r="J635" s="845">
        <v>64.30925319925349</v>
      </c>
      <c r="K635" s="848">
        <v>22.814137714522289</v>
      </c>
    </row>
    <row r="636" spans="1:11" x14ac:dyDescent="0.25">
      <c r="A636" s="56" t="s">
        <v>335</v>
      </c>
      <c r="B636" s="799">
        <v>43561</v>
      </c>
      <c r="C636" s="824">
        <v>0.92000000000000071</v>
      </c>
      <c r="D636" s="824">
        <v>0.45506602305536609</v>
      </c>
      <c r="E636" s="837">
        <v>0.73370410929023255</v>
      </c>
      <c r="F636" s="840">
        <v>6.206095001278646</v>
      </c>
      <c r="G636" s="843">
        <v>0.52312266020019327</v>
      </c>
      <c r="H636" s="843">
        <v>8.0608586135296285</v>
      </c>
      <c r="I636" s="845">
        <v>61.746100100866208</v>
      </c>
      <c r="J636" s="845">
        <v>31.472019780791729</v>
      </c>
      <c r="K636" s="848">
        <v>30.274080320074479</v>
      </c>
    </row>
    <row r="637" spans="1:11" x14ac:dyDescent="0.25">
      <c r="A637" s="56" t="s">
        <v>336</v>
      </c>
      <c r="B637" s="799">
        <v>43575</v>
      </c>
      <c r="C637" s="824">
        <v>1.5542857142857136</v>
      </c>
      <c r="D637" s="824">
        <v>0.76970586223369097</v>
      </c>
      <c r="E637" s="837">
        <v>1.0724081185280849</v>
      </c>
      <c r="F637" s="840">
        <v>8.3677861100645892</v>
      </c>
      <c r="G637" s="843">
        <v>0.99491712271193677</v>
      </c>
      <c r="H637" s="843">
        <v>15.451667219945904</v>
      </c>
      <c r="I637" s="845">
        <v>82.56626638296494</v>
      </c>
      <c r="J637" s="845">
        <v>49.442157856538039</v>
      </c>
      <c r="K637" s="848">
        <v>33.124108526426902</v>
      </c>
    </row>
    <row r="638" spans="1:11" ht="13.8" thickBot="1" x14ac:dyDescent="0.3">
      <c r="A638" s="63" t="s">
        <v>337</v>
      </c>
      <c r="B638" s="800">
        <v>43589</v>
      </c>
      <c r="C638" s="824">
        <v>0.3257142857142859</v>
      </c>
      <c r="D638" s="824">
        <v>0.16271088962100066</v>
      </c>
      <c r="E638" s="837">
        <v>0.22696338694037255</v>
      </c>
      <c r="F638" s="840">
        <v>1.863156051759274</v>
      </c>
      <c r="G638" s="836">
        <v>0.22236192969176397</v>
      </c>
      <c r="H638" s="843">
        <v>3.0212434035734281</v>
      </c>
      <c r="I638" s="845">
        <v>17.25340095230975</v>
      </c>
      <c r="J638" s="845">
        <v>10.021384603361252</v>
      </c>
      <c r="K638" s="848">
        <v>7.2320163489484983</v>
      </c>
    </row>
    <row r="639" spans="1:11" x14ac:dyDescent="0.25">
      <c r="A639" s="56" t="s">
        <v>338</v>
      </c>
      <c r="B639" s="799">
        <v>43609</v>
      </c>
      <c r="C639" s="824">
        <v>1.5988571428571439</v>
      </c>
      <c r="D639" s="824">
        <v>0.847372241506827</v>
      </c>
      <c r="E639" s="837">
        <v>0.80743063141576277</v>
      </c>
      <c r="F639" s="840">
        <v>6.7605190094167229</v>
      </c>
      <c r="G639" s="843">
        <v>1.2346728350957128</v>
      </c>
      <c r="H639" s="843">
        <v>15.135724273629585</v>
      </c>
      <c r="I639" s="845">
        <v>95.701042620261191</v>
      </c>
      <c r="J639" s="845">
        <v>76.996545647650692</v>
      </c>
      <c r="K639" s="848">
        <v>18.704496972610499</v>
      </c>
    </row>
    <row r="640" spans="1:11" x14ac:dyDescent="0.25">
      <c r="A640" s="56" t="s">
        <v>339</v>
      </c>
      <c r="B640" s="799">
        <v>43623</v>
      </c>
      <c r="C640" s="836">
        <v>3.579428571428569</v>
      </c>
      <c r="D640" s="836">
        <v>2.2170647268343675</v>
      </c>
      <c r="E640" s="836">
        <v>1.5361021447173318</v>
      </c>
      <c r="F640" s="842">
        <v>13.630131364116178</v>
      </c>
      <c r="G640" s="843">
        <v>2.0643382149244602</v>
      </c>
      <c r="H640" s="836">
        <v>26.591873809828162</v>
      </c>
      <c r="I640" s="844">
        <v>195.81717928247645</v>
      </c>
      <c r="J640" s="844">
        <v>156.10934778771588</v>
      </c>
      <c r="K640" s="849">
        <v>39.707831494760569</v>
      </c>
    </row>
    <row r="641" spans="1:11" x14ac:dyDescent="0.25">
      <c r="A641" s="56" t="s">
        <v>340</v>
      </c>
      <c r="B641" s="799">
        <v>43637</v>
      </c>
      <c r="C641" s="824">
        <v>1.2039999999999995</v>
      </c>
      <c r="D641" s="824">
        <v>0.71680664665575378</v>
      </c>
      <c r="E641" s="837">
        <v>0.74119968086900589</v>
      </c>
      <c r="F641" s="840">
        <v>6.4883722561812212</v>
      </c>
      <c r="G641" s="843">
        <v>1.1639084628621128</v>
      </c>
      <c r="H641" s="843">
        <v>6.2683536541858409</v>
      </c>
      <c r="I641" s="845">
        <v>65.442524990966106</v>
      </c>
      <c r="J641" s="845">
        <v>46.824685367312583</v>
      </c>
      <c r="K641" s="848">
        <v>18.617839623653524</v>
      </c>
    </row>
    <row r="642" spans="1:11" x14ac:dyDescent="0.25">
      <c r="A642" s="56" t="s">
        <v>341</v>
      </c>
      <c r="B642" s="799">
        <v>43651</v>
      </c>
      <c r="C642" s="824">
        <v>1.5108571428571429</v>
      </c>
      <c r="D642" s="824">
        <v>0.94511299254038739</v>
      </c>
      <c r="E642" s="837">
        <v>0.68645401482677371</v>
      </c>
      <c r="F642" s="840">
        <v>6.4113480231059414</v>
      </c>
      <c r="G642" s="843">
        <v>1.014151506340413</v>
      </c>
      <c r="H642" s="843">
        <v>9.6811566458914005</v>
      </c>
      <c r="I642" s="845">
        <v>81.154664451970845</v>
      </c>
      <c r="J642" s="845">
        <v>60.568637263010444</v>
      </c>
      <c r="K642" s="848">
        <v>20.586027188960401</v>
      </c>
    </row>
    <row r="643" spans="1:11" x14ac:dyDescent="0.25">
      <c r="A643" s="56" t="s">
        <v>342</v>
      </c>
      <c r="B643" s="799">
        <v>43665</v>
      </c>
      <c r="C643" s="824">
        <v>2.6262857142857143</v>
      </c>
      <c r="D643" s="824">
        <v>1.59181047411599</v>
      </c>
      <c r="E643" s="837">
        <v>1.1159414120078561</v>
      </c>
      <c r="F643" s="840">
        <v>9.8801748875116342</v>
      </c>
      <c r="G643" s="843">
        <v>1.4282476132979303</v>
      </c>
      <c r="H643" s="843">
        <v>21.189606345719422</v>
      </c>
      <c r="I643" s="845">
        <v>136.60268680996381</v>
      </c>
      <c r="J643" s="845">
        <v>112.41262768736603</v>
      </c>
      <c r="K643" s="848">
        <v>24.190059122597788</v>
      </c>
    </row>
    <row r="644" spans="1:11" x14ac:dyDescent="0.25">
      <c r="A644" s="56" t="s">
        <v>343</v>
      </c>
      <c r="B644" s="799">
        <v>43679</v>
      </c>
      <c r="C644" s="824"/>
      <c r="D644" s="824"/>
      <c r="E644" s="837"/>
      <c r="F644" s="840"/>
      <c r="G644" s="843"/>
      <c r="H644" s="843"/>
      <c r="I644" s="845"/>
      <c r="J644" s="845"/>
      <c r="K644" s="848"/>
    </row>
    <row r="645" spans="1:11" x14ac:dyDescent="0.25">
      <c r="A645" s="56" t="s">
        <v>344</v>
      </c>
      <c r="B645" s="799">
        <v>43693</v>
      </c>
      <c r="C645" s="824">
        <v>1.1382857142857148</v>
      </c>
      <c r="D645" s="824">
        <v>0.60465455963547687</v>
      </c>
      <c r="E645" s="837">
        <v>0.62910621668948163</v>
      </c>
      <c r="F645" s="840">
        <v>5.7691993135671229</v>
      </c>
      <c r="G645" s="843">
        <v>0.75584165047654817</v>
      </c>
      <c r="H645" s="843">
        <v>10.144206113604808</v>
      </c>
      <c r="I645" s="845">
        <v>57.683522643560487</v>
      </c>
      <c r="J645" s="845">
        <v>36.075350039473634</v>
      </c>
      <c r="K645" s="848">
        <v>21.608172604086853</v>
      </c>
    </row>
    <row r="646" spans="1:11" x14ac:dyDescent="0.25">
      <c r="A646" s="56" t="s">
        <v>345</v>
      </c>
      <c r="B646" s="799">
        <v>43707</v>
      </c>
      <c r="C646" s="824">
        <v>2.20457142857143</v>
      </c>
      <c r="D646" s="824">
        <v>1.5071427037493224</v>
      </c>
      <c r="E646" s="837">
        <v>0.92883925724442362</v>
      </c>
      <c r="F646" s="840">
        <v>8.5145403599984597</v>
      </c>
      <c r="G646" s="843">
        <v>1.5706851257916912</v>
      </c>
      <c r="H646" s="843">
        <v>10.140002410497074</v>
      </c>
      <c r="I646" s="845">
        <v>117.4356269987623</v>
      </c>
      <c r="J646" s="845">
        <v>98.039884921538999</v>
      </c>
      <c r="K646" s="848">
        <v>19.395742077223304</v>
      </c>
    </row>
    <row r="647" spans="1:11" x14ac:dyDescent="0.25">
      <c r="A647" s="56" t="s">
        <v>346</v>
      </c>
      <c r="B647" s="799">
        <v>43721</v>
      </c>
      <c r="C647" s="824">
        <v>1.3931428571428544</v>
      </c>
      <c r="D647" s="824">
        <v>0.75875256392033963</v>
      </c>
      <c r="E647" s="837">
        <v>0.8185464318757113</v>
      </c>
      <c r="F647" s="840">
        <v>7.583569000977505</v>
      </c>
      <c r="G647" s="843">
        <v>0.97835877176051611</v>
      </c>
      <c r="H647" s="843">
        <v>11.000766699266183</v>
      </c>
      <c r="I647" s="845">
        <v>69.145814541483077</v>
      </c>
      <c r="J647" s="845">
        <v>46.928053027690723</v>
      </c>
      <c r="K647" s="848">
        <v>22.217761513792354</v>
      </c>
    </row>
    <row r="648" spans="1:11" x14ac:dyDescent="0.25">
      <c r="A648" s="56" t="s">
        <v>347</v>
      </c>
      <c r="B648" s="799">
        <v>43735</v>
      </c>
      <c r="C648" s="824">
        <v>1.7331428571428569</v>
      </c>
      <c r="D648" s="824">
        <v>1.2171006147442331</v>
      </c>
      <c r="E648" s="837">
        <v>0.70734325268211296</v>
      </c>
      <c r="F648" s="840">
        <v>6.9894145275467894</v>
      </c>
      <c r="G648" s="843">
        <v>1.0117703495400827</v>
      </c>
      <c r="H648" s="843">
        <v>7.3025064621862521</v>
      </c>
      <c r="I648" s="845">
        <v>93.103629587356565</v>
      </c>
      <c r="J648" s="845">
        <v>67.476157578339965</v>
      </c>
      <c r="K648" s="848">
        <v>25.6274720090166</v>
      </c>
    </row>
    <row r="649" spans="1:11" x14ac:dyDescent="0.25">
      <c r="A649" s="56" t="s">
        <v>348</v>
      </c>
      <c r="B649" s="799">
        <v>43749</v>
      </c>
      <c r="C649" s="824">
        <v>1.5228571428571425</v>
      </c>
      <c r="D649" s="824">
        <v>1.0111022293234266</v>
      </c>
      <c r="E649" s="837">
        <v>0.74711538144762157</v>
      </c>
      <c r="F649" s="840">
        <v>7.3857820123425082</v>
      </c>
      <c r="G649" s="843">
        <v>1.1005190515914811</v>
      </c>
      <c r="H649" s="843">
        <v>6.4101968183936071</v>
      </c>
      <c r="I649" s="845">
        <v>78.920963788203949</v>
      </c>
      <c r="J649" s="845">
        <v>65.415001044912046</v>
      </c>
      <c r="K649" s="848">
        <v>13.505962743291903</v>
      </c>
    </row>
    <row r="650" spans="1:11" x14ac:dyDescent="0.25">
      <c r="A650" s="56" t="s">
        <v>349</v>
      </c>
      <c r="B650" s="799">
        <v>43763</v>
      </c>
      <c r="C650" s="824">
        <v>2.4125714285714293</v>
      </c>
      <c r="D650" s="824">
        <v>1.7344551824539969</v>
      </c>
      <c r="E650" s="837">
        <v>0.86208831904973515</v>
      </c>
      <c r="F650" s="840">
        <v>8.4002449697564803</v>
      </c>
      <c r="G650" s="843">
        <v>1.7110857544820353</v>
      </c>
      <c r="H650" s="843">
        <v>9.0741170674812022</v>
      </c>
      <c r="I650" s="845">
        <v>138.36592380111344</v>
      </c>
      <c r="J650" s="845">
        <v>106.28361656777223</v>
      </c>
      <c r="K650" s="848">
        <v>32.082307233341211</v>
      </c>
    </row>
    <row r="651" spans="1:11" ht="13.8" thickBot="1" x14ac:dyDescent="0.3">
      <c r="A651" s="63" t="s">
        <v>350</v>
      </c>
      <c r="B651" s="800">
        <v>43777</v>
      </c>
      <c r="C651" s="824">
        <v>1.4319999999999997</v>
      </c>
      <c r="D651" s="824">
        <v>1.0733558588301848</v>
      </c>
      <c r="E651" s="837">
        <v>0.53307496965806989</v>
      </c>
      <c r="F651" s="840">
        <v>4.9706638577729434</v>
      </c>
      <c r="G651" s="843">
        <v>1.0273129542128632</v>
      </c>
      <c r="H651" s="843">
        <v>3.7992326405345418</v>
      </c>
      <c r="I651" s="845">
        <v>82.577749497705071</v>
      </c>
      <c r="J651" s="845">
        <v>60.778913729919523</v>
      </c>
      <c r="K651" s="848">
        <v>21.798835767785548</v>
      </c>
    </row>
    <row r="652" spans="1:11" x14ac:dyDescent="0.25">
      <c r="A652" s="56" t="s">
        <v>351</v>
      </c>
      <c r="B652" s="799">
        <v>43792</v>
      </c>
      <c r="C652" s="824">
        <v>2.1765714285714282</v>
      </c>
      <c r="D652" s="824">
        <v>1.7128953623894057</v>
      </c>
      <c r="E652" s="837">
        <v>0.70102093691199074</v>
      </c>
      <c r="F652" s="840">
        <v>6.6470321939540851</v>
      </c>
      <c r="G652" s="843">
        <v>1.4328017812644136</v>
      </c>
      <c r="H652" s="843">
        <v>4.3032875299222804</v>
      </c>
      <c r="I652" s="845">
        <v>112.1844863356868</v>
      </c>
      <c r="J652" s="845">
        <v>98.03036890081043</v>
      </c>
      <c r="K652" s="848">
        <v>14.154117434876369</v>
      </c>
    </row>
    <row r="653" spans="1:11" x14ac:dyDescent="0.25">
      <c r="A653" s="56" t="s">
        <v>352</v>
      </c>
      <c r="B653" s="799">
        <v>43806</v>
      </c>
      <c r="C653" s="824">
        <v>1.407428571428571</v>
      </c>
      <c r="D653" s="824">
        <v>1.0444385014244195</v>
      </c>
      <c r="E653" s="837">
        <v>0.49163931368636776</v>
      </c>
      <c r="F653" s="840">
        <v>4.4325014075868392</v>
      </c>
      <c r="G653" s="843">
        <v>1.2492967152814676</v>
      </c>
      <c r="H653" s="843">
        <v>3.7377443013237048</v>
      </c>
      <c r="I653" s="845">
        <v>64.635478723905379</v>
      </c>
      <c r="J653" s="845">
        <v>55.16267542193544</v>
      </c>
      <c r="K653" s="848">
        <v>9.4728033019699396</v>
      </c>
    </row>
    <row r="654" spans="1:11" ht="13.8" thickBot="1" x14ac:dyDescent="0.3">
      <c r="A654" s="56" t="s">
        <v>353</v>
      </c>
      <c r="B654" s="799">
        <v>43820</v>
      </c>
      <c r="C654" s="824">
        <v>1.8034285714285707</v>
      </c>
      <c r="D654" s="824">
        <v>1.295974517541769</v>
      </c>
      <c r="E654" s="837">
        <v>0.63138124481663682</v>
      </c>
      <c r="F654" s="840">
        <v>5.8935517597078357</v>
      </c>
      <c r="G654" s="843">
        <v>1.5490424583457836</v>
      </c>
      <c r="H654" s="843">
        <v>6.2526278242730466</v>
      </c>
      <c r="I654" s="845">
        <v>118.67459146754143</v>
      </c>
      <c r="J654" s="845">
        <v>77.233676145367042</v>
      </c>
      <c r="K654" s="850">
        <v>41.440915322174391</v>
      </c>
    </row>
    <row r="655" spans="1:11" x14ac:dyDescent="0.25">
      <c r="A655" s="56" t="s">
        <v>354</v>
      </c>
      <c r="B655" s="799">
        <v>43834</v>
      </c>
      <c r="C655" s="824">
        <v>1.2897142857142856</v>
      </c>
      <c r="D655" s="824">
        <v>0.89589578468542241</v>
      </c>
      <c r="E655" s="837">
        <v>0.47829450016654151</v>
      </c>
      <c r="F655" s="840">
        <v>4.1745102982876272</v>
      </c>
      <c r="G655" s="843">
        <v>1.4241784632502514</v>
      </c>
      <c r="H655" s="843">
        <v>4.4877661922776442</v>
      </c>
      <c r="I655" s="845">
        <v>65.29107661162611</v>
      </c>
      <c r="J655" s="845">
        <v>50.207133289996655</v>
      </c>
      <c r="K655" s="846">
        <v>15.083943321629455</v>
      </c>
    </row>
    <row r="656" spans="1:11" x14ac:dyDescent="0.25">
      <c r="A656" s="56" t="s">
        <v>355</v>
      </c>
      <c r="B656" s="799">
        <v>43848</v>
      </c>
      <c r="C656" s="824">
        <v>1.6405714285714279</v>
      </c>
      <c r="D656" s="824">
        <v>1.1329839816085183</v>
      </c>
      <c r="E656" s="837">
        <v>0.61077065992373125</v>
      </c>
      <c r="F656" s="840">
        <v>5.5946959123544557</v>
      </c>
      <c r="G656" s="843">
        <v>1.5465416406476424</v>
      </c>
      <c r="H656" s="843">
        <v>6.5855173344411551</v>
      </c>
      <c r="I656" s="845">
        <v>76.347147650865807</v>
      </c>
      <c r="J656" s="845">
        <v>69.833800986691074</v>
      </c>
      <c r="K656" s="846">
        <v>6.5133466641747333</v>
      </c>
    </row>
    <row r="657" spans="1:11" x14ac:dyDescent="0.25">
      <c r="A657" s="56" t="s">
        <v>356</v>
      </c>
      <c r="B657" s="799">
        <v>43862</v>
      </c>
      <c r="C657" s="824">
        <v>1.5679999999999998</v>
      </c>
      <c r="D657" s="824">
        <v>1.0522375266784025</v>
      </c>
      <c r="E657" s="837">
        <v>0.61451246461813047</v>
      </c>
      <c r="F657" s="840">
        <v>6.1122436694551343</v>
      </c>
      <c r="G657" s="843">
        <v>1.4823653706319264</v>
      </c>
      <c r="H657" s="843">
        <v>6.5524688509882845</v>
      </c>
      <c r="I657" s="845">
        <v>77.361782752606558</v>
      </c>
      <c r="J657" s="845">
        <v>73.178786288257911</v>
      </c>
      <c r="K657" s="846">
        <v>4.1829964643486477</v>
      </c>
    </row>
    <row r="658" spans="1:11" x14ac:dyDescent="0.25">
      <c r="A658" s="56" t="s">
        <v>357</v>
      </c>
      <c r="B658" s="799">
        <v>43876</v>
      </c>
      <c r="C658" s="824">
        <v>1.2742857142857145</v>
      </c>
      <c r="D658" s="824">
        <v>0.91763111415066623</v>
      </c>
      <c r="E658" s="837">
        <v>0.49096146414849778</v>
      </c>
      <c r="F658" s="840">
        <v>4.3130269472150022</v>
      </c>
      <c r="G658" s="843">
        <v>0.98481605692295837</v>
      </c>
      <c r="H658" s="843">
        <v>4.5823043943009232</v>
      </c>
      <c r="I658" s="845">
        <v>79.590551286808193</v>
      </c>
      <c r="J658" s="845">
        <v>53.743112646572499</v>
      </c>
      <c r="K658" s="846">
        <v>25.847438640235694</v>
      </c>
    </row>
    <row r="659" spans="1:11" x14ac:dyDescent="0.25">
      <c r="A659" s="56" t="s">
        <v>358</v>
      </c>
      <c r="B659" s="799">
        <v>43890</v>
      </c>
      <c r="C659" s="824">
        <v>0.99428571428571444</v>
      </c>
      <c r="D659" s="824">
        <v>0.61867810142248902</v>
      </c>
      <c r="E659" s="837">
        <v>0.4675619051086522</v>
      </c>
      <c r="F659" s="840">
        <v>4.2549815787550935</v>
      </c>
      <c r="G659" s="843">
        <v>0.90573854480483451</v>
      </c>
      <c r="H659" s="843">
        <v>5.600944637588154</v>
      </c>
      <c r="I659" s="845">
        <v>60.502328003768902</v>
      </c>
      <c r="J659" s="845">
        <v>43.284148169951528</v>
      </c>
      <c r="K659" s="846">
        <v>17.218179833817373</v>
      </c>
    </row>
    <row r="660" spans="1:11" x14ac:dyDescent="0.25">
      <c r="A660" s="56" t="s">
        <v>359</v>
      </c>
      <c r="B660" s="799">
        <v>43904</v>
      </c>
      <c r="C660" s="824">
        <v>0.84457142857142842</v>
      </c>
      <c r="D660" s="824">
        <v>0.47891539724191123</v>
      </c>
      <c r="E660" s="837">
        <v>0.53725398412907666</v>
      </c>
      <c r="F660" s="840">
        <v>4.2279556190051331</v>
      </c>
      <c r="G660" s="843">
        <v>0.91465886597405033</v>
      </c>
      <c r="H660" s="843">
        <v>5.2436922222800089</v>
      </c>
      <c r="I660" s="845">
        <v>42.147216340726274</v>
      </c>
      <c r="J660" s="845">
        <v>41.130724366927168</v>
      </c>
      <c r="K660" s="846">
        <v>1.0164919737991056</v>
      </c>
    </row>
    <row r="661" spans="1:11" x14ac:dyDescent="0.25">
      <c r="A661" s="56" t="s">
        <v>360</v>
      </c>
      <c r="B661" s="799">
        <v>43918</v>
      </c>
      <c r="C661" s="824">
        <v>0.83257142857142796</v>
      </c>
      <c r="D661" s="824">
        <v>0.54656397994868577</v>
      </c>
      <c r="E661" s="837">
        <v>0.39186015379297306</v>
      </c>
      <c r="F661" s="840">
        <v>3.5238457607548783</v>
      </c>
      <c r="G661" s="843">
        <v>0.81725292592322663</v>
      </c>
      <c r="H661" s="843">
        <v>3.5069882591598054</v>
      </c>
      <c r="I661" s="845">
        <v>52.564553261163312</v>
      </c>
      <c r="J661" s="845">
        <v>35.251680961631948</v>
      </c>
      <c r="K661" s="846">
        <v>17.312872299531364</v>
      </c>
    </row>
    <row r="662" spans="1:11" x14ac:dyDescent="0.25">
      <c r="A662" s="56" t="s">
        <v>361</v>
      </c>
      <c r="B662" s="799">
        <v>43932</v>
      </c>
      <c r="C662" s="824">
        <v>1.2182857142857151</v>
      </c>
      <c r="D662" s="824">
        <v>0.66313024137641574</v>
      </c>
      <c r="E662" s="837">
        <v>0.61849616130488327</v>
      </c>
      <c r="F662" s="840">
        <v>5.5366716932543865</v>
      </c>
      <c r="G662" s="843">
        <v>0.79961237601408941</v>
      </c>
      <c r="H662" s="843">
        <v>11.002985822259541</v>
      </c>
      <c r="I662" s="845">
        <v>82.48280957488933</v>
      </c>
      <c r="J662" s="845">
        <v>52.924952133409491</v>
      </c>
      <c r="K662" s="846">
        <v>29.55785744147984</v>
      </c>
    </row>
    <row r="663" spans="1:11" x14ac:dyDescent="0.25">
      <c r="A663" s="56" t="s">
        <v>362</v>
      </c>
      <c r="B663" s="799">
        <v>43946</v>
      </c>
      <c r="C663" s="824">
        <v>0.44399999999999956</v>
      </c>
      <c r="D663" s="824">
        <v>0.19289671142359713</v>
      </c>
      <c r="E663" s="837">
        <v>0.24315901363260797</v>
      </c>
      <c r="F663" s="840">
        <v>2.2232504060043352</v>
      </c>
      <c r="G663" s="843">
        <v>0.19182853478291051</v>
      </c>
      <c r="H663" s="843">
        <v>5.8822593676362631</v>
      </c>
      <c r="I663" s="845">
        <v>24.675265968747471</v>
      </c>
      <c r="J663" s="845">
        <v>13.656127095601619</v>
      </c>
      <c r="K663" s="846">
        <v>11.019138873145852</v>
      </c>
    </row>
    <row r="664" spans="1:11" ht="13.8" thickBot="1" x14ac:dyDescent="0.3">
      <c r="A664" s="63" t="s">
        <v>363</v>
      </c>
      <c r="B664" s="800">
        <v>43960</v>
      </c>
      <c r="C664" s="824">
        <v>1.702285714285716</v>
      </c>
      <c r="D664" s="824">
        <v>0.70743480166309558</v>
      </c>
      <c r="E664" s="837">
        <v>1.0579520910795845</v>
      </c>
      <c r="F664" s="840">
        <v>9.1410913957450308</v>
      </c>
      <c r="G664" s="843">
        <v>0.97774750725223336</v>
      </c>
      <c r="H664" s="843">
        <v>22.173654036510431</v>
      </c>
      <c r="I664" s="845">
        <v>98.379896834886026</v>
      </c>
      <c r="J664" s="845">
        <v>69.744992817714959</v>
      </c>
      <c r="K664" s="846">
        <v>28.634904017171067</v>
      </c>
    </row>
    <row r="665" spans="1:11" x14ac:dyDescent="0.25">
      <c r="A665" s="56"/>
      <c r="B665" s="799"/>
      <c r="C665" s="824"/>
      <c r="D665" s="824"/>
      <c r="E665" s="837"/>
      <c r="F665" s="840"/>
      <c r="G665" s="843"/>
      <c r="H665" s="843"/>
      <c r="I665" s="845"/>
      <c r="J665" s="845"/>
      <c r="K665" s="846"/>
    </row>
    <row r="666" spans="1:11" x14ac:dyDescent="0.25">
      <c r="A666" s="56" t="s">
        <v>364</v>
      </c>
      <c r="B666" s="799">
        <v>44152</v>
      </c>
      <c r="C666" s="824">
        <v>1.5662857142857141</v>
      </c>
      <c r="D666" s="824">
        <v>1.0125967523990957</v>
      </c>
      <c r="E666" s="837">
        <v>0.89464330809216663</v>
      </c>
      <c r="F666" s="840">
        <v>8.1793592090146383</v>
      </c>
      <c r="G666" s="843">
        <v>1.0609611797136791</v>
      </c>
      <c r="H666" s="843">
        <v>7.1965801509654517</v>
      </c>
      <c r="I666" s="845">
        <v>93.325424051736448</v>
      </c>
      <c r="J666" s="845">
        <v>60.981037691555713</v>
      </c>
      <c r="K666" s="846">
        <v>32.344386360180735</v>
      </c>
    </row>
    <row r="667" spans="1:11" x14ac:dyDescent="0.25">
      <c r="A667" s="56" t="s">
        <v>365</v>
      </c>
      <c r="B667" s="799">
        <v>44166</v>
      </c>
      <c r="C667" s="824">
        <v>1.9411428571428573</v>
      </c>
      <c r="D667" s="824">
        <v>1.1103868835373856</v>
      </c>
      <c r="E667" s="837">
        <v>1.1034762191256458</v>
      </c>
      <c r="F667" s="840">
        <v>9.8861790786855135</v>
      </c>
      <c r="G667" s="843">
        <v>2.7272874648354493</v>
      </c>
      <c r="H667" s="843">
        <v>9.3003163658979808</v>
      </c>
      <c r="I667" s="845">
        <v>107.83034093746781</v>
      </c>
      <c r="J667" s="845">
        <v>70.16523305258761</v>
      </c>
      <c r="K667" s="846">
        <v>37.6651078848802</v>
      </c>
    </row>
    <row r="668" spans="1:11" x14ac:dyDescent="0.25">
      <c r="A668" s="56" t="s">
        <v>366</v>
      </c>
      <c r="B668" s="799">
        <v>44180</v>
      </c>
      <c r="C668" s="824">
        <v>2.2582857142857131</v>
      </c>
      <c r="D668" s="824">
        <v>1.5446783293337747</v>
      </c>
      <c r="E668" s="837">
        <v>1.2485204644932921</v>
      </c>
      <c r="F668" s="840">
        <v>10.882953992011725</v>
      </c>
      <c r="G668" s="843">
        <v>1.9172212178399091</v>
      </c>
      <c r="H668" s="843">
        <v>6.9512546231115806</v>
      </c>
      <c r="I668" s="845">
        <v>126.68829357729925</v>
      </c>
      <c r="J668" s="845">
        <v>87.503149453961584</v>
      </c>
      <c r="K668" s="846">
        <v>39.185144123337665</v>
      </c>
    </row>
    <row r="669" spans="1:11" x14ac:dyDescent="0.25">
      <c r="A669" s="56" t="s">
        <v>367</v>
      </c>
      <c r="B669" s="799">
        <v>44194</v>
      </c>
      <c r="C669" s="824">
        <v>1.76</v>
      </c>
      <c r="D669" s="824">
        <v>1.2482480175881008</v>
      </c>
      <c r="E669" s="837">
        <v>0.86281033333115598</v>
      </c>
      <c r="F669" s="840">
        <v>7.5240875152925968</v>
      </c>
      <c r="G669" s="843">
        <v>1.2154564307083127</v>
      </c>
      <c r="H669" s="843">
        <v>5.8527612498097774</v>
      </c>
      <c r="I669" s="845">
        <v>96.266058153789771</v>
      </c>
      <c r="J669" s="845">
        <v>67.842624256015839</v>
      </c>
      <c r="K669" s="846">
        <v>28.423433897773933</v>
      </c>
    </row>
    <row r="670" spans="1:11" x14ac:dyDescent="0.25">
      <c r="A670" s="56" t="s">
        <v>368</v>
      </c>
      <c r="B670" s="799">
        <v>44208</v>
      </c>
      <c r="C670" s="824">
        <v>3.4428571428571431</v>
      </c>
      <c r="D670" s="824">
        <v>2.5245330224310871</v>
      </c>
      <c r="E670" s="837">
        <v>1.2792221947369387</v>
      </c>
      <c r="F670" s="840">
        <v>11.751166209114219</v>
      </c>
      <c r="G670" s="843">
        <v>2.8865193400608269</v>
      </c>
      <c r="H670" s="843">
        <v>9.8586635687487476</v>
      </c>
      <c r="I670" s="845">
        <v>183.59022556327176</v>
      </c>
      <c r="J670" s="845">
        <v>136.04988813845472</v>
      </c>
      <c r="K670" s="846">
        <v>47.540337424817039</v>
      </c>
    </row>
    <row r="671" spans="1:11" x14ac:dyDescent="0.25">
      <c r="A671" s="56" t="s">
        <v>369</v>
      </c>
      <c r="B671" s="799">
        <v>44222</v>
      </c>
      <c r="C671" s="824">
        <v>1.7445714285714291</v>
      </c>
      <c r="D671" s="824">
        <v>1.295480968974621</v>
      </c>
      <c r="E671" s="837">
        <v>0.67360438300445169</v>
      </c>
      <c r="F671" s="840">
        <v>6.5314010450934585</v>
      </c>
      <c r="G671" s="843">
        <v>1.0867336098459006</v>
      </c>
      <c r="H671" s="843">
        <v>5.1407418094260633</v>
      </c>
      <c r="I671" s="845">
        <v>101.48794150630808</v>
      </c>
      <c r="J671" s="845">
        <v>78.272972871519215</v>
      </c>
      <c r="K671" s="846">
        <v>23.21496863478886</v>
      </c>
    </row>
    <row r="672" spans="1:11" x14ac:dyDescent="0.25">
      <c r="A672" s="56" t="s">
        <v>370</v>
      </c>
      <c r="B672" s="799">
        <v>44236</v>
      </c>
      <c r="C672" s="824">
        <v>0.88400000000000034</v>
      </c>
      <c r="D672" s="824">
        <v>0.54895554945514657</v>
      </c>
      <c r="E672" s="837">
        <v>0.47747678558364026</v>
      </c>
      <c r="F672" s="840">
        <v>4.1547756424280893</v>
      </c>
      <c r="G672" s="843">
        <v>0.52636879032918293</v>
      </c>
      <c r="H672" s="843">
        <v>5.6156523074389355</v>
      </c>
      <c r="I672" s="845">
        <v>59.57607478832707</v>
      </c>
      <c r="J672" s="845">
        <v>42.508896603868095</v>
      </c>
      <c r="K672" s="846">
        <v>17.067178184458974</v>
      </c>
    </row>
    <row r="673" spans="1:11" x14ac:dyDescent="0.25">
      <c r="A673" s="56" t="s">
        <v>371</v>
      </c>
      <c r="B673" s="799">
        <v>44250</v>
      </c>
      <c r="C673" s="824">
        <v>1.6594285714285715</v>
      </c>
      <c r="D673" s="824">
        <v>1.1160545664155963</v>
      </c>
      <c r="E673" s="837">
        <v>0.78941834867273353</v>
      </c>
      <c r="F673" s="840">
        <v>6.8638160148290641</v>
      </c>
      <c r="G673" s="843">
        <v>1.0704662791929025</v>
      </c>
      <c r="H673" s="843">
        <v>8.2006569934402922</v>
      </c>
      <c r="I673" s="845">
        <v>90.850684029504691</v>
      </c>
      <c r="J673" s="845">
        <v>65.094856370858338</v>
      </c>
      <c r="K673" s="846">
        <v>25.755827658646353</v>
      </c>
    </row>
    <row r="674" spans="1:11" x14ac:dyDescent="0.25">
      <c r="A674" s="56" t="s">
        <v>372</v>
      </c>
      <c r="B674" s="799">
        <v>44264</v>
      </c>
      <c r="C674" s="824">
        <v>2.7868571428571443</v>
      </c>
      <c r="D674" s="824">
        <v>1.358171039838763</v>
      </c>
      <c r="E674" s="837">
        <v>1.5820112655471252</v>
      </c>
      <c r="F674" s="840">
        <v>14.003581492269541</v>
      </c>
      <c r="G674" s="843">
        <v>1.0808994751226684</v>
      </c>
      <c r="H674" s="843">
        <v>32.059050268067075</v>
      </c>
      <c r="I674" s="845">
        <v>197.308276799553</v>
      </c>
      <c r="J674" s="845">
        <v>135.4472096223511</v>
      </c>
      <c r="K674" s="846">
        <v>61.861067177201903</v>
      </c>
    </row>
    <row r="675" spans="1:11" x14ac:dyDescent="0.25">
      <c r="A675" s="56" t="s">
        <v>373</v>
      </c>
      <c r="B675" s="799">
        <v>44278</v>
      </c>
      <c r="C675" s="824">
        <v>2.612000000000001</v>
      </c>
      <c r="D675" s="824">
        <v>0.83787172109260211</v>
      </c>
      <c r="E675" s="837">
        <v>1.8705605246387331</v>
      </c>
      <c r="F675" s="840">
        <v>15.788781038257644</v>
      </c>
      <c r="G675" s="843">
        <v>0.48029327493461454</v>
      </c>
      <c r="H675" s="843">
        <v>44.592178835791913</v>
      </c>
      <c r="I675" s="845">
        <v>203.84819076091645</v>
      </c>
      <c r="J675" s="845">
        <v>162.49933712027934</v>
      </c>
      <c r="K675" s="846">
        <v>41.348853640637117</v>
      </c>
    </row>
    <row r="676" spans="1:11" x14ac:dyDescent="0.25">
      <c r="A676" s="56" t="s">
        <v>374</v>
      </c>
      <c r="B676" s="799">
        <v>44292</v>
      </c>
      <c r="C676" s="824">
        <v>1.6045714285714285</v>
      </c>
      <c r="D676" s="824">
        <v>0.73167157213719392</v>
      </c>
      <c r="E676" s="837">
        <v>0.99466939816310118</v>
      </c>
      <c r="F676" s="840">
        <v>8.2007873751300444</v>
      </c>
      <c r="G676" s="843">
        <v>0.68807738891519876</v>
      </c>
      <c r="H676" s="843">
        <v>19.868205869238572</v>
      </c>
      <c r="I676" s="845">
        <v>95.771448313572563</v>
      </c>
      <c r="J676" s="845">
        <v>64.685688824182705</v>
      </c>
      <c r="K676" s="846">
        <v>31.085759489389858</v>
      </c>
    </row>
    <row r="677" spans="1:11" x14ac:dyDescent="0.25">
      <c r="A677" s="56" t="s">
        <v>375</v>
      </c>
      <c r="B677" s="799">
        <v>44306</v>
      </c>
      <c r="C677" s="824">
        <v>1.8497142857142848</v>
      </c>
      <c r="D677" s="824">
        <v>0.89939022927715484</v>
      </c>
      <c r="E677" s="837">
        <v>1.63570868931708</v>
      </c>
      <c r="F677" s="840">
        <v>12.04133808294317</v>
      </c>
      <c r="G677" s="843">
        <v>0.96588383053543214</v>
      </c>
      <c r="H677" s="843">
        <v>17.532581076543739</v>
      </c>
      <c r="I677" s="845">
        <v>138.41657660600313</v>
      </c>
      <c r="J677" s="845">
        <v>69.004005044950645</v>
      </c>
      <c r="K677" s="846">
        <v>69.412571561052488</v>
      </c>
    </row>
    <row r="678" spans="1:11" ht="13.8" thickBot="1" x14ac:dyDescent="0.3">
      <c r="A678" s="63" t="s">
        <v>376</v>
      </c>
      <c r="B678" s="800">
        <v>44320</v>
      </c>
      <c r="C678" s="824">
        <v>1.4862857142857138</v>
      </c>
      <c r="D678" s="824">
        <v>0.62308473331999914</v>
      </c>
      <c r="E678" s="837">
        <v>1.2137445480259537</v>
      </c>
      <c r="F678" s="840">
        <v>9.4168405187427098</v>
      </c>
      <c r="G678" s="843">
        <v>0.72058118074483712</v>
      </c>
      <c r="H678" s="843">
        <v>18.108091814280989</v>
      </c>
      <c r="I678" s="845">
        <v>142.36837981926439</v>
      </c>
      <c r="J678" s="845">
        <v>93.558399502603166</v>
      </c>
      <c r="K678" s="846">
        <v>48.809980316661225</v>
      </c>
    </row>
    <row r="679" spans="1:11" x14ac:dyDescent="0.25">
      <c r="A679" s="56" t="s">
        <v>377</v>
      </c>
      <c r="B679" s="799">
        <v>44344</v>
      </c>
      <c r="C679" s="824">
        <v>2.665142857142857</v>
      </c>
      <c r="D679" s="824">
        <v>1.4544455853899303</v>
      </c>
      <c r="E679" s="837">
        <v>1.5278529495672417</v>
      </c>
      <c r="F679" s="840">
        <v>13.039995677719803</v>
      </c>
      <c r="G679" s="843">
        <v>1.9094550095146765</v>
      </c>
      <c r="H679" s="843">
        <v>22.374014918482324</v>
      </c>
      <c r="I679" s="845">
        <v>141.01270857142856</v>
      </c>
      <c r="J679" s="845">
        <v>73.051565714285715</v>
      </c>
      <c r="K679" s="846">
        <v>67.961142857142846</v>
      </c>
    </row>
    <row r="680" spans="1:11" x14ac:dyDescent="0.25">
      <c r="A680" s="56" t="s">
        <v>378</v>
      </c>
      <c r="B680" s="799">
        <v>44358</v>
      </c>
      <c r="C680" s="824">
        <v>2.2514285714285713</v>
      </c>
      <c r="D680" s="824">
        <v>1.410065976517386</v>
      </c>
      <c r="E680" s="837">
        <v>1.9364592112042902</v>
      </c>
      <c r="F680" s="840">
        <v>13.302327628136682</v>
      </c>
      <c r="G680" s="843">
        <v>1.434861867290824</v>
      </c>
      <c r="H680" s="843">
        <v>10.634721097476447</v>
      </c>
      <c r="I680" s="845">
        <v>151.31851428571426</v>
      </c>
      <c r="J680" s="845">
        <v>86.927657142857143</v>
      </c>
      <c r="K680" s="846">
        <v>64.390857142857115</v>
      </c>
    </row>
    <row r="681" spans="1:11" x14ac:dyDescent="0.25">
      <c r="A681" s="56" t="s">
        <v>379</v>
      </c>
      <c r="B681" s="799">
        <v>44372</v>
      </c>
      <c r="C681" s="824">
        <v>2.777142857142858</v>
      </c>
      <c r="D681" s="824">
        <v>1.9598991743134673</v>
      </c>
      <c r="E681" s="837">
        <v>1.3660126945917412</v>
      </c>
      <c r="F681" s="840">
        <v>11.083293715384706</v>
      </c>
      <c r="G681" s="843">
        <v>1.994183528504708</v>
      </c>
      <c r="H681" s="843">
        <v>10.153019377034157</v>
      </c>
      <c r="I681" s="845">
        <v>146.2443428571429</v>
      </c>
      <c r="J681" s="845">
        <v>98.921828571428591</v>
      </c>
      <c r="K681" s="846">
        <v>47.322514285714306</v>
      </c>
    </row>
    <row r="682" spans="1:11" x14ac:dyDescent="0.25">
      <c r="A682" s="56" t="s">
        <v>380</v>
      </c>
      <c r="B682" s="799">
        <v>44386</v>
      </c>
      <c r="C682" s="824">
        <v>2.649714285714285</v>
      </c>
      <c r="D682" s="824">
        <v>1.7040424935199385</v>
      </c>
      <c r="E682" s="837">
        <v>1.8452360568907367</v>
      </c>
      <c r="F682" s="840">
        <v>13.920466642593629</v>
      </c>
      <c r="G682" s="843">
        <v>1.8432150524713857</v>
      </c>
      <c r="H682" s="843">
        <v>12.233200737634155</v>
      </c>
      <c r="I682" s="845">
        <v>174.21871428571424</v>
      </c>
      <c r="J682" s="845">
        <v>104.66371428571426</v>
      </c>
      <c r="K682" s="846">
        <v>69.554999999999978</v>
      </c>
    </row>
    <row r="683" spans="1:11" x14ac:dyDescent="0.25">
      <c r="A683" s="56" t="s">
        <v>381</v>
      </c>
      <c r="B683" s="799">
        <v>44400</v>
      </c>
      <c r="C683" s="824">
        <v>1.3182857142857134</v>
      </c>
      <c r="D683" s="824">
        <v>0.85659569473549035</v>
      </c>
      <c r="E683" s="837">
        <v>0.8333805665936147</v>
      </c>
      <c r="F683" s="840">
        <v>6.8213849558422961</v>
      </c>
      <c r="G683" s="843">
        <v>0.98909470961024715</v>
      </c>
      <c r="H683" s="843">
        <v>5.6275569548432998</v>
      </c>
      <c r="I683" s="845">
        <v>86.795931428571379</v>
      </c>
      <c r="J683" s="845">
        <v>68.39266285714281</v>
      </c>
      <c r="K683" s="846">
        <v>18.403268571428569</v>
      </c>
    </row>
    <row r="684" spans="1:11" x14ac:dyDescent="0.25">
      <c r="A684" s="56" t="s">
        <v>382</v>
      </c>
      <c r="B684" s="799">
        <v>44414</v>
      </c>
      <c r="C684" s="824">
        <v>1.8422857142857134</v>
      </c>
      <c r="D684" s="824">
        <v>1.0757436083131364</v>
      </c>
      <c r="E684" s="837">
        <v>1.2824510769861586</v>
      </c>
      <c r="F684" s="840">
        <v>10.165887973641162</v>
      </c>
      <c r="G684" s="843">
        <v>1.3971239380069804</v>
      </c>
      <c r="H684" s="843">
        <v>11.455421614543082</v>
      </c>
      <c r="I684" s="845">
        <v>110.48187428571423</v>
      </c>
      <c r="J684" s="845">
        <v>60.11378285714283</v>
      </c>
      <c r="K684" s="846">
        <v>50.368091428571397</v>
      </c>
    </row>
    <row r="685" spans="1:11" x14ac:dyDescent="0.25">
      <c r="A685" s="56" t="s">
        <v>383</v>
      </c>
      <c r="B685" s="799">
        <v>44428</v>
      </c>
      <c r="C685" s="824">
        <v>0.83828571428571352</v>
      </c>
      <c r="D685" s="824">
        <v>0.58070550928638687</v>
      </c>
      <c r="E685" s="837">
        <v>0.51387616422254812</v>
      </c>
      <c r="F685" s="840">
        <v>3.9241046378901161</v>
      </c>
      <c r="G685" s="843">
        <v>0.58092577515409116</v>
      </c>
      <c r="H685" s="843">
        <v>2.9094668643827108</v>
      </c>
      <c r="I685" s="845">
        <v>59.560199999999945</v>
      </c>
      <c r="J685" s="845">
        <v>30.957891428571401</v>
      </c>
      <c r="K685" s="846">
        <v>28.602308571428544</v>
      </c>
    </row>
    <row r="686" spans="1:11" x14ac:dyDescent="0.25">
      <c r="A686" s="56" t="s">
        <v>384</v>
      </c>
      <c r="B686" s="799">
        <v>44442</v>
      </c>
      <c r="C686" s="824">
        <v>0.45657142857142829</v>
      </c>
      <c r="D686" s="824">
        <v>0.2473065644498792</v>
      </c>
      <c r="E686" s="837">
        <v>0.4861551474272478</v>
      </c>
      <c r="F686" s="840">
        <v>3.5600020225242424</v>
      </c>
      <c r="G686" s="843">
        <v>0.37100998866405949</v>
      </c>
      <c r="H686" s="843">
        <v>2.3261630559685371</v>
      </c>
      <c r="I686" s="845">
        <v>38.050662857142832</v>
      </c>
      <c r="J686" s="845">
        <v>23.983697142857128</v>
      </c>
      <c r="K686" s="846">
        <v>14.066965714285704</v>
      </c>
    </row>
    <row r="687" spans="1:11" x14ac:dyDescent="0.25">
      <c r="A687" s="56" t="s">
        <v>385</v>
      </c>
      <c r="B687" s="799">
        <v>44456</v>
      </c>
      <c r="C687" s="824">
        <v>0.87771428571428545</v>
      </c>
      <c r="D687" s="824">
        <v>0.37962258263650706</v>
      </c>
      <c r="E687" s="837">
        <v>0.7614785195568049</v>
      </c>
      <c r="F687" s="840">
        <v>7.3467547596840266</v>
      </c>
      <c r="G687" s="843">
        <v>0.38299124055505906</v>
      </c>
      <c r="H687" s="843">
        <v>8.5224240051120788</v>
      </c>
      <c r="I687" s="845">
        <v>61.747199999999978</v>
      </c>
      <c r="J687" s="845">
        <v>27.595337142857137</v>
      </c>
      <c r="K687" s="846">
        <v>34.151862857142845</v>
      </c>
    </row>
    <row r="688" spans="1:11" x14ac:dyDescent="0.25">
      <c r="A688" s="56" t="s">
        <v>386</v>
      </c>
      <c r="B688" s="799">
        <v>44470</v>
      </c>
      <c r="C688" s="824">
        <v>0.90800000000000025</v>
      </c>
      <c r="D688" s="824">
        <v>0.52404408541155378</v>
      </c>
      <c r="E688" s="837">
        <v>0.90263314159492203</v>
      </c>
      <c r="F688" s="840">
        <v>6.7447361180487491</v>
      </c>
      <c r="G688" s="843">
        <v>0.61997468744617867</v>
      </c>
      <c r="H688" s="843">
        <v>4.2570828544843753</v>
      </c>
      <c r="I688" s="845">
        <v>65.290355074528563</v>
      </c>
      <c r="J688" s="845">
        <v>35.239352163067622</v>
      </c>
      <c r="K688" s="846">
        <v>30.051002911460941</v>
      </c>
    </row>
    <row r="689" spans="1:11" x14ac:dyDescent="0.25">
      <c r="A689" s="56" t="s">
        <v>387</v>
      </c>
      <c r="B689" s="799">
        <v>44484</v>
      </c>
      <c r="C689" s="824">
        <v>1.3942857142857139</v>
      </c>
      <c r="D689" s="824">
        <v>0.89151408362440798</v>
      </c>
      <c r="E689" s="837">
        <v>0.82710667869767618</v>
      </c>
      <c r="F689" s="840">
        <v>7.7319117644878821</v>
      </c>
      <c r="G689" s="843">
        <v>0.98780150560678448</v>
      </c>
      <c r="H689" s="843">
        <v>6.1223047791459004</v>
      </c>
      <c r="I689" s="845">
        <v>90.823771428571405</v>
      </c>
      <c r="J689" s="845">
        <v>62.965942857142835</v>
      </c>
      <c r="K689" s="846">
        <v>27.85782857142857</v>
      </c>
    </row>
    <row r="690" spans="1:11" ht="13.8" thickBot="1" x14ac:dyDescent="0.3">
      <c r="A690" s="445" t="s">
        <v>388</v>
      </c>
      <c r="B690" s="800">
        <v>44498</v>
      </c>
      <c r="C690" s="824">
        <v>2.7716923076923083</v>
      </c>
      <c r="D690" s="824">
        <v>1.9177462144648452</v>
      </c>
      <c r="E690" s="837">
        <v>1.4964177388249831</v>
      </c>
      <c r="F690" s="840">
        <v>12.734612219029456</v>
      </c>
      <c r="G690" s="843">
        <v>2.0746210820752964</v>
      </c>
      <c r="H690" s="843">
        <v>9.4092934607072287</v>
      </c>
      <c r="I690" s="845">
        <v>166.27382153846159</v>
      </c>
      <c r="J690" s="845">
        <v>123.78377846153847</v>
      </c>
      <c r="K690" s="846">
        <v>42.490043076923115</v>
      </c>
    </row>
    <row r="691" spans="1:11" x14ac:dyDescent="0.25">
      <c r="A691" s="56" t="s">
        <v>390</v>
      </c>
      <c r="B691" s="799">
        <v>44517</v>
      </c>
      <c r="C691" s="824"/>
      <c r="D691" s="824"/>
      <c r="E691" s="837"/>
      <c r="F691" s="840"/>
      <c r="G691" s="843"/>
      <c r="H691" s="843"/>
      <c r="I691" s="845"/>
      <c r="J691" s="845"/>
      <c r="K691" s="846"/>
    </row>
    <row r="692" spans="1:11" x14ac:dyDescent="0.25">
      <c r="A692" s="56" t="s">
        <v>391</v>
      </c>
      <c r="B692" s="799">
        <v>44531</v>
      </c>
      <c r="C692" s="824"/>
      <c r="D692" s="824"/>
      <c r="E692" s="837"/>
      <c r="F692" s="840"/>
      <c r="G692" s="843"/>
      <c r="H692" s="843"/>
      <c r="I692" s="845"/>
      <c r="J692" s="845"/>
      <c r="K692" s="846"/>
    </row>
    <row r="693" spans="1:11" x14ac:dyDescent="0.25">
      <c r="A693" s="56" t="s">
        <v>392</v>
      </c>
      <c r="B693" s="799">
        <v>44545</v>
      </c>
      <c r="C693" s="824"/>
      <c r="D693" s="824"/>
      <c r="E693" s="837"/>
      <c r="F693" s="840"/>
      <c r="G693" s="843"/>
      <c r="H693" s="843"/>
      <c r="I693" s="845"/>
      <c r="J693" s="845"/>
      <c r="K693" s="846"/>
    </row>
    <row r="694" spans="1:11" x14ac:dyDescent="0.25">
      <c r="A694" s="56" t="s">
        <v>393</v>
      </c>
      <c r="B694" s="799">
        <v>44559</v>
      </c>
      <c r="C694" s="824"/>
      <c r="D694" s="824"/>
      <c r="E694" s="837"/>
      <c r="F694" s="840"/>
      <c r="G694" s="843"/>
      <c r="H694" s="843"/>
      <c r="I694" s="845"/>
      <c r="J694" s="845"/>
      <c r="K694" s="846"/>
    </row>
    <row r="695" spans="1:11" x14ac:dyDescent="0.25">
      <c r="A695" s="56" t="s">
        <v>394</v>
      </c>
      <c r="B695" s="799">
        <v>44573</v>
      </c>
      <c r="C695" s="824"/>
      <c r="D695" s="824"/>
      <c r="E695" s="837"/>
      <c r="F695" s="840"/>
      <c r="G695" s="843"/>
      <c r="H695" s="843"/>
      <c r="I695" s="845"/>
      <c r="J695" s="845"/>
      <c r="K695" s="846"/>
    </row>
    <row r="696" spans="1:11" x14ac:dyDescent="0.25">
      <c r="A696" s="56" t="s">
        <v>395</v>
      </c>
      <c r="B696" s="799">
        <v>44587</v>
      </c>
      <c r="C696" s="824"/>
      <c r="D696" s="824"/>
      <c r="E696" s="837"/>
      <c r="F696" s="840"/>
      <c r="G696" s="843"/>
      <c r="H696" s="843"/>
      <c r="I696" s="845"/>
      <c r="J696" s="845"/>
      <c r="K696" s="846"/>
    </row>
    <row r="697" spans="1:11" x14ac:dyDescent="0.25">
      <c r="A697" s="56" t="s">
        <v>396</v>
      </c>
      <c r="B697" s="799">
        <v>44601</v>
      </c>
      <c r="C697" s="824"/>
      <c r="D697" s="824"/>
      <c r="E697" s="837"/>
      <c r="F697" s="840"/>
      <c r="G697" s="843"/>
      <c r="H697" s="843"/>
      <c r="I697" s="845"/>
      <c r="J697" s="845"/>
      <c r="K697" s="846"/>
    </row>
    <row r="698" spans="1:11" x14ac:dyDescent="0.25">
      <c r="A698" s="56" t="s">
        <v>397</v>
      </c>
      <c r="B698" s="799">
        <v>44615</v>
      </c>
      <c r="C698" s="824"/>
      <c r="D698" s="824"/>
      <c r="E698" s="837"/>
      <c r="F698" s="840"/>
      <c r="G698" s="843"/>
      <c r="H698" s="843"/>
      <c r="I698" s="845"/>
      <c r="J698" s="845"/>
      <c r="K698" s="846"/>
    </row>
    <row r="699" spans="1:11" x14ac:dyDescent="0.25">
      <c r="A699" s="56" t="s">
        <v>398</v>
      </c>
      <c r="B699" s="799">
        <v>44629</v>
      </c>
      <c r="C699" s="824"/>
      <c r="D699" s="824"/>
      <c r="E699" s="837"/>
      <c r="F699" s="840"/>
      <c r="G699" s="843"/>
      <c r="H699" s="843"/>
      <c r="I699" s="845"/>
      <c r="J699" s="845"/>
      <c r="K699" s="846"/>
    </row>
    <row r="700" spans="1:11" x14ac:dyDescent="0.25">
      <c r="A700" s="56" t="s">
        <v>399</v>
      </c>
      <c r="B700" s="799">
        <v>44643</v>
      </c>
      <c r="C700" s="824"/>
      <c r="D700" s="824"/>
      <c r="E700" s="837"/>
      <c r="F700" s="840"/>
      <c r="G700" s="843"/>
      <c r="H700" s="843"/>
      <c r="I700" s="845"/>
      <c r="J700" s="845"/>
      <c r="K700" s="846"/>
    </row>
    <row r="701" spans="1:11" x14ac:dyDescent="0.25">
      <c r="A701" s="56" t="s">
        <v>400</v>
      </c>
      <c r="B701" s="799">
        <v>44657</v>
      </c>
      <c r="C701" s="824"/>
      <c r="D701" s="824"/>
      <c r="E701" s="837"/>
      <c r="F701" s="840"/>
      <c r="G701" s="843"/>
      <c r="H701" s="843"/>
      <c r="I701" s="845"/>
      <c r="J701" s="845"/>
      <c r="K701" s="846"/>
    </row>
    <row r="702" spans="1:11" x14ac:dyDescent="0.25">
      <c r="A702" s="56" t="s">
        <v>401</v>
      </c>
      <c r="B702" s="799">
        <v>44671</v>
      </c>
      <c r="C702" s="824"/>
      <c r="D702" s="824"/>
      <c r="E702" s="837"/>
      <c r="F702" s="840"/>
      <c r="G702" s="843"/>
      <c r="H702" s="843"/>
      <c r="I702" s="845"/>
      <c r="J702" s="845"/>
      <c r="K702" s="846"/>
    </row>
    <row r="703" spans="1:11" ht="13.8" thickBot="1" x14ac:dyDescent="0.3">
      <c r="A703" s="63" t="s">
        <v>402</v>
      </c>
      <c r="B703" s="800">
        <v>44685</v>
      </c>
      <c r="C703" s="824"/>
      <c r="D703" s="824"/>
      <c r="E703" s="837"/>
      <c r="F703" s="840"/>
      <c r="G703" s="843"/>
      <c r="H703" s="843"/>
      <c r="I703" s="845"/>
      <c r="J703" s="845"/>
      <c r="K703" s="846"/>
    </row>
    <row r="704" spans="1:11" x14ac:dyDescent="0.25">
      <c r="A704" s="56" t="s">
        <v>403</v>
      </c>
      <c r="B704" s="799">
        <v>44708</v>
      </c>
      <c r="C704" s="824">
        <v>3.5908571428571423</v>
      </c>
      <c r="D704" s="824">
        <v>1.9439518864345002</v>
      </c>
      <c r="E704" s="837">
        <v>2.5756733330853052</v>
      </c>
      <c r="F704" s="840">
        <v>18.557963298405529</v>
      </c>
      <c r="G704" s="843">
        <v>1.2571123468499601</v>
      </c>
      <c r="H704" s="843">
        <v>34.336063185232057</v>
      </c>
      <c r="I704" s="845">
        <v>248.95412571428568</v>
      </c>
      <c r="J704" s="845">
        <v>170.88889142857141</v>
      </c>
      <c r="K704" s="846">
        <v>78.065234285714268</v>
      </c>
    </row>
    <row r="705" spans="1:11" x14ac:dyDescent="0.25">
      <c r="A705" s="56" t="s">
        <v>404</v>
      </c>
      <c r="B705" s="799">
        <v>44722</v>
      </c>
      <c r="C705" s="824">
        <v>3.1462857142857144</v>
      </c>
      <c r="D705" s="824">
        <v>1.8395402914381265</v>
      </c>
      <c r="E705" s="837">
        <v>2.2423832946826985</v>
      </c>
      <c r="F705" s="840">
        <v>16.961155713768783</v>
      </c>
      <c r="G705" s="843">
        <v>1.7679480169935977</v>
      </c>
      <c r="H705" s="843">
        <v>22.109693068241</v>
      </c>
      <c r="I705" s="845">
        <v>187.55009142857142</v>
      </c>
      <c r="J705" s="845">
        <v>111.75606857142859</v>
      </c>
      <c r="K705" s="846">
        <v>75.794022857142835</v>
      </c>
    </row>
    <row r="706" spans="1:11" x14ac:dyDescent="0.25">
      <c r="A706" s="56" t="s">
        <v>405</v>
      </c>
      <c r="B706" s="799">
        <v>44736</v>
      </c>
      <c r="C706" s="824">
        <v>3.9337142857142857</v>
      </c>
      <c r="D706" s="824">
        <v>2.3794316894103353</v>
      </c>
      <c r="E706" s="837">
        <v>2.1467039011244022</v>
      </c>
      <c r="F706" s="840">
        <v>18.198804434462858</v>
      </c>
      <c r="G706" s="843">
        <v>1.8945459169199432</v>
      </c>
      <c r="H706" s="843">
        <v>29.15022581667106</v>
      </c>
      <c r="I706" s="845">
        <v>209.70630857142859</v>
      </c>
      <c r="J706" s="845">
        <v>130.71732571428569</v>
      </c>
      <c r="K706" s="846">
        <v>78.988982857142901</v>
      </c>
    </row>
    <row r="707" spans="1:11" x14ac:dyDescent="0.25">
      <c r="A707" s="56" t="s">
        <v>406</v>
      </c>
      <c r="B707" s="799">
        <v>44750</v>
      </c>
      <c r="C707" s="824">
        <v>2.1777142857142815</v>
      </c>
      <c r="D707" s="824">
        <v>1.2631910720897273</v>
      </c>
      <c r="E707" s="837">
        <v>1.6615099015459462</v>
      </c>
      <c r="F707" s="840">
        <v>12.384540520146066</v>
      </c>
      <c r="G707" s="843">
        <v>1.5168901220701587</v>
      </c>
      <c r="H707" s="843">
        <v>13.927674885421723</v>
      </c>
      <c r="I707" s="845">
        <v>141.09410857142831</v>
      </c>
      <c r="J707" s="845">
        <v>75.566685714285569</v>
      </c>
      <c r="K707" s="846">
        <v>65.527422857142739</v>
      </c>
    </row>
    <row r="708" spans="1:11" x14ac:dyDescent="0.25">
      <c r="A708" s="56" t="s">
        <v>407</v>
      </c>
      <c r="B708" s="799">
        <v>44764</v>
      </c>
      <c r="C708" s="824"/>
      <c r="D708" s="824"/>
      <c r="E708" s="837"/>
      <c r="F708" s="840"/>
      <c r="G708" s="843"/>
      <c r="H708" s="843"/>
      <c r="I708" s="845"/>
      <c r="J708" s="845"/>
      <c r="K708" s="846"/>
    </row>
    <row r="709" spans="1:11" x14ac:dyDescent="0.25">
      <c r="A709" s="56" t="s">
        <v>408</v>
      </c>
      <c r="B709" s="799">
        <v>44778</v>
      </c>
      <c r="C709" s="824"/>
      <c r="D709" s="824"/>
      <c r="E709" s="837"/>
      <c r="F709" s="840"/>
      <c r="G709" s="843"/>
      <c r="H709" s="843"/>
      <c r="I709" s="845"/>
      <c r="J709" s="845"/>
      <c r="K709" s="846"/>
    </row>
    <row r="710" spans="1:11" x14ac:dyDescent="0.25">
      <c r="A710" s="56" t="s">
        <v>409</v>
      </c>
      <c r="B710" s="799">
        <v>44792</v>
      </c>
      <c r="C710" s="824"/>
      <c r="D710" s="824"/>
      <c r="E710" s="837"/>
      <c r="F710" s="840"/>
      <c r="G710" s="843"/>
      <c r="H710" s="843"/>
      <c r="I710" s="845"/>
      <c r="J710" s="845"/>
      <c r="K710" s="846"/>
    </row>
    <row r="711" spans="1:11" x14ac:dyDescent="0.25">
      <c r="A711" s="56" t="s">
        <v>410</v>
      </c>
      <c r="B711" s="799">
        <v>44806</v>
      </c>
      <c r="C711" s="824"/>
      <c r="D711" s="824"/>
      <c r="E711" s="837"/>
      <c r="F711" s="840"/>
      <c r="G711" s="843"/>
      <c r="H711" s="843"/>
      <c r="I711" s="845"/>
      <c r="J711" s="845"/>
      <c r="K711" s="846"/>
    </row>
    <row r="712" spans="1:11" x14ac:dyDescent="0.25">
      <c r="A712" s="56" t="s">
        <v>411</v>
      </c>
      <c r="B712" s="799">
        <v>44820</v>
      </c>
      <c r="C712" s="824"/>
      <c r="D712" s="824"/>
      <c r="E712" s="837"/>
      <c r="F712" s="840"/>
      <c r="G712" s="843"/>
      <c r="H712" s="843"/>
      <c r="I712" s="845"/>
      <c r="J712" s="845"/>
      <c r="K712" s="846"/>
    </row>
    <row r="713" spans="1:11" x14ac:dyDescent="0.25">
      <c r="A713" s="56" t="s">
        <v>412</v>
      </c>
      <c r="B713" s="799">
        <v>44834</v>
      </c>
      <c r="C713" s="824"/>
      <c r="D713" s="824"/>
      <c r="E713" s="837"/>
      <c r="F713" s="840"/>
      <c r="G713" s="843"/>
      <c r="H713" s="843"/>
      <c r="I713" s="845"/>
      <c r="J713" s="845"/>
      <c r="K713" s="846"/>
    </row>
    <row r="714" spans="1:11" x14ac:dyDescent="0.25">
      <c r="A714" s="56" t="s">
        <v>413</v>
      </c>
      <c r="B714" s="799">
        <v>44848</v>
      </c>
      <c r="C714" s="824"/>
      <c r="D714" s="824"/>
      <c r="E714" s="837"/>
      <c r="F714" s="840"/>
      <c r="G714" s="843"/>
      <c r="H714" s="843"/>
      <c r="I714" s="845"/>
      <c r="J714" s="845"/>
      <c r="K714" s="846"/>
    </row>
    <row r="715" spans="1:11" x14ac:dyDescent="0.25">
      <c r="A715" s="56" t="s">
        <v>414</v>
      </c>
      <c r="B715" s="799">
        <v>44862</v>
      </c>
      <c r="C715" s="824"/>
      <c r="D715" s="824"/>
      <c r="E715" s="837"/>
      <c r="F715" s="840"/>
      <c r="G715" s="843"/>
      <c r="H715" s="843"/>
      <c r="I715" s="845"/>
      <c r="J715" s="845"/>
      <c r="K715" s="846"/>
    </row>
    <row r="716" spans="1:11" ht="13.8" thickBot="1" x14ac:dyDescent="0.3">
      <c r="A716" s="732" t="s">
        <v>415</v>
      </c>
      <c r="B716" s="801"/>
      <c r="C716" s="824"/>
      <c r="D716" s="824"/>
      <c r="E716" s="837"/>
      <c r="F716" s="840"/>
      <c r="G716" s="843"/>
      <c r="H716" s="843"/>
      <c r="I716" s="845"/>
      <c r="J716" s="845"/>
      <c r="K716" s="846"/>
    </row>
    <row r="717" spans="1:11" x14ac:dyDescent="0.25">
      <c r="A717" s="642" t="s">
        <v>416</v>
      </c>
      <c r="B717" s="802">
        <v>44876</v>
      </c>
      <c r="C717" s="824">
        <v>2.1420571428571429</v>
      </c>
      <c r="D717" s="824">
        <v>1.1045715059478083</v>
      </c>
      <c r="E717" s="837">
        <v>1.6375700124357113</v>
      </c>
      <c r="F717" s="840">
        <v>12.080573181616316</v>
      </c>
      <c r="G717" s="843">
        <v>1.7461202409009791</v>
      </c>
      <c r="H717" s="843">
        <v>17.813610428361283</v>
      </c>
      <c r="I717" s="845">
        <v>156.8697471496493</v>
      </c>
      <c r="J717" s="845">
        <v>100.9055274425813</v>
      </c>
      <c r="K717" s="846">
        <v>55.964219707067997</v>
      </c>
    </row>
    <row r="718" spans="1:11" x14ac:dyDescent="0.25">
      <c r="A718" s="642" t="s">
        <v>417</v>
      </c>
      <c r="B718" s="802">
        <v>44890</v>
      </c>
      <c r="C718" s="824"/>
      <c r="D718" s="824"/>
      <c r="E718" s="837"/>
      <c r="F718" s="840"/>
      <c r="G718" s="843"/>
      <c r="H718" s="843"/>
      <c r="I718" s="845"/>
      <c r="J718" s="845"/>
      <c r="K718" s="846"/>
    </row>
    <row r="719" spans="1:11" x14ac:dyDescent="0.25">
      <c r="A719" s="642" t="s">
        <v>418</v>
      </c>
      <c r="B719" s="802">
        <v>44904</v>
      </c>
      <c r="C719" s="824">
        <v>0.86108571428571423</v>
      </c>
      <c r="D719" s="824">
        <v>0.55989013832370094</v>
      </c>
      <c r="E719" s="837">
        <v>0.33343927111287397</v>
      </c>
      <c r="F719" s="840">
        <v>2.6539501309680755</v>
      </c>
      <c r="G719" s="843">
        <v>0.90344567608786941</v>
      </c>
      <c r="H719" s="843">
        <v>4.6698019960915493</v>
      </c>
      <c r="I719" s="845">
        <v>83.045313025572852</v>
      </c>
      <c r="J719" s="845">
        <v>38.759017185122417</v>
      </c>
      <c r="K719" s="846">
        <v>44.286295840450435</v>
      </c>
    </row>
    <row r="720" spans="1:11" x14ac:dyDescent="0.25">
      <c r="A720" s="642" t="s">
        <v>419</v>
      </c>
      <c r="B720" s="802">
        <v>44918</v>
      </c>
      <c r="C720" s="824">
        <v>0.90320000000000022</v>
      </c>
      <c r="D720" s="824">
        <v>0.52544704269777165</v>
      </c>
      <c r="E720" s="837">
        <v>0.78661005415710894</v>
      </c>
      <c r="F720" s="840">
        <v>5.7691073868990603</v>
      </c>
      <c r="G720" s="843">
        <v>0.68523308682109207</v>
      </c>
      <c r="H720" s="843">
        <v>4.8457985326227657</v>
      </c>
      <c r="I720" s="845">
        <v>71.348227525492675</v>
      </c>
      <c r="J720" s="845">
        <v>41.254948511043892</v>
      </c>
      <c r="K720" s="846">
        <v>30.093279014448783</v>
      </c>
    </row>
    <row r="721" spans="1:11" x14ac:dyDescent="0.25">
      <c r="A721" s="642" t="s">
        <v>420</v>
      </c>
      <c r="B721" s="802">
        <v>44932</v>
      </c>
      <c r="C721" s="824">
        <v>2.6044000000000005</v>
      </c>
      <c r="D721" s="824">
        <v>1.848588614768381</v>
      </c>
      <c r="E721" s="837">
        <v>1.4079033218491053</v>
      </c>
      <c r="F721" s="840">
        <v>10.054392161555519</v>
      </c>
      <c r="G721" s="843">
        <v>2.56258218511435</v>
      </c>
      <c r="H721" s="843">
        <v>7.0391463462276533</v>
      </c>
      <c r="I721" s="845">
        <v>166.65255020839967</v>
      </c>
      <c r="J721" s="845">
        <v>125.11778247415968</v>
      </c>
      <c r="K721" s="846">
        <v>41.534767734239992</v>
      </c>
    </row>
    <row r="722" spans="1:11" x14ac:dyDescent="0.25">
      <c r="A722" s="642" t="s">
        <v>421</v>
      </c>
      <c r="B722" s="802">
        <v>44946</v>
      </c>
      <c r="C722" s="824">
        <v>1.9844000000000008</v>
      </c>
      <c r="D722" s="824">
        <v>1.4043090382361108</v>
      </c>
      <c r="E722" s="837">
        <v>0.89166022650116594</v>
      </c>
      <c r="F722" s="840">
        <v>6.915354624235226</v>
      </c>
      <c r="G722" s="843">
        <v>1.8860233853941346</v>
      </c>
      <c r="H722" s="843">
        <v>6.5465640012894006</v>
      </c>
      <c r="I722" s="845">
        <v>128.46860472904373</v>
      </c>
      <c r="J722" s="845">
        <v>88.076665944518638</v>
      </c>
      <c r="K722" s="846">
        <v>40.391938784525095</v>
      </c>
    </row>
    <row r="723" spans="1:11" x14ac:dyDescent="0.25">
      <c r="A723" s="642" t="s">
        <v>422</v>
      </c>
      <c r="B723" s="802">
        <v>44960</v>
      </c>
      <c r="C723" s="824">
        <v>0.80914285714285639</v>
      </c>
      <c r="D723" s="824">
        <v>0.48445829612147895</v>
      </c>
      <c r="E723" s="837">
        <v>0.64368269149139623</v>
      </c>
      <c r="F723" s="840">
        <v>4.4905841337786976</v>
      </c>
      <c r="G723" s="843">
        <v>0.64602066370475464</v>
      </c>
      <c r="H723" s="843">
        <v>4.4616844149353243</v>
      </c>
      <c r="I723" s="845">
        <v>63.211746722701754</v>
      </c>
      <c r="J723" s="845">
        <v>33.228311238249482</v>
      </c>
      <c r="K723" s="846">
        <v>29.983435484452272</v>
      </c>
    </row>
    <row r="724" spans="1:11" x14ac:dyDescent="0.25">
      <c r="A724" s="642" t="s">
        <v>423</v>
      </c>
      <c r="B724" s="802">
        <v>44974</v>
      </c>
      <c r="C724" s="824">
        <v>2.0954285714285725</v>
      </c>
      <c r="D724" s="824">
        <v>1.3142865012837182</v>
      </c>
      <c r="E724" s="837">
        <v>1.272508180412351</v>
      </c>
      <c r="F724" s="840">
        <v>9.1085051534254848</v>
      </c>
      <c r="G724" s="843">
        <v>2.219723609274332</v>
      </c>
      <c r="H724" s="843">
        <v>10.173256474548356</v>
      </c>
      <c r="I724" s="845">
        <v>148.7763082220865</v>
      </c>
      <c r="J724" s="845">
        <v>94.962609102273973</v>
      </c>
      <c r="K724" s="846">
        <v>53.813699119812526</v>
      </c>
    </row>
    <row r="725" spans="1:11" x14ac:dyDescent="0.25">
      <c r="A725" s="642" t="s">
        <v>424</v>
      </c>
      <c r="B725" s="802">
        <v>44988</v>
      </c>
      <c r="C725" s="824">
        <v>2.0086285714285714</v>
      </c>
      <c r="D725" s="824">
        <v>1.0129777179838311</v>
      </c>
      <c r="E725" s="837">
        <v>1.3232084272838993</v>
      </c>
      <c r="F725" s="840">
        <v>10.24660475478407</v>
      </c>
      <c r="G725" s="843">
        <v>1.8258331607003784</v>
      </c>
      <c r="H725" s="843">
        <v>17.998973921759184</v>
      </c>
      <c r="I725" s="845">
        <v>140.82711917894576</v>
      </c>
      <c r="J725" s="845">
        <v>88.626188342093485</v>
      </c>
      <c r="K725" s="846">
        <v>52.20093083685228</v>
      </c>
    </row>
    <row r="726" spans="1:11" x14ac:dyDescent="0.25">
      <c r="A726" s="642" t="s">
        <v>425</v>
      </c>
      <c r="B726" s="802">
        <v>45002</v>
      </c>
      <c r="C726" s="824">
        <v>1.1622857142857137</v>
      </c>
      <c r="D726" s="824">
        <v>0.68236376172678803</v>
      </c>
      <c r="E726" s="837">
        <v>0.72944995187850126</v>
      </c>
      <c r="F726" s="840">
        <v>5.3519905735566642</v>
      </c>
      <c r="G726" s="843">
        <v>1.0024255206417358</v>
      </c>
      <c r="H726" s="843">
        <v>7.7987670428745144</v>
      </c>
      <c r="I726" s="845">
        <v>80.483603321561034</v>
      </c>
      <c r="J726" s="845">
        <v>50.26663283255327</v>
      </c>
      <c r="K726" s="846">
        <v>30.216970489007764</v>
      </c>
    </row>
    <row r="727" spans="1:11" x14ac:dyDescent="0.25">
      <c r="A727" s="642" t="s">
        <v>426</v>
      </c>
      <c r="B727" s="802">
        <v>45016</v>
      </c>
      <c r="C727" s="824">
        <v>1.6851999999999998</v>
      </c>
      <c r="D727" s="824">
        <v>0.98334874796086325</v>
      </c>
      <c r="E727" s="837">
        <v>2.4719847239548578</v>
      </c>
      <c r="F727" s="840">
        <v>14.237698017152395</v>
      </c>
      <c r="G727" s="843">
        <v>0.96569605429826166</v>
      </c>
      <c r="H727" s="843">
        <v>6.340157640020788</v>
      </c>
      <c r="I727" s="845">
        <v>208.66411774485454</v>
      </c>
      <c r="J727" s="845">
        <v>103.49514948898447</v>
      </c>
      <c r="K727" s="846">
        <v>105.16896825587007</v>
      </c>
    </row>
    <row r="728" spans="1:11" x14ac:dyDescent="0.25">
      <c r="A728" s="642" t="s">
        <v>427</v>
      </c>
      <c r="B728" s="802">
        <v>45030</v>
      </c>
      <c r="C728" s="824">
        <v>2.3496000000000015</v>
      </c>
      <c r="D728" s="824">
        <v>0.92300710425037535</v>
      </c>
      <c r="E728" s="837">
        <v>2.7481578308736805</v>
      </c>
      <c r="F728" s="840">
        <v>19.102956131921907</v>
      </c>
      <c r="G728" s="843">
        <v>1.0949716864561951</v>
      </c>
      <c r="H728" s="843">
        <v>26.487388923654215</v>
      </c>
      <c r="I728" s="845">
        <v>205.73757654857798</v>
      </c>
      <c r="J728" s="845">
        <v>86.906140669174007</v>
      </c>
      <c r="K728" s="846">
        <v>118.83143587940397</v>
      </c>
    </row>
    <row r="729" spans="1:11" x14ac:dyDescent="0.25">
      <c r="A729" s="639" t="s">
        <v>428</v>
      </c>
      <c r="B729" s="803">
        <v>45044</v>
      </c>
      <c r="C729" s="824">
        <v>1.1608510638297873</v>
      </c>
      <c r="D729" s="824">
        <v>0.57830552391424184</v>
      </c>
      <c r="E729" s="837">
        <v>0.8411976686333188</v>
      </c>
      <c r="F729" s="840">
        <v>6.6506593960588596</v>
      </c>
      <c r="G729" s="843">
        <v>0.48459562582920856</v>
      </c>
      <c r="H729" s="843">
        <v>11.910912702721566</v>
      </c>
      <c r="I729" s="845">
        <v>80.48297016602848</v>
      </c>
      <c r="J729" s="845">
        <v>49.855043499428696</v>
      </c>
      <c r="K729" s="846">
        <v>30.627926666599784</v>
      </c>
    </row>
    <row r="730" spans="1:11" x14ac:dyDescent="0.25">
      <c r="A730" s="31" t="s">
        <v>429</v>
      </c>
      <c r="B730" s="804"/>
      <c r="C730" s="824"/>
      <c r="D730" s="824"/>
      <c r="E730" s="837"/>
      <c r="F730" s="840"/>
      <c r="G730" s="843"/>
      <c r="H730" s="843"/>
      <c r="I730" s="845"/>
      <c r="J730" s="845"/>
      <c r="K730" s="846"/>
    </row>
    <row r="731" spans="1:11" x14ac:dyDescent="0.25">
      <c r="A731" s="31" t="s">
        <v>430</v>
      </c>
      <c r="B731" s="804"/>
      <c r="C731" s="824"/>
      <c r="D731" s="824"/>
      <c r="E731" s="837"/>
      <c r="F731" s="840"/>
      <c r="G731" s="843"/>
      <c r="H731" s="843"/>
      <c r="I731" s="845"/>
      <c r="J731" s="845"/>
      <c r="K731" s="846"/>
    </row>
    <row r="732" spans="1:11" x14ac:dyDescent="0.25">
      <c r="A732" s="31" t="s">
        <v>431</v>
      </c>
      <c r="B732" s="804"/>
      <c r="C732" s="824"/>
      <c r="D732" s="824"/>
      <c r="E732" s="837"/>
      <c r="F732" s="840"/>
      <c r="G732" s="843"/>
      <c r="H732" s="843"/>
      <c r="I732" s="845"/>
      <c r="J732" s="845"/>
      <c r="K732" s="846"/>
    </row>
    <row r="733" spans="1:11" x14ac:dyDescent="0.25">
      <c r="A733" s="31" t="s">
        <v>432</v>
      </c>
      <c r="B733" s="804"/>
      <c r="C733" s="824"/>
      <c r="D733" s="824"/>
      <c r="E733" s="837"/>
      <c r="F733" s="840"/>
      <c r="G733" s="843"/>
      <c r="H733" s="843"/>
      <c r="I733" s="845"/>
      <c r="J733" s="845"/>
      <c r="K733" s="846"/>
    </row>
    <row r="734" spans="1:11" x14ac:dyDescent="0.25">
      <c r="A734" s="31" t="s">
        <v>433</v>
      </c>
      <c r="B734" s="804"/>
      <c r="C734" s="824"/>
      <c r="D734" s="824"/>
      <c r="E734" s="837"/>
      <c r="F734" s="840"/>
      <c r="G734" s="843"/>
      <c r="H734" s="843"/>
      <c r="I734" s="845"/>
      <c r="J734" s="845"/>
      <c r="K734" s="846"/>
    </row>
    <row r="735" spans="1:11" x14ac:dyDescent="0.25">
      <c r="A735" s="31" t="s">
        <v>434</v>
      </c>
      <c r="B735" s="804"/>
      <c r="C735" s="824"/>
      <c r="D735" s="824"/>
      <c r="E735" s="837"/>
      <c r="F735" s="840"/>
      <c r="G735" s="843"/>
      <c r="H735" s="843"/>
      <c r="I735" s="845"/>
      <c r="J735" s="845"/>
      <c r="K735" s="846"/>
    </row>
    <row r="736" spans="1:11" x14ac:dyDescent="0.25">
      <c r="A736" s="31" t="s">
        <v>435</v>
      </c>
      <c r="B736" s="804"/>
      <c r="C736" s="824"/>
      <c r="D736" s="824"/>
      <c r="E736" s="837"/>
      <c r="F736" s="840"/>
      <c r="G736" s="843"/>
      <c r="H736" s="843"/>
      <c r="I736" s="845"/>
      <c r="J736" s="845"/>
      <c r="K736" s="846"/>
    </row>
    <row r="737" spans="1:11" x14ac:dyDescent="0.25">
      <c r="A737" s="31" t="s">
        <v>436</v>
      </c>
      <c r="B737" s="804"/>
      <c r="C737" s="824"/>
      <c r="D737" s="824"/>
      <c r="E737" s="837"/>
      <c r="F737" s="840"/>
      <c r="G737" s="843"/>
      <c r="H737" s="843"/>
      <c r="I737" s="845"/>
      <c r="J737" s="845"/>
      <c r="K737" s="846"/>
    </row>
    <row r="738" spans="1:11" x14ac:dyDescent="0.25">
      <c r="A738" s="31" t="s">
        <v>437</v>
      </c>
      <c r="B738" s="804"/>
      <c r="C738" s="824"/>
      <c r="D738" s="824"/>
      <c r="E738" s="837"/>
      <c r="F738" s="840"/>
      <c r="G738" s="843"/>
      <c r="H738" s="843"/>
      <c r="I738" s="845"/>
      <c r="J738" s="845"/>
      <c r="K738" s="846"/>
    </row>
    <row r="739" spans="1:11" x14ac:dyDescent="0.25">
      <c r="A739" s="31" t="s">
        <v>438</v>
      </c>
      <c r="B739" s="804"/>
      <c r="C739" s="824"/>
      <c r="D739" s="824"/>
      <c r="E739" s="837"/>
      <c r="F739" s="840"/>
      <c r="G739" s="843"/>
      <c r="H739" s="843"/>
      <c r="I739" s="845"/>
      <c r="J739" s="845"/>
      <c r="K739" s="846"/>
    </row>
    <row r="740" spans="1:11" x14ac:dyDescent="0.25">
      <c r="A740" s="31" t="s">
        <v>439</v>
      </c>
      <c r="B740" s="804"/>
      <c r="C740" s="824"/>
      <c r="D740" s="824"/>
      <c r="E740" s="837"/>
      <c r="F740" s="840"/>
      <c r="G740" s="843"/>
      <c r="H740" s="843"/>
      <c r="I740" s="845"/>
      <c r="J740" s="845"/>
      <c r="K740" s="846"/>
    </row>
    <row r="741" spans="1:11" x14ac:dyDescent="0.25">
      <c r="A741" s="31" t="s">
        <v>440</v>
      </c>
      <c r="B741" s="804"/>
      <c r="C741" s="824"/>
      <c r="D741" s="824"/>
      <c r="E741" s="837"/>
      <c r="F741" s="840"/>
      <c r="G741" s="843"/>
      <c r="H741" s="843"/>
      <c r="I741" s="845"/>
      <c r="J741" s="845"/>
      <c r="K741" s="846"/>
    </row>
    <row r="742" spans="1:11" x14ac:dyDescent="0.25">
      <c r="A742" s="638" t="s">
        <v>441</v>
      </c>
      <c r="B742" s="805"/>
      <c r="C742" s="824"/>
      <c r="D742" s="824"/>
      <c r="E742" s="837"/>
      <c r="F742" s="840"/>
      <c r="G742" s="843"/>
      <c r="H742" s="843"/>
      <c r="I742" s="845"/>
      <c r="J742" s="845"/>
      <c r="K742" s="846"/>
    </row>
    <row r="743" spans="1:11" x14ac:dyDescent="0.25">
      <c r="A743" s="655" t="s">
        <v>442</v>
      </c>
      <c r="B743" s="802">
        <v>45267</v>
      </c>
      <c r="C743" s="824">
        <v>1.7762285714285713</v>
      </c>
      <c r="D743" s="824">
        <v>1.3506564989645891</v>
      </c>
      <c r="E743" s="837">
        <v>1.0141777611892402</v>
      </c>
      <c r="F743" s="840">
        <v>6.8180054420954113</v>
      </c>
      <c r="G743" s="843">
        <v>0.88601664403294966</v>
      </c>
      <c r="H743" s="843">
        <v>4.7125023284778749</v>
      </c>
      <c r="I743" s="845">
        <v>81.104440388965813</v>
      </c>
      <c r="J743" s="845">
        <v>57.219558464345724</v>
      </c>
      <c r="K743" s="846">
        <v>23.884881924620089</v>
      </c>
    </row>
    <row r="744" spans="1:11" x14ac:dyDescent="0.25">
      <c r="A744" s="655" t="s">
        <v>443</v>
      </c>
      <c r="B744" s="802">
        <v>45281</v>
      </c>
      <c r="C744" s="824">
        <v>1.758342857142857</v>
      </c>
      <c r="D744" s="824">
        <v>1.3293722360472837</v>
      </c>
      <c r="E744" s="837">
        <v>0.93624271581208152</v>
      </c>
      <c r="F744" s="840">
        <v>6.722652549200955</v>
      </c>
      <c r="G744" s="843">
        <v>0.92891779816484621</v>
      </c>
      <c r="H744" s="843">
        <v>4.7824771918270956</v>
      </c>
      <c r="I744" s="845">
        <v>179.98973565539535</v>
      </c>
      <c r="J744" s="845">
        <v>143.75474997033743</v>
      </c>
      <c r="K744" s="846">
        <v>36.234985685057922</v>
      </c>
    </row>
    <row r="745" spans="1:11" x14ac:dyDescent="0.25">
      <c r="A745" s="655" t="s">
        <v>444</v>
      </c>
      <c r="B745" s="802">
        <v>45295</v>
      </c>
      <c r="C745" s="824">
        <v>1.9029142857142867</v>
      </c>
      <c r="D745" s="824">
        <v>1.3677815255335286</v>
      </c>
      <c r="E745" s="837">
        <v>1.0691556601966405</v>
      </c>
      <c r="F745" s="840">
        <v>7.6642904070479849</v>
      </c>
      <c r="G745" s="843">
        <v>1.2215242044512331</v>
      </c>
      <c r="H745" s="843">
        <v>6.5138634033065888</v>
      </c>
      <c r="I745" s="845">
        <v>154.77547671982097</v>
      </c>
      <c r="J745" s="845">
        <v>129.72818932329639</v>
      </c>
      <c r="K745" s="846">
        <v>25.047287396524581</v>
      </c>
    </row>
    <row r="746" spans="1:11" x14ac:dyDescent="0.25">
      <c r="A746" s="655" t="s">
        <v>445</v>
      </c>
      <c r="B746" s="802">
        <v>45309</v>
      </c>
      <c r="C746" s="824">
        <v>2.8604000000000007</v>
      </c>
      <c r="D746" s="824">
        <v>2.0459686101824217</v>
      </c>
      <c r="E746" s="837">
        <v>1.4984726366273597</v>
      </c>
      <c r="F746" s="840">
        <v>10.6508839099026</v>
      </c>
      <c r="G746" s="843">
        <v>1.6765645841288659</v>
      </c>
      <c r="H746" s="843">
        <v>11.646658157265442</v>
      </c>
      <c r="I746" s="845">
        <v>235.06835315750311</v>
      </c>
      <c r="J746" s="845">
        <v>181.27148987075864</v>
      </c>
      <c r="K746" s="846">
        <v>53.796863286744468</v>
      </c>
    </row>
    <row r="747" spans="1:11" x14ac:dyDescent="0.25">
      <c r="A747" s="655" t="s">
        <v>446</v>
      </c>
      <c r="B747" s="802">
        <v>45323</v>
      </c>
      <c r="C747" s="824">
        <v>2.5587428571428572</v>
      </c>
      <c r="D747" s="824">
        <v>1.6795198482213816</v>
      </c>
      <c r="E747" s="837">
        <v>1.4223218012575147</v>
      </c>
      <c r="F747" s="840">
        <v>10.278765504682644</v>
      </c>
      <c r="G747" s="843">
        <v>2.6514333661193099</v>
      </c>
      <c r="H747" s="843">
        <v>10.876982862314707</v>
      </c>
      <c r="I747" s="845">
        <v>210.55894971428575</v>
      </c>
      <c r="J747" s="845">
        <v>147.94651200000001</v>
      </c>
      <c r="K747" s="846">
        <v>62.612437714285733</v>
      </c>
    </row>
    <row r="748" spans="1:11" x14ac:dyDescent="0.25">
      <c r="A748" s="655" t="s">
        <v>447</v>
      </c>
      <c r="B748" s="802">
        <v>45337</v>
      </c>
      <c r="C748" s="824">
        <v>1.0674857142857144</v>
      </c>
      <c r="D748" s="824">
        <v>0.64047908046464808</v>
      </c>
      <c r="E748" s="837">
        <v>1.3863831275700547</v>
      </c>
      <c r="F748" s="840">
        <v>7.7875745798451659</v>
      </c>
      <c r="G748" s="843">
        <v>0.91411264148235127</v>
      </c>
      <c r="H748" s="843">
        <v>3.6277944724195414</v>
      </c>
      <c r="I748" s="845">
        <v>157.24303873115551</v>
      </c>
      <c r="J748" s="845">
        <v>85.64675584036469</v>
      </c>
      <c r="K748" s="846">
        <v>71.596282890790818</v>
      </c>
    </row>
    <row r="749" spans="1:11" x14ac:dyDescent="0.25">
      <c r="A749" s="655" t="s">
        <v>448</v>
      </c>
      <c r="B749" s="802">
        <v>45351</v>
      </c>
      <c r="C749" s="824">
        <v>0.84554285714285682</v>
      </c>
      <c r="D749" s="824">
        <v>0.415420200518546</v>
      </c>
      <c r="E749" s="837">
        <v>1.4794664086512623</v>
      </c>
      <c r="F749" s="840">
        <v>8.3215552714659626</v>
      </c>
      <c r="G749" s="843">
        <v>0.44417236454904457</v>
      </c>
      <c r="H749" s="843">
        <v>4.8430695624161553</v>
      </c>
      <c r="I749" s="845">
        <v>123.68103575307833</v>
      </c>
      <c r="J749" s="845">
        <v>55.056431002957325</v>
      </c>
      <c r="K749" s="846">
        <v>68.624604750121009</v>
      </c>
    </row>
    <row r="750" spans="1:11" x14ac:dyDescent="0.25">
      <c r="A750" s="655" t="s">
        <v>449</v>
      </c>
      <c r="B750" s="802">
        <v>45365</v>
      </c>
      <c r="C750" s="824">
        <v>1.4381142857142848</v>
      </c>
      <c r="D750" s="824">
        <v>0.70760029711364802</v>
      </c>
      <c r="E750" s="837">
        <v>1.2467535434750929</v>
      </c>
      <c r="F750" s="840">
        <v>8.4011112903678153</v>
      </c>
      <c r="G750" s="843">
        <v>0.59351150560645738</v>
      </c>
      <c r="H750" s="843">
        <v>14.921498464533936</v>
      </c>
      <c r="I750" s="845">
        <v>127.95882641986057</v>
      </c>
      <c r="J750" s="845">
        <v>47.655090333081191</v>
      </c>
      <c r="K750" s="846">
        <v>80.303736086779381</v>
      </c>
    </row>
    <row r="751" spans="1:11" x14ac:dyDescent="0.25">
      <c r="A751" s="655" t="s">
        <v>450</v>
      </c>
      <c r="B751" s="802">
        <v>45379</v>
      </c>
      <c r="C751" s="824">
        <v>0.91788571428571486</v>
      </c>
      <c r="D751" s="824">
        <v>0.51853080387896555</v>
      </c>
      <c r="E751" s="837">
        <v>0.87050824922104186</v>
      </c>
      <c r="F751" s="840">
        <v>5.5133192269208298</v>
      </c>
      <c r="G751" s="843">
        <v>0.69914174931900341</v>
      </c>
      <c r="H751" s="843">
        <v>5.8386068792324677</v>
      </c>
      <c r="I751" s="845">
        <v>125.99817200000008</v>
      </c>
      <c r="J751" s="845">
        <v>94.327990121325769</v>
      </c>
      <c r="K751" s="846">
        <v>31.670181878674313</v>
      </c>
    </row>
    <row r="752" spans="1:11" x14ac:dyDescent="0.25">
      <c r="A752" s="655" t="s">
        <v>451</v>
      </c>
      <c r="B752" s="802">
        <v>45393</v>
      </c>
      <c r="C752" s="824">
        <v>1.429542857142857</v>
      </c>
      <c r="D752" s="824">
        <v>0.81423157904416055</v>
      </c>
      <c r="E752" s="837">
        <v>1.4145200150864328</v>
      </c>
      <c r="F752" s="840">
        <v>9.2779908125343571</v>
      </c>
      <c r="G752" s="843">
        <v>1.3918273647018282</v>
      </c>
      <c r="H752" s="843">
        <v>7.0380605617233334</v>
      </c>
      <c r="I752" s="845">
        <v>124.22780199422037</v>
      </c>
      <c r="J752" s="845">
        <v>79.603357937553739</v>
      </c>
      <c r="K752" s="846">
        <v>44.624444056666633</v>
      </c>
    </row>
    <row r="753" spans="1:11" x14ac:dyDescent="0.25">
      <c r="A753" s="655" t="s">
        <v>452</v>
      </c>
      <c r="B753" s="802">
        <v>45407</v>
      </c>
      <c r="C753" s="824">
        <v>1.1666285714285718</v>
      </c>
      <c r="D753" s="824">
        <v>0.66228691307945009</v>
      </c>
      <c r="E753" s="837">
        <v>0.90862812756149958</v>
      </c>
      <c r="F753" s="840">
        <v>6.7857101097428636</v>
      </c>
      <c r="G753" s="843">
        <v>1.2537075732660186</v>
      </c>
      <c r="H753" s="843">
        <v>6.2413086621155083</v>
      </c>
      <c r="I753" s="845">
        <v>136.120350176985</v>
      </c>
      <c r="J753" s="845">
        <v>109.16255725762205</v>
      </c>
      <c r="K753" s="846">
        <v>26.957792919362944</v>
      </c>
    </row>
    <row r="754" spans="1:11" x14ac:dyDescent="0.25">
      <c r="A754" s="655" t="s">
        <v>453</v>
      </c>
      <c r="B754" s="802">
        <v>45421</v>
      </c>
      <c r="C754" s="824">
        <v>2.3662857142857132</v>
      </c>
      <c r="D754" s="824">
        <v>1.4271492168010949</v>
      </c>
      <c r="E754" s="837">
        <v>1.4345678110821882</v>
      </c>
      <c r="F754" s="840">
        <v>10.492119982014936</v>
      </c>
      <c r="G754" s="843">
        <v>2.0722612288471276</v>
      </c>
      <c r="H754" s="843">
        <v>14.846311226800383</v>
      </c>
      <c r="I754" s="845">
        <v>185.63090425935744</v>
      </c>
      <c r="J754" s="845">
        <v>140.01309476246439</v>
      </c>
      <c r="K754" s="846">
        <v>45.617809496893045</v>
      </c>
    </row>
    <row r="755" spans="1:11" x14ac:dyDescent="0.25">
      <c r="A755" s="638" t="s">
        <v>454</v>
      </c>
      <c r="B755" s="803">
        <v>45435</v>
      </c>
      <c r="C755" s="824">
        <v>2.794892307692308</v>
      </c>
      <c r="D755" s="824">
        <v>1.8533765317063111</v>
      </c>
      <c r="E755" s="837">
        <v>1.4546255215123247</v>
      </c>
      <c r="F755" s="840">
        <v>10.406634803953812</v>
      </c>
      <c r="G755" s="843">
        <v>1.8514804812632371</v>
      </c>
      <c r="H755" s="843">
        <v>15.809126938921962</v>
      </c>
      <c r="I755" s="845">
        <v>185.76695916276003</v>
      </c>
      <c r="J755" s="845">
        <v>144.44883502267422</v>
      </c>
      <c r="K755" s="846">
        <v>41.318124140085814</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8B1B1-A107-48F6-A726-36143397770E}">
  <dimension ref="A1:A3"/>
  <sheetViews>
    <sheetView topLeftCell="A413" zoomScale="60" zoomScaleNormal="60" zoomScaleSheetLayoutView="40" workbookViewId="0">
      <selection activeCell="M522" sqref="M522"/>
    </sheetView>
  </sheetViews>
  <sheetFormatPr defaultRowHeight="13.2" x14ac:dyDescent="0.25"/>
  <cols>
    <col min="1" max="1" width="15.5546875" customWidth="1"/>
  </cols>
  <sheetData>
    <row r="1" spans="1:1" ht="24.6" x14ac:dyDescent="0.4">
      <c r="A1" s="778" t="s">
        <v>455</v>
      </c>
    </row>
    <row r="2" spans="1:1" x14ac:dyDescent="0.25">
      <c r="A2" s="1"/>
    </row>
    <row r="3" spans="1:1" x14ac:dyDescent="0.25">
      <c r="A3" s="1"/>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E2F99-BC87-4E25-B109-E8724994E2CF}">
  <dimension ref="A1:P27"/>
  <sheetViews>
    <sheetView topLeftCell="C315" zoomScale="50" zoomScaleNormal="50" workbookViewId="0">
      <selection activeCell="AR258" sqref="AR258"/>
    </sheetView>
  </sheetViews>
  <sheetFormatPr defaultRowHeight="13.2" x14ac:dyDescent="0.25"/>
  <sheetData>
    <row r="1" spans="1:1" ht="30" x14ac:dyDescent="0.5">
      <c r="A1" s="777" t="s">
        <v>904</v>
      </c>
    </row>
    <row r="27" spans="16:16" x14ac:dyDescent="0.25">
      <c r="P27" t="s">
        <v>908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E E A A B Q S w M E F A A C A A g A s 1 N x 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s 1 N 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N T c V q + / c p K O w E A A O Q C A A A T A B w A R m 9 y b X V s Y X M v U 2 V j d G l v b j E u b S C i G A A o o B Q A A A A A A A A A A A A A A A A A A A A A A A A A A A C N 0 s 9 r g z A U B / C 7 4 P 8 Q s o u C C N 3 G L q W H k m 4 g r F W o s E M p k u p b l e Z H S S K 0 S P / 3 R b O 2 M L Z h L o H 3 P n k J f K O h N I 0 U a O 3 2 y d T 3 f E / X V E G F c r p j M E E z x M D 4 H r J r L V t V g q 2 8 n k p g M W m V A m E + p D r s p D w E Y b d Z U Q 4 z 7 E 7 i 7 W V D p D C W b C M 3 4 A G T m o p 9 P / x 8 B G w n D T T O F R X 6 U y p O J G u 5 6 J s 6 c L d F X Y f X l B 8 Z F M k C R 8 j Y H j J w M p c I d X h B D R T p E c S 1 U 9 m C a T g M 3 V w a y o o l 1 b p 4 Y + 2 p 2 B f 8 s a j o G V 2 1 a P k O l L O g V L M H I d s R O E t X D n E u G e h v + S s k 4 y C h J H 0 a R 9 N s / j 5 O 5 l n m Y D v A 7 J 9 3 J q N l O k Z e w l v i i d C g j I 1 8 a f 9 C f c 9 8 X l U u 7 e D H r 4 g Q d j R C Q M s a 9 R n H Q y X Y 3 P L e h h F K h H l 5 j v s z o e 8 1 4 o 8 L p 1 9 Q S w E C L Q A U A A I A C A C z U 3 F a S 0 D A 4 6 Q A A A D 2 A A A A E g A A A A A A A A A A A A A A A A A A A A A A Q 2 9 u Z m l n L 1 B h Y 2 t h Z 2 U u e G 1 s U E s B A i 0 A F A A C A A g A s 1 N x W g / K 6 a u k A A A A 6 Q A A A B M A A A A A A A A A A A A A A A A A 8 A A A A F t D b 2 5 0 Z W 5 0 X 1 R 5 c G V z X S 5 4 b W x Q S w E C L Q A U A A I A C A C z U 3 F a v v 3 K S j s B A A D k A g A A E w A A A A A A A A A A A A A A A A D h A Q A A R m 9 y b X V s Y X M v U 2 V j d G l v b j E u b V B L B Q Y A A A A A A w A D A M I A A A B 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E A A A A A A A A H 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V k N W N i N z I t Y j N m N S 0 0 M T I 4 L W F m N W I t N m V k Y W E 1 N T A w M z I 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z N T M i I C 8 + P E V u d H J 5 I F R 5 c G U 9 I k Z p b G x F c n J v c k N v Z G U i I F Z h b H V l P S J z V W 5 r b m 9 3 b i I g L z 4 8 R W 5 0 c n k g V H l w Z T 0 i R m l s b E V y c m 9 y Q 2 9 1 b n Q i I F Z h b H V l P S J s M C I g L z 4 8 R W 5 0 c n k g V H l w Z T 0 i R m l s b E x h c 3 R V c G R h d G V k I i B W Y W x 1 Z T 0 i Z D I w M j U t M D M t M T d U M T Q 6 M j k 6 M z k u M T Y 4 N j k z O F o i I C 8 + P E V u d H J 5 I F R 5 c G U 9 I k Z p b G x D b 2 x 1 b W 5 U e X B l c y I g V m F s d W U 9 I n N C Z 2 N G Q l F V R k J R V U Z C U V V E I i A v P j x F b n R y e S B U e X B l P S J G a W x s Q 2 9 s d W 1 u T m F t Z X M i I F Z h b H V l P S J z W y Z x d W 9 0 O 1 N h b X B s Z V 9 J R C Z x d W 9 0 O y w m c X V v d D t E Y X R l X 0 9 w Z W 4 m c X V v d D s s J n F 1 b 3 Q 7 V G 9 0 Y W x f T W F z c 1 9 G b H V 4 X 2 d f b T J f Z G F 5 I C Z x d W 9 0 O y w m c X V v d D t U Z X J y a W d l b m 9 1 c 1 9 G b H V 4 X 2 d f b T J f Z G F 5 I C Z x d W 9 0 O y w m c X V v d D t Q T 0 5 f R m x 1 e F 9 t b W 9 s Z X N f b T J f Z G F 5 J n F 1 b 3 Q 7 L C Z x d W 9 0 O 1 B P Q 1 9 G b H V 4 X 2 1 t b 2 x l c 1 9 t M l 9 k Y X k m c X V v d D s s J n F 1 b 3 Q 7 Q 2 F D T z N f R m x 1 e F 9 t b W 9 s Z X N f b T J f Z G F 5 J n F 1 b 3 Q 7 L C Z x d W 9 0 O 0 9 Q Q U x f R m x 1 e F 9 t b W 9 s Z X N f b T J f Z G F 5 J n F 1 b 3 Q 7 L C Z x d W 9 0 O 1 R Q U F 9 G b H V 4 X 3 V t b 2 x l c 1 B f b T J f Z G F 5 J n F 1 b 3 Q 7 L C Z x d W 9 0 O 1 B J U F 9 G b H V 4 X 3 V t b 2 x l c 1 B f b T J f Z G F 5 J n F 1 b 3 Q 7 L C Z x d W 9 0 O 1 B P U F 9 G b H V 4 X 3 V t b 2 x l c 1 B f b T J f Z G F 5 J n F 1 b 3 Q 7 L C Z x d W 9 0 O 0 1 v b n R o 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S 9 B d X R v U m V t b 3 Z l Z E N v b H V t b n M x L n t T Y W 1 w b G V f S U Q s M H 0 m c X V v d D s s J n F 1 b 3 Q 7 U 2 V j d G l v b j E v V G F i b G U x L 0 F 1 d G 9 S Z W 1 v d m V k Q 2 9 s d W 1 u c z E u e 0 R h d G V f T 3 B l b i w x f S Z x d W 9 0 O y w m c X V v d D t T Z W N 0 a W 9 u M S 9 U Y W J s Z T E v Q X V 0 b 1 J l b W 9 2 Z W R D b 2 x 1 b W 5 z M S 5 7 V G 9 0 Y W x f T W F z c 1 9 G b H V 4 X 2 d f b T J f Z G F 5 I C w y f S Z x d W 9 0 O y w m c X V v d D t T Z W N 0 a W 9 u M S 9 U Y W J s Z T E v Q X V 0 b 1 J l b W 9 2 Z W R D b 2 x 1 b W 5 z M S 5 7 V G V y c m l n Z W 5 v d X N f R m x 1 e F 9 n X 2 0 y X 2 R h e S A s M 3 0 m c X V v d D s s J n F 1 b 3 Q 7 U 2 V j d G l v b j E v V G F i b G U x L 0 F 1 d G 9 S Z W 1 v d m V k Q 2 9 s d W 1 u c z E u e 1 B P T l 9 G b H V 4 X 2 1 t b 2 x l c 1 9 t M l 9 k Y X k s N H 0 m c X V v d D s s J n F 1 b 3 Q 7 U 2 V j d G l v b j E v V G F i b G U x L 0 F 1 d G 9 S Z W 1 v d m V k Q 2 9 s d W 1 u c z E u e 1 B P Q 1 9 G b H V 4 X 2 1 t b 2 x l c 1 9 t M l 9 k Y X k s N X 0 m c X V v d D s s J n F 1 b 3 Q 7 U 2 V j d G l v b j E v V G F i b G U x L 0 F 1 d G 9 S Z W 1 v d m V k Q 2 9 s d W 1 u c z E u e 0 N h Q 0 8 z X 0 Z s d X h f b W 1 v b G V z X 2 0 y X 2 R h e S w 2 f S Z x d W 9 0 O y w m c X V v d D t T Z W N 0 a W 9 u M S 9 U Y W J s Z T E v Q X V 0 b 1 J l b W 9 2 Z W R D b 2 x 1 b W 5 z M S 5 7 T 1 B B T F 9 G b H V 4 X 2 1 t b 2 x l c 1 9 t M l 9 k Y X k s N 3 0 m c X V v d D s s J n F 1 b 3 Q 7 U 2 V j d G l v b j E v V G F i b G U x L 0 F 1 d G 9 S Z W 1 v d m V k Q 2 9 s d W 1 u c z E u e 1 R Q U F 9 G b H V 4 X 3 V t b 2 x l c 1 B f b T J f Z G F 5 L D h 9 J n F 1 b 3 Q 7 L C Z x d W 9 0 O 1 N l Y 3 R p b 2 4 x L 1 R h Y m x l M S 9 B d X R v U m V t b 3 Z l Z E N v b H V t b n M x L n t Q S V B f R m x 1 e F 9 1 b W 9 s Z X N Q X 2 0 y X 2 R h e S w 5 f S Z x d W 9 0 O y w m c X V v d D t T Z W N 0 a W 9 u M S 9 U Y W J s Z T E v Q X V 0 b 1 J l b W 9 2 Z W R D b 2 x 1 b W 5 z M S 5 7 U E 9 Q X 0 Z s d X h f d W 1 v b G V z U F 9 t M l 9 k Y X k s M T B 9 J n F 1 b 3 Q 7 L C Z x d W 9 0 O 1 N l Y 3 R p b 2 4 x L 1 R h Y m x l M S 9 B d X R v U m V t b 3 Z l Z E N v b H V t b n M x L n t N b 2 5 0 a C w x M X 0 m c X V v d D t d L C Z x d W 9 0 O 0 N v b H V t b k N v d W 5 0 J n F 1 b 3 Q 7 O j E y L C Z x d W 9 0 O 0 t l e U N v b H V t b k 5 h b W V z J n F 1 b 3 Q 7 O l t d L C Z x d W 9 0 O 0 N v b H V t b k l k Z W 5 0 a X R p Z X M m c X V v d D s 6 W y Z x d W 9 0 O 1 N l Y 3 R p b 2 4 x L 1 R h Y m x l M S 9 B d X R v U m V t b 3 Z l Z E N v b H V t b n M x L n t T Y W 1 w b G V f S U Q s M H 0 m c X V v d D s s J n F 1 b 3 Q 7 U 2 V j d G l v b j E v V G F i b G U x L 0 F 1 d G 9 S Z W 1 v d m V k Q 2 9 s d W 1 u c z E u e 0 R h d G V f T 3 B l b i w x f S Z x d W 9 0 O y w m c X V v d D t T Z W N 0 a W 9 u M S 9 U Y W J s Z T E v Q X V 0 b 1 J l b W 9 2 Z W R D b 2 x 1 b W 5 z M S 5 7 V G 9 0 Y W x f T W F z c 1 9 G b H V 4 X 2 d f b T J f Z G F 5 I C w y f S Z x d W 9 0 O y w m c X V v d D t T Z W N 0 a W 9 u M S 9 U Y W J s Z T E v Q X V 0 b 1 J l b W 9 2 Z W R D b 2 x 1 b W 5 z M S 5 7 V G V y c m l n Z W 5 v d X N f R m x 1 e F 9 n X 2 0 y X 2 R h e S A s M 3 0 m c X V v d D s s J n F 1 b 3 Q 7 U 2 V j d G l v b j E v V G F i b G U x L 0 F 1 d G 9 S Z W 1 v d m V k Q 2 9 s d W 1 u c z E u e 1 B P T l 9 G b H V 4 X 2 1 t b 2 x l c 1 9 t M l 9 k Y X k s N H 0 m c X V v d D s s J n F 1 b 3 Q 7 U 2 V j d G l v b j E v V G F i b G U x L 0 F 1 d G 9 S Z W 1 v d m V k Q 2 9 s d W 1 u c z E u e 1 B P Q 1 9 G b H V 4 X 2 1 t b 2 x l c 1 9 t M l 9 k Y X k s N X 0 m c X V v d D s s J n F 1 b 3 Q 7 U 2 V j d G l v b j E v V G F i b G U x L 0 F 1 d G 9 S Z W 1 v d m V k Q 2 9 s d W 1 u c z E u e 0 N h Q 0 8 z X 0 Z s d X h f b W 1 v b G V z X 2 0 y X 2 R h e S w 2 f S Z x d W 9 0 O y w m c X V v d D t T Z W N 0 a W 9 u M S 9 U Y W J s Z T E v Q X V 0 b 1 J l b W 9 2 Z W R D b 2 x 1 b W 5 z M S 5 7 T 1 B B T F 9 G b H V 4 X 2 1 t b 2 x l c 1 9 t M l 9 k Y X k s N 3 0 m c X V v d D s s J n F 1 b 3 Q 7 U 2 V j d G l v b j E v V G F i b G U x L 0 F 1 d G 9 S Z W 1 v d m V k Q 2 9 s d W 1 u c z E u e 1 R Q U F 9 G b H V 4 X 3 V t b 2 x l c 1 B f b T J f Z G F 5 L D h 9 J n F 1 b 3 Q 7 L C Z x d W 9 0 O 1 N l Y 3 R p b 2 4 x L 1 R h Y m x l M S 9 B d X R v U m V t b 3 Z l Z E N v b H V t b n M x L n t Q S V B f R m x 1 e F 9 1 b W 9 s Z X N Q X 2 0 y X 2 R h e S w 5 f S Z x d W 9 0 O y w m c X V v d D t T Z W N 0 a W 9 u M S 9 U Y W J s Z T E v Q X V 0 b 1 J l b W 9 2 Z W R D b 2 x 1 b W 5 z M S 5 7 U E 9 Q X 0 Z s d X h f d W 1 v b G V z U F 9 t M l 9 k Y X k s M T B 9 J n F 1 b 3 Q 7 L C Z x d W 9 0 O 1 N l Y 3 R p b 2 4 x L 1 R h Y m x l M S 9 B d X R v U m V t b 3 Z l Z E N v b H V t b n M x L n t N b 2 5 0 a C w x 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S W 5 z Z X J 0 Z W Q l M j B N b 2 5 0 a D w v S X R l b V B h d G g + P C 9 J d G V t T G 9 j Y X R p b 2 4 + P F N 0 Y W J s Z U V u d H J p Z X M g L z 4 8 L 0 l 0 Z W 0 + P C 9 J d G V t c z 4 8 L 0 x v Y 2 F s U G F j a 2 F n Z U 1 l d G F k Y X R h R m l s Z T 4 W A A A A U E s F B g A A A A A A A A A A A A A A A A A A A A A A A C Y B A A A B A A A A 0 I y d 3 w E V 0 R G M e g D A T 8 K X 6 w E A A A D Q Q z E j t U / q S p 2 m j L j t z I v i A A A A A A I A A A A A A B B m A A A A A Q A A I A A A A C t G 9 G X T P o C y J D Q g i d S u 3 d d s u g L D N Z u n 4 4 l 6 Y e / Z W U M d A A A A A A 6 A A A A A A g A A I A A A A J X X l I T F b p 3 u v a z 8 A w k F O d i 1 s r J I W c 9 y 5 y C G I q 7 u s v 0 l U A A A A M j Y M d o m P s g M I M n S K i 3 P 0 n + D 5 j w 6 A 7 n O l j m 2 l 9 M n u W / M i 9 R v o V H C 9 c R S r d 9 t e B 2 8 g g y W K V R d v s r s b h l W o M 6 y j w R 8 9 0 p b E 8 y 7 R b H s F F q X l E h v Q A A A A M W L Y a U b p U m x H F s i O O Y D c u k N m J Y I F m h T b C 4 y k v C A 5 + y 6 + u c 7 t + k 9 h 8 4 K y g 5 i m O b k F g m A i P N 0 m W R M Q T M A d y 9 / t W A = < / D a t a M a s h u p > 
</file>

<file path=customXml/itemProps1.xml><?xml version="1.0" encoding="utf-8"?>
<ds:datastoreItem xmlns:ds="http://schemas.openxmlformats.org/officeDocument/2006/customXml" ds:itemID="{15DB29B1-8CD4-4BC1-98A5-CC8DB45790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Modifications</vt:lpstr>
      <vt:lpstr>SBB Sediment Trap 540m - NEW</vt:lpstr>
      <vt:lpstr>Table1</vt:lpstr>
      <vt:lpstr>SBB Sediment Trap 150m - NEW</vt:lpstr>
      <vt:lpstr>DataForBoxPlotsTop_moles</vt:lpstr>
      <vt:lpstr>TOP Trap again</vt:lpstr>
      <vt:lpstr>DataForBoxPlotsBot_moles</vt:lpstr>
      <vt:lpstr>Figures Top Trap</vt:lpstr>
      <vt:lpstr>Figures Bot Trap '09 to Current</vt:lpstr>
      <vt:lpstr>Figures Bot Trap (all)</vt:lpstr>
    </vt:vector>
  </TitlesOfParts>
  <Manager/>
  <Company>USC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dc:creator>
  <cp:keywords/>
  <dc:description/>
  <cp:lastModifiedBy>Coli, Nina</cp:lastModifiedBy>
  <cp:revision/>
  <dcterms:created xsi:type="dcterms:W3CDTF">2010-06-01T12:52:37Z</dcterms:created>
  <dcterms:modified xsi:type="dcterms:W3CDTF">2025-06-26T15:48:25Z</dcterms:modified>
  <cp:category/>
  <cp:contentStatus/>
</cp:coreProperties>
</file>