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mba\Desktop\L3\LP\"/>
    </mc:Choice>
  </mc:AlternateContent>
  <xr:revisionPtr revIDLastSave="0" documentId="13_ncr:1_{E28564B3-D2AE-4050-91BB-761BF882B5A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Les ventes prévisionnels" sheetId="8" r:id="rId1"/>
    <sheet name="compte d exploitation prévision" sheetId="2" r:id="rId2"/>
    <sheet name="rentabilité1 VAN" sheetId="3" r:id="rId3"/>
    <sheet name="SEUIL DE RENTABILITE" sheetId="5" r:id="rId4"/>
    <sheet name="plan de financement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B4" i="2"/>
  <c r="C7" i="5" l="1"/>
  <c r="D7" i="5"/>
  <c r="E7" i="5"/>
  <c r="F7" i="5"/>
  <c r="B7" i="5"/>
  <c r="C20" i="5" l="1"/>
  <c r="D20" i="5"/>
  <c r="E20" i="5"/>
  <c r="F20" i="5"/>
  <c r="B20" i="5"/>
  <c r="D6" i="2" l="1"/>
  <c r="D6" i="5"/>
  <c r="B6" i="2"/>
  <c r="B6" i="5"/>
  <c r="F6" i="2"/>
  <c r="F6" i="5"/>
  <c r="E6" i="2"/>
  <c r="E6" i="5"/>
  <c r="C6" i="2"/>
  <c r="C6" i="5"/>
  <c r="C8" i="5"/>
  <c r="D8" i="5"/>
  <c r="E8" i="5"/>
  <c r="F8" i="5"/>
  <c r="B8" i="5"/>
  <c r="B9" i="5" l="1"/>
  <c r="B21" i="5" s="1"/>
  <c r="B22" i="5" s="1"/>
  <c r="B23" i="5" s="1"/>
  <c r="B24" i="5" s="1"/>
  <c r="D9" i="5"/>
  <c r="D21" i="5" s="1"/>
  <c r="D22" i="5" s="1"/>
  <c r="D23" i="5" s="1"/>
  <c r="D24" i="5" s="1"/>
  <c r="E9" i="5"/>
  <c r="E21" i="5" s="1"/>
  <c r="E22" i="5" s="1"/>
  <c r="E23" i="5" s="1"/>
  <c r="E24" i="5" s="1"/>
  <c r="F9" i="5"/>
  <c r="F21" i="5" s="1"/>
  <c r="F22" i="5" s="1"/>
  <c r="F23" i="5" s="1"/>
  <c r="F24" i="5" s="1"/>
  <c r="C9" i="5"/>
  <c r="C21" i="5" s="1"/>
  <c r="C22" i="5" s="1"/>
  <c r="C23" i="5" s="1"/>
  <c r="C24" i="5" s="1"/>
  <c r="D13" i="6"/>
  <c r="E13" i="6"/>
  <c r="F13" i="6"/>
  <c r="G13" i="6"/>
  <c r="C13" i="6"/>
  <c r="B13" i="6"/>
  <c r="B8" i="6"/>
  <c r="C17" i="2" l="1"/>
  <c r="C18" i="2" s="1"/>
  <c r="C20" i="2" s="1"/>
  <c r="C22" i="2" s="1"/>
  <c r="C25" i="2" s="1"/>
  <c r="D17" i="2"/>
  <c r="D18" i="2" s="1"/>
  <c r="D20" i="2" s="1"/>
  <c r="D22" i="2" s="1"/>
  <c r="D25" i="2" s="1"/>
  <c r="E17" i="2"/>
  <c r="E18" i="2" s="1"/>
  <c r="E20" i="2" s="1"/>
  <c r="E22" i="2" s="1"/>
  <c r="E25" i="2" s="1"/>
  <c r="F17" i="2"/>
  <c r="B17" i="2"/>
  <c r="B18" i="2" s="1"/>
  <c r="B20" i="2" s="1"/>
  <c r="B22" i="2" s="1"/>
  <c r="B25" i="2" s="1"/>
  <c r="B26" i="2" l="1"/>
  <c r="F18" i="2"/>
  <c r="F20" i="2" s="1"/>
  <c r="F22" i="2" s="1"/>
  <c r="C26" i="2"/>
  <c r="E26" i="2"/>
  <c r="D26" i="2"/>
  <c r="F25" i="2" l="1"/>
  <c r="F26" i="2" s="1"/>
  <c r="D27" i="2"/>
  <c r="D28" i="2" s="1"/>
  <c r="E27" i="2"/>
  <c r="E28" i="2" s="1"/>
  <c r="B27" i="2"/>
  <c r="B28" i="2" s="1"/>
  <c r="C27" i="2"/>
  <c r="C28" i="2" s="1"/>
  <c r="C3" i="3" l="1"/>
  <c r="C5" i="3" s="1"/>
  <c r="D7" i="6"/>
  <c r="D8" i="6" s="1"/>
  <c r="D14" i="6" s="1"/>
  <c r="F27" i="2"/>
  <c r="F28" i="2" s="1"/>
  <c r="E3" i="3"/>
  <c r="E5" i="3" s="1"/>
  <c r="F7" i="6"/>
  <c r="F8" i="6" s="1"/>
  <c r="F14" i="6" s="1"/>
  <c r="D3" i="3"/>
  <c r="D5" i="3" s="1"/>
  <c r="E7" i="6"/>
  <c r="E8" i="6" s="1"/>
  <c r="E14" i="6" s="1"/>
  <c r="B3" i="3"/>
  <c r="B5" i="3" s="1"/>
  <c r="C7" i="6"/>
  <c r="C8" i="6" s="1"/>
  <c r="C14" i="6" s="1"/>
  <c r="C15" i="6" s="1"/>
  <c r="D15" i="6" s="1"/>
  <c r="E15" i="6" l="1"/>
  <c r="F15" i="6" s="1"/>
  <c r="B6" i="3"/>
  <c r="C6" i="3"/>
  <c r="D6" i="3" s="1"/>
  <c r="E6" i="3" s="1"/>
  <c r="F3" i="3"/>
  <c r="F5" i="3" s="1"/>
  <c r="G7" i="6"/>
  <c r="G8" i="6" s="1"/>
  <c r="G14" i="6" s="1"/>
  <c r="F6" i="3" l="1"/>
  <c r="C7" i="3" s="1"/>
  <c r="C11" i="3" s="1"/>
  <c r="G15" i="6"/>
</calcChain>
</file>

<file path=xl/sharedStrings.xml><?xml version="1.0" encoding="utf-8"?>
<sst xmlns="http://schemas.openxmlformats.org/spreadsheetml/2006/main" count="86" uniqueCount="77">
  <si>
    <t>LIBELLES \ ANNEES</t>
  </si>
  <si>
    <t>Emprunt</t>
  </si>
  <si>
    <t>CAF</t>
  </si>
  <si>
    <t>Total Ressources(1)</t>
  </si>
  <si>
    <t>BFR</t>
  </si>
  <si>
    <t>Variation BFR</t>
  </si>
  <si>
    <t>Remboursement Emprunts</t>
  </si>
  <si>
    <t>Total Emplois(2)</t>
  </si>
  <si>
    <t>Trésorerie (1-2)</t>
  </si>
  <si>
    <t>Cumul Trésorerie</t>
  </si>
  <si>
    <t>LIBELLES \ ANNES</t>
  </si>
  <si>
    <t>Charge d'Exploitation CE</t>
  </si>
  <si>
    <t>l’eau</t>
  </si>
  <si>
    <t>l’électricité</t>
  </si>
  <si>
    <t>Téléphone</t>
  </si>
  <si>
    <t>Carburant</t>
  </si>
  <si>
    <t>Prime d'assurance</t>
  </si>
  <si>
    <t>Fournitures de bureau</t>
  </si>
  <si>
    <t>Valeur Ajoutée VA= MB-CE (2)</t>
  </si>
  <si>
    <t>Amortissements</t>
  </si>
  <si>
    <t>Résultat d'Exploitation= EBE-AmOt (4)</t>
  </si>
  <si>
    <t>Produits financiers</t>
  </si>
  <si>
    <t>Impôt sur les sociétés I/S = RA* 30%</t>
  </si>
  <si>
    <t>Charge de Personnel (CP)/ SALAIRE</t>
  </si>
  <si>
    <t xml:space="preserve"> EBE = VA-CP (3)</t>
  </si>
  <si>
    <t>CALCUL DE LA VALEUR ACTUELLE NETTE</t>
  </si>
  <si>
    <t xml:space="preserve"> Capacité d’Autofinancement Net (CAF) </t>
  </si>
  <si>
    <t>Cumul des CAF Actualisés</t>
  </si>
  <si>
    <t>ANNEES</t>
  </si>
  <si>
    <t xml:space="preserve">VAN1 (1 0%)= Somme des CAF actualisé  - Cout Total </t>
  </si>
  <si>
    <t>CALCUL DU SEUIL DE RENTABILITE</t>
  </si>
  <si>
    <t>Eléments</t>
  </si>
  <si>
    <t>1ère année</t>
  </si>
  <si>
    <t>2ème année</t>
  </si>
  <si>
    <t>3ème année</t>
  </si>
  <si>
    <t>4ème année</t>
  </si>
  <si>
    <t>5ème année</t>
  </si>
  <si>
    <t>Chiffre d'affaires  CA</t>
  </si>
  <si>
    <t>Charges fixes</t>
  </si>
  <si>
    <t>Investissement/ CT</t>
  </si>
  <si>
    <t>Apport Personnel/Capital</t>
  </si>
  <si>
    <t xml:space="preserve">         PLAN DE FINANCEMENT PREVISIONNEL SUR 5ANS</t>
  </si>
  <si>
    <t>Taux d'actualisation  ( en%)</t>
  </si>
  <si>
    <t>COUT TOTAL DU PROJET</t>
  </si>
  <si>
    <t>VAN1 &gt; 0</t>
  </si>
  <si>
    <t>Charges variables (consommation intermédiaire) CV</t>
  </si>
  <si>
    <t>Total charges variables = CV</t>
  </si>
  <si>
    <t>Marge sur coût variables= CA-CV</t>
  </si>
  <si>
    <t>Seuil de rentabilité  SR = (Chiffre d'Affaire * Total Charges Fixes)/ Marge sur Coûts   Variables</t>
  </si>
  <si>
    <t>Années</t>
  </si>
  <si>
    <t>1ère Année</t>
  </si>
  <si>
    <t>2ème   Année</t>
  </si>
  <si>
    <t>3ème Année</t>
  </si>
  <si>
    <t>4ème Année</t>
  </si>
  <si>
    <t>5ème Année</t>
  </si>
  <si>
    <t>Ventes/Chiffre d’affaires(CAP)</t>
  </si>
  <si>
    <t>PREVISIONS DES VENTES /CA Prévisionnels</t>
  </si>
  <si>
    <t>Marge Brute MB  = (CA – CV ) (1)</t>
  </si>
  <si>
    <t>Maintenance ……………………</t>
  </si>
  <si>
    <t>autres charges………………………</t>
  </si>
  <si>
    <t>Loyer Annuel</t>
  </si>
  <si>
    <r>
      <rPr>
        <b/>
        <u/>
        <sz val="12"/>
        <color rgb="FF000000"/>
        <rFont val="Times New Roman"/>
        <family val="1"/>
      </rPr>
      <t>Produits:</t>
    </r>
    <r>
      <rPr>
        <b/>
        <sz val="12"/>
        <color rgb="FF000000"/>
        <rFont val="Times New Roman"/>
        <family val="1"/>
      </rPr>
      <t xml:space="preserve">  Chiffre d'Affaires ( CA )</t>
    </r>
  </si>
  <si>
    <r>
      <rPr>
        <b/>
        <u/>
        <sz val="12"/>
        <color rgb="FF000000"/>
        <rFont val="Times New Roman"/>
        <family val="1"/>
      </rPr>
      <t>Charges Variable</t>
    </r>
    <r>
      <rPr>
        <b/>
        <sz val="12"/>
        <color rgb="FF000000"/>
        <rFont val="Times New Roman"/>
        <family val="1"/>
      </rPr>
      <t xml:space="preserve"> (consommations intermediaires ou  matieres 1ère)/       CV</t>
    </r>
  </si>
  <si>
    <t>TOTAL Charges d'Exploitation  CE</t>
  </si>
  <si>
    <r>
      <t>Résultat des Activités RA = RE-FF</t>
    </r>
    <r>
      <rPr>
        <sz val="12"/>
        <color rgb="FF000000"/>
        <rFont val="Times New Roman"/>
        <family val="1"/>
      </rPr>
      <t xml:space="preserve">  (5)</t>
    </r>
  </si>
  <si>
    <t>Frais Financiers ( FF)</t>
  </si>
  <si>
    <t>Résultat Net RN = RA – IS  (6)</t>
  </si>
  <si>
    <t>CAF = RN+ Amortissements (7)</t>
  </si>
  <si>
    <t>COMPTE D’EXPLOITATION PREVISIONNEL</t>
  </si>
  <si>
    <t xml:space="preserve">Nous pouvons en conclure que l’investissement sera rentable.      </t>
  </si>
  <si>
    <t>TOTAL DES CHARGES FIXES</t>
  </si>
  <si>
    <t xml:space="preserve">Seuil de Rentabilité  SR = (Chiffre d'Affaire * Total Charges Fixes)/ Marge sur Coûts  Variable </t>
  </si>
  <si>
    <r>
      <t xml:space="preserve">Point mort  = </t>
    </r>
    <r>
      <rPr>
        <b/>
        <sz val="11"/>
        <rFont val="Times New Roman"/>
        <family val="1"/>
      </rPr>
      <t>Seuil de rentabilité / CA  en  Mois .</t>
    </r>
  </si>
  <si>
    <r>
      <t>Point mort  = Seuil de rentabilité</t>
    </r>
    <r>
      <rPr>
        <b/>
        <sz val="11"/>
        <rFont val="Times New Roman"/>
        <family val="1"/>
      </rPr>
      <t xml:space="preserve"> / CA  en  année.</t>
    </r>
  </si>
  <si>
    <r>
      <t xml:space="preserve">Point mort  = </t>
    </r>
    <r>
      <rPr>
        <b/>
        <sz val="11"/>
        <rFont val="Times New Roman"/>
        <family val="1"/>
      </rPr>
      <t>Seuil de rentabilité / CA  en   jours.</t>
    </r>
  </si>
  <si>
    <t>VAN</t>
  </si>
  <si>
    <t>CAF actualisé = CAF* Puissance ((1+i ) ;-n)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</si>
</sst>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3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330099"/>
      </left>
      <right style="medium">
        <color rgb="FF330099"/>
      </right>
      <top style="medium">
        <color rgb="FF330099"/>
      </top>
      <bottom style="medium">
        <color rgb="FF330099"/>
      </bottom>
      <diagonal/>
    </border>
    <border>
      <left style="medium">
        <color rgb="FF330099"/>
      </left>
      <right style="medium">
        <color rgb="FF330099"/>
      </right>
      <top style="medium">
        <color rgb="FF330099"/>
      </top>
      <bottom/>
      <diagonal/>
    </border>
    <border>
      <left style="medium">
        <color rgb="FF330099"/>
      </left>
      <right style="medium">
        <color rgb="FF330099"/>
      </right>
      <top/>
      <bottom/>
      <diagonal/>
    </border>
    <border>
      <left style="medium">
        <color rgb="FF330099"/>
      </left>
      <right style="medium">
        <color rgb="FF330099"/>
      </right>
      <top/>
      <bottom style="medium">
        <color rgb="FF33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30099"/>
      </left>
      <right/>
      <top/>
      <bottom style="medium">
        <color rgb="FF330099"/>
      </bottom>
      <diagonal/>
    </border>
    <border>
      <left/>
      <right style="medium">
        <color indexed="64"/>
      </right>
      <top/>
      <bottom/>
      <diagonal/>
    </border>
    <border>
      <left style="medium">
        <color rgb="FF330099"/>
      </left>
      <right/>
      <top style="medium">
        <color rgb="FF330099"/>
      </top>
      <bottom/>
      <diagonal/>
    </border>
    <border>
      <left style="medium">
        <color rgb="FF330099"/>
      </left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justify" vertical="center" wrapText="1"/>
    </xf>
    <xf numFmtId="0" fontId="4" fillId="2" borderId="1" xfId="0" applyFont="1" applyFill="1" applyBorder="1" applyAlignment="1">
      <alignment vertical="center" wrapText="1"/>
    </xf>
    <xf numFmtId="3" fontId="2" fillId="0" borderId="3" xfId="0" applyNumberFormat="1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0" borderId="0" xfId="0" applyNumberFormat="1" applyFont="1"/>
    <xf numFmtId="0" fontId="1" fillId="0" borderId="11" xfId="0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/>
    </xf>
    <xf numFmtId="0" fontId="1" fillId="0" borderId="13" xfId="0" applyFont="1" applyBorder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2" borderId="11" xfId="0" applyFont="1" applyFill="1" applyBorder="1" applyAlignment="1">
      <alignment vertical="center"/>
    </xf>
    <xf numFmtId="0" fontId="0" fillId="0" borderId="0" xfId="0" applyFill="1"/>
    <xf numFmtId="0" fontId="1" fillId="2" borderId="2" xfId="0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5" fontId="2" fillId="0" borderId="5" xfId="1" applyNumberFormat="1" applyFont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165" fontId="1" fillId="0" borderId="16" xfId="1" applyNumberFormat="1" applyFont="1" applyBorder="1"/>
    <xf numFmtId="0" fontId="7" fillId="0" borderId="17" xfId="0" applyFont="1" applyBorder="1"/>
    <xf numFmtId="9" fontId="2" fillId="0" borderId="5" xfId="2" applyFont="1" applyBorder="1" applyAlignment="1">
      <alignment horizontal="center" vertical="center"/>
    </xf>
    <xf numFmtId="0" fontId="1" fillId="0" borderId="0" xfId="0" applyFont="1"/>
    <xf numFmtId="3" fontId="2" fillId="0" borderId="13" xfId="0" applyNumberFormat="1" applyFont="1" applyBorder="1" applyAlignment="1">
      <alignment horizontal="right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65" fontId="1" fillId="0" borderId="1" xfId="1" applyNumberFormat="1" applyFont="1" applyBorder="1" applyAlignment="1">
      <alignment horizontal="justify" vertical="center" wrapText="1"/>
    </xf>
    <xf numFmtId="165" fontId="2" fillId="0" borderId="1" xfId="1" applyNumberFormat="1" applyFont="1" applyBorder="1" applyAlignment="1">
      <alignment horizontal="justify" vertical="center" wrapText="1"/>
    </xf>
    <xf numFmtId="165" fontId="2" fillId="0" borderId="7" xfId="1" applyNumberFormat="1" applyFont="1" applyBorder="1" applyAlignment="1">
      <alignment horizontal="right" vertical="center" wrapText="1"/>
    </xf>
    <xf numFmtId="165" fontId="2" fillId="0" borderId="11" xfId="1" applyNumberFormat="1" applyFont="1" applyBorder="1" applyAlignment="1">
      <alignment vertical="top"/>
    </xf>
    <xf numFmtId="165" fontId="2" fillId="0" borderId="13" xfId="1" applyNumberFormat="1" applyFont="1" applyBorder="1" applyAlignment="1">
      <alignment horizontal="right" vertical="top"/>
    </xf>
    <xf numFmtId="0" fontId="1" fillId="7" borderId="4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justify" vertical="center" wrapText="1"/>
    </xf>
    <xf numFmtId="3" fontId="1" fillId="7" borderId="4" xfId="0" applyNumberFormat="1" applyFont="1" applyFill="1" applyBorder="1" applyAlignment="1">
      <alignment horizontal="justify" vertical="center" wrapText="1"/>
    </xf>
    <xf numFmtId="3" fontId="1" fillId="2" borderId="2" xfId="0" applyNumberFormat="1" applyFont="1" applyFill="1" applyBorder="1" applyAlignment="1">
      <alignment horizontal="justify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Alignment="1">
      <alignment horizontal="left"/>
    </xf>
    <xf numFmtId="165" fontId="1" fillId="0" borderId="7" xfId="1" applyNumberFormat="1" applyFont="1" applyBorder="1" applyAlignment="1">
      <alignment horizontal="left" wrapText="1"/>
    </xf>
    <xf numFmtId="3" fontId="2" fillId="0" borderId="0" xfId="0" applyNumberFormat="1" applyFont="1" applyAlignment="1">
      <alignment horizontal="left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justify" vertical="center" wrapText="1"/>
    </xf>
    <xf numFmtId="165" fontId="2" fillId="2" borderId="5" xfId="1" applyNumberFormat="1" applyFont="1" applyFill="1" applyBorder="1" applyAlignment="1"/>
    <xf numFmtId="165" fontId="2" fillId="2" borderId="5" xfId="1" applyNumberFormat="1" applyFont="1" applyFill="1" applyBorder="1" applyAlignment="1">
      <alignment horizontal="right"/>
    </xf>
    <xf numFmtId="0" fontId="1" fillId="8" borderId="11" xfId="0" applyFont="1" applyFill="1" applyBorder="1" applyAlignment="1">
      <alignment horizontal="justify" vertical="center"/>
    </xf>
    <xf numFmtId="0" fontId="0" fillId="8" borderId="0" xfId="0" applyFill="1"/>
    <xf numFmtId="0" fontId="1" fillId="8" borderId="0" xfId="0" applyFont="1" applyFill="1" applyBorder="1" applyAlignment="1">
      <alignment horizontal="justify" vertical="center"/>
    </xf>
    <xf numFmtId="0" fontId="1" fillId="9" borderId="11" xfId="0" applyFont="1" applyFill="1" applyBorder="1" applyAlignment="1">
      <alignment vertical="center"/>
    </xf>
    <xf numFmtId="3" fontId="1" fillId="2" borderId="13" xfId="0" applyNumberFormat="1" applyFont="1" applyFill="1" applyBorder="1" applyAlignment="1">
      <alignment horizontal="left" vertical="center"/>
    </xf>
    <xf numFmtId="3" fontId="1" fillId="9" borderId="13" xfId="0" applyNumberFormat="1" applyFont="1" applyFill="1" applyBorder="1" applyAlignment="1">
      <alignment horizontal="left" vertical="center"/>
    </xf>
    <xf numFmtId="3" fontId="2" fillId="0" borderId="7" xfId="0" applyNumberFormat="1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1" fillId="2" borderId="5" xfId="0" applyFont="1" applyFill="1" applyBorder="1" applyAlignment="1">
      <alignment vertical="center" wrapText="1"/>
    </xf>
    <xf numFmtId="3" fontId="1" fillId="2" borderId="5" xfId="0" applyNumberFormat="1" applyFont="1" applyFill="1" applyBorder="1" applyAlignment="1">
      <alignment horizontal="justify" vertical="center" wrapText="1"/>
    </xf>
    <xf numFmtId="0" fontId="1" fillId="8" borderId="12" xfId="0" applyFont="1" applyFill="1" applyBorder="1" applyAlignment="1">
      <alignment horizontal="justify" vertical="center"/>
    </xf>
    <xf numFmtId="164" fontId="6" fillId="8" borderId="19" xfId="0" applyNumberFormat="1" applyFont="1" applyFill="1" applyBorder="1" applyAlignment="1">
      <alignment horizontal="justify" vertical="center"/>
    </xf>
    <xf numFmtId="164" fontId="6" fillId="8" borderId="5" xfId="0" applyNumberFormat="1" applyFont="1" applyFill="1" applyBorder="1" applyAlignment="1">
      <alignment horizontal="justify" vertical="center"/>
    </xf>
    <xf numFmtId="164" fontId="0" fillId="8" borderId="5" xfId="0" applyNumberFormat="1" applyFill="1" applyBorder="1"/>
    <xf numFmtId="164" fontId="0" fillId="8" borderId="0" xfId="0" applyNumberFormat="1" applyFill="1" applyBorder="1"/>
    <xf numFmtId="0" fontId="1" fillId="7" borderId="11" xfId="0" applyFont="1" applyFill="1" applyBorder="1" applyAlignment="1">
      <alignment horizontal="justify" vertical="center"/>
    </xf>
    <xf numFmtId="164" fontId="1" fillId="7" borderId="13" xfId="1" applyFont="1" applyFill="1" applyBorder="1" applyAlignment="1">
      <alignment horizontal="left" vertical="center"/>
    </xf>
    <xf numFmtId="165" fontId="2" fillId="3" borderId="6" xfId="1" applyNumberFormat="1" applyFont="1" applyFill="1" applyBorder="1" applyAlignment="1">
      <alignment vertical="center"/>
    </xf>
    <xf numFmtId="165" fontId="2" fillId="8" borderId="16" xfId="1" applyNumberFormat="1" applyFont="1" applyFill="1" applyBorder="1" applyAlignment="1">
      <alignment vertical="center"/>
    </xf>
    <xf numFmtId="165" fontId="2" fillId="8" borderId="17" xfId="1" applyNumberFormat="1" applyFont="1" applyFill="1" applyBorder="1" applyAlignment="1">
      <alignment vertical="center"/>
    </xf>
    <xf numFmtId="0" fontId="11" fillId="3" borderId="0" xfId="0" applyFont="1" applyFill="1"/>
    <xf numFmtId="165" fontId="11" fillId="3" borderId="0" xfId="0" applyNumberFormat="1" applyFont="1" applyFill="1"/>
    <xf numFmtId="0" fontId="11" fillId="0" borderId="0" xfId="0" applyFont="1"/>
    <xf numFmtId="165" fontId="1" fillId="2" borderId="5" xfId="1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165" fontId="2" fillId="11" borderId="1" xfId="1" applyNumberFormat="1" applyFont="1" applyFill="1" applyBorder="1" applyAlignment="1">
      <alignment horizontal="right" vertical="center" wrapText="1"/>
    </xf>
    <xf numFmtId="165" fontId="1" fillId="0" borderId="0" xfId="1" applyNumberFormat="1" applyFont="1" applyAlignment="1">
      <alignment horizontal="right"/>
    </xf>
    <xf numFmtId="165" fontId="2" fillId="0" borderId="2" xfId="1" applyNumberFormat="1" applyFont="1" applyBorder="1" applyAlignment="1">
      <alignment horizontal="right" vertical="center" wrapText="1"/>
    </xf>
    <xf numFmtId="165" fontId="2" fillId="0" borderId="3" xfId="1" applyNumberFormat="1" applyFont="1" applyBorder="1" applyAlignment="1">
      <alignment horizontal="right" vertical="center" wrapText="1"/>
    </xf>
    <xf numFmtId="165" fontId="2" fillId="0" borderId="4" xfId="1" applyNumberFormat="1" applyFont="1" applyBorder="1" applyAlignment="1">
      <alignment horizontal="right" vertical="center" wrapText="1"/>
    </xf>
    <xf numFmtId="165" fontId="2" fillId="10" borderId="1" xfId="1" applyNumberFormat="1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165" fontId="1" fillId="2" borderId="2" xfId="1" applyNumberFormat="1" applyFont="1" applyFill="1" applyBorder="1" applyAlignment="1">
      <alignment horizontal="right" vertical="center" wrapText="1"/>
    </xf>
    <xf numFmtId="165" fontId="1" fillId="2" borderId="4" xfId="1" applyNumberFormat="1" applyFont="1" applyFill="1" applyBorder="1" applyAlignment="1">
      <alignment horizontal="right" vertical="center" wrapText="1"/>
    </xf>
    <xf numFmtId="165" fontId="2" fillId="0" borderId="5" xfId="1" applyNumberFormat="1" applyFont="1" applyBorder="1" applyAlignment="1">
      <alignment horizontal="right"/>
    </xf>
    <xf numFmtId="165" fontId="2" fillId="0" borderId="5" xfId="1" applyNumberFormat="1" applyFont="1" applyBorder="1" applyAlignment="1">
      <alignment horizontal="right" vertical="center" wrapText="1"/>
    </xf>
    <xf numFmtId="0" fontId="4" fillId="12" borderId="9" xfId="0" applyNumberFormat="1" applyFont="1" applyFill="1" applyBorder="1" applyAlignment="1">
      <alignment horizontal="center" vertical="center"/>
    </xf>
    <xf numFmtId="0" fontId="4" fillId="12" borderId="5" xfId="0" applyNumberFormat="1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"/>
  <sheetViews>
    <sheetView workbookViewId="0">
      <selection activeCell="C7" sqref="C7"/>
    </sheetView>
  </sheetViews>
  <sheetFormatPr baseColWidth="10" defaultRowHeight="15" x14ac:dyDescent="0.25"/>
  <cols>
    <col min="2" max="2" width="19.7109375" customWidth="1"/>
    <col min="3" max="3" width="15.42578125" customWidth="1"/>
    <col min="4" max="4" width="14.28515625" customWidth="1"/>
    <col min="5" max="5" width="19.28515625" customWidth="1"/>
    <col min="6" max="7" width="15.42578125" customWidth="1"/>
  </cols>
  <sheetData>
    <row r="2" spans="2:7" ht="26.25" customHeight="1" x14ac:dyDescent="0.25">
      <c r="B2" s="104" t="s">
        <v>56</v>
      </c>
      <c r="C2" s="104"/>
      <c r="D2" s="104"/>
      <c r="E2" s="104"/>
      <c r="F2" s="104"/>
    </row>
    <row r="3" spans="2:7" ht="15.75" thickBot="1" x14ac:dyDescent="0.3"/>
    <row r="4" spans="2:7" ht="31.5" customHeight="1" thickBot="1" x14ac:dyDescent="0.3">
      <c r="B4" s="37" t="s">
        <v>49</v>
      </c>
      <c r="C4" s="38" t="s">
        <v>50</v>
      </c>
      <c r="D4" s="38" t="s">
        <v>51</v>
      </c>
      <c r="E4" s="38" t="s">
        <v>52</v>
      </c>
      <c r="F4" s="38" t="s">
        <v>53</v>
      </c>
      <c r="G4" s="38" t="s">
        <v>54</v>
      </c>
    </row>
    <row r="5" spans="2:7" ht="46.5" customHeight="1" thickBot="1" x14ac:dyDescent="0.3">
      <c r="B5" s="39" t="s">
        <v>55</v>
      </c>
      <c r="C5" s="36">
        <v>9600000</v>
      </c>
      <c r="D5" s="36">
        <v>12000000</v>
      </c>
      <c r="E5" s="36">
        <v>15000000</v>
      </c>
      <c r="F5" s="36">
        <v>18750000</v>
      </c>
      <c r="G5" s="36">
        <v>23437500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workbookViewId="0">
      <selection activeCell="I14" sqref="I14"/>
    </sheetView>
  </sheetViews>
  <sheetFormatPr baseColWidth="10" defaultRowHeight="15" x14ac:dyDescent="0.25"/>
  <cols>
    <col min="1" max="1" width="52.5703125" customWidth="1"/>
    <col min="2" max="2" width="20.42578125" customWidth="1"/>
    <col min="3" max="4" width="18.42578125" customWidth="1"/>
    <col min="5" max="5" width="17.140625" customWidth="1"/>
    <col min="6" max="6" width="18.28515625" customWidth="1"/>
  </cols>
  <sheetData>
    <row r="1" spans="1:6" ht="18.75" x14ac:dyDescent="0.25">
      <c r="A1" s="105" t="s">
        <v>68</v>
      </c>
      <c r="B1" s="105"/>
      <c r="C1" s="105"/>
      <c r="D1" s="105"/>
      <c r="E1" s="105"/>
    </row>
    <row r="2" spans="1:6" ht="15.75" thickBot="1" x14ac:dyDescent="0.3"/>
    <row r="3" spans="1:6" ht="32.25" customHeight="1" thickBot="1" x14ac:dyDescent="0.3">
      <c r="A3" s="1" t="s">
        <v>10</v>
      </c>
      <c r="B3" s="41">
        <v>1</v>
      </c>
      <c r="C3" s="41">
        <v>2</v>
      </c>
      <c r="D3" s="41">
        <v>3</v>
      </c>
      <c r="E3" s="42">
        <v>4</v>
      </c>
      <c r="F3" s="42">
        <v>5</v>
      </c>
    </row>
    <row r="4" spans="1:6" ht="26.25" customHeight="1" thickBot="1" x14ac:dyDescent="0.3">
      <c r="A4" s="40" t="s">
        <v>61</v>
      </c>
      <c r="B4" s="43">
        <f>'Les ventes prévisionnels'!C5</f>
        <v>9600000</v>
      </c>
      <c r="C4" s="43">
        <f>'Les ventes prévisionnels'!D5</f>
        <v>12000000</v>
      </c>
      <c r="D4" s="43">
        <f>'Les ventes prévisionnels'!E5</f>
        <v>15000000</v>
      </c>
      <c r="E4" s="43">
        <f>'Les ventes prévisionnels'!F5</f>
        <v>18750000</v>
      </c>
      <c r="F4" s="43">
        <f>'Les ventes prévisionnels'!G5</f>
        <v>23437500</v>
      </c>
    </row>
    <row r="5" spans="1:6" ht="39.75" customHeight="1" thickBot="1" x14ac:dyDescent="0.3">
      <c r="A5" s="40" t="s">
        <v>62</v>
      </c>
      <c r="B5" s="44">
        <v>3000000</v>
      </c>
      <c r="C5" s="45">
        <v>4250000</v>
      </c>
      <c r="D5" s="45">
        <v>812500</v>
      </c>
      <c r="E5" s="45">
        <v>7765625</v>
      </c>
      <c r="F5" s="45">
        <v>9207500</v>
      </c>
    </row>
    <row r="6" spans="1:6" s="23" customFormat="1" ht="36" customHeight="1" thickBot="1" x14ac:dyDescent="0.3">
      <c r="A6" s="11" t="s">
        <v>57</v>
      </c>
      <c r="B6" s="47">
        <f>B4-B5</f>
        <v>6600000</v>
      </c>
      <c r="C6" s="47">
        <f t="shared" ref="C6:F6" si="0">C4-C5</f>
        <v>7750000</v>
      </c>
      <c r="D6" s="47">
        <f t="shared" si="0"/>
        <v>14187500</v>
      </c>
      <c r="E6" s="47">
        <f t="shared" si="0"/>
        <v>10984375</v>
      </c>
      <c r="F6" s="47">
        <f t="shared" si="0"/>
        <v>14230000</v>
      </c>
    </row>
    <row r="7" spans="1:6" ht="31.5" customHeight="1" x14ac:dyDescent="0.25">
      <c r="A7" s="13" t="s">
        <v>11</v>
      </c>
      <c r="B7" s="6"/>
      <c r="C7" s="6"/>
      <c r="D7" s="6"/>
      <c r="E7" s="6"/>
      <c r="F7" s="6"/>
    </row>
    <row r="8" spans="1:6" ht="15.75" x14ac:dyDescent="0.25">
      <c r="A8" s="4" t="s">
        <v>12</v>
      </c>
      <c r="B8" s="12">
        <v>90000</v>
      </c>
      <c r="C8" s="12">
        <v>90000</v>
      </c>
      <c r="D8" s="12">
        <v>90000</v>
      </c>
      <c r="E8" s="12">
        <v>90000</v>
      </c>
      <c r="F8" s="12">
        <v>90000</v>
      </c>
    </row>
    <row r="9" spans="1:6" ht="15.75" x14ac:dyDescent="0.25">
      <c r="A9" s="4" t="s">
        <v>13</v>
      </c>
      <c r="B9" s="12">
        <v>300000</v>
      </c>
      <c r="C9" s="12">
        <v>300000</v>
      </c>
      <c r="D9" s="12">
        <v>300000</v>
      </c>
      <c r="E9" s="12">
        <v>300000</v>
      </c>
      <c r="F9" s="12">
        <v>300000</v>
      </c>
    </row>
    <row r="10" spans="1:6" ht="15.75" x14ac:dyDescent="0.25">
      <c r="A10" s="4" t="s">
        <v>14</v>
      </c>
      <c r="B10" s="12">
        <v>54000</v>
      </c>
      <c r="C10" s="12">
        <v>54000</v>
      </c>
      <c r="D10" s="12">
        <v>54000</v>
      </c>
      <c r="E10" s="12">
        <v>54000</v>
      </c>
      <c r="F10" s="12">
        <v>54000</v>
      </c>
    </row>
    <row r="11" spans="1:6" ht="15.75" x14ac:dyDescent="0.25">
      <c r="A11" s="4" t="s">
        <v>15</v>
      </c>
      <c r="B11" s="7"/>
      <c r="C11" s="7"/>
      <c r="D11" s="7"/>
      <c r="E11" s="7"/>
      <c r="F11" s="7"/>
    </row>
    <row r="12" spans="1:6" ht="16.5" thickBot="1" x14ac:dyDescent="0.3">
      <c r="A12" s="4" t="s">
        <v>17</v>
      </c>
      <c r="B12" s="9">
        <v>250000</v>
      </c>
      <c r="C12" s="9">
        <v>250000</v>
      </c>
      <c r="D12" s="9">
        <v>250000</v>
      </c>
      <c r="E12" s="9">
        <v>250000</v>
      </c>
      <c r="F12" s="9">
        <v>250000</v>
      </c>
    </row>
    <row r="13" spans="1:6" ht="31.5" customHeight="1" x14ac:dyDescent="0.25">
      <c r="A13" s="4" t="s">
        <v>16</v>
      </c>
      <c r="B13" s="7"/>
      <c r="C13" s="7"/>
      <c r="D13" s="7"/>
      <c r="E13" s="7"/>
      <c r="F13" s="7"/>
    </row>
    <row r="14" spans="1:6" ht="31.5" customHeight="1" x14ac:dyDescent="0.25">
      <c r="A14" s="4" t="s">
        <v>60</v>
      </c>
      <c r="B14" s="7">
        <v>1200000</v>
      </c>
      <c r="C14" s="7">
        <v>1200000</v>
      </c>
      <c r="D14" s="7">
        <v>1200000</v>
      </c>
      <c r="E14" s="7">
        <v>1200000</v>
      </c>
      <c r="F14" s="7">
        <v>1200000</v>
      </c>
    </row>
    <row r="15" spans="1:6" ht="31.5" customHeight="1" x14ac:dyDescent="0.25">
      <c r="A15" s="4" t="s">
        <v>58</v>
      </c>
      <c r="B15" s="7">
        <v>150000</v>
      </c>
      <c r="C15" s="7">
        <v>150000</v>
      </c>
      <c r="D15" s="7">
        <v>150000</v>
      </c>
      <c r="E15" s="7">
        <v>150000</v>
      </c>
      <c r="F15" s="7">
        <v>150000</v>
      </c>
    </row>
    <row r="16" spans="1:6" ht="32.25" customHeight="1" thickBot="1" x14ac:dyDescent="0.3">
      <c r="A16" s="5" t="s">
        <v>59</v>
      </c>
      <c r="B16" s="9">
        <v>100000</v>
      </c>
      <c r="C16" s="9">
        <v>100000</v>
      </c>
      <c r="D16" s="9">
        <v>100000</v>
      </c>
      <c r="E16" s="9">
        <v>100000</v>
      </c>
      <c r="F16" s="9">
        <v>100000</v>
      </c>
    </row>
    <row r="17" spans="1:6" ht="32.25" customHeight="1" thickBot="1" x14ac:dyDescent="0.3">
      <c r="A17" s="46" t="s">
        <v>63</v>
      </c>
      <c r="B17" s="48">
        <f>SUM(B8:B16)</f>
        <v>2144000</v>
      </c>
      <c r="C17" s="48">
        <f t="shared" ref="C17:F17" si="1">SUM(C8:C16)</f>
        <v>2144000</v>
      </c>
      <c r="D17" s="48">
        <f t="shared" si="1"/>
        <v>2144000</v>
      </c>
      <c r="E17" s="48">
        <f t="shared" si="1"/>
        <v>2144000</v>
      </c>
      <c r="F17" s="48">
        <f t="shared" si="1"/>
        <v>2144000</v>
      </c>
    </row>
    <row r="18" spans="1:6" ht="43.5" customHeight="1" thickBot="1" x14ac:dyDescent="0.3">
      <c r="A18" s="14" t="s">
        <v>18</v>
      </c>
      <c r="B18" s="47">
        <f>B6-B17</f>
        <v>4456000</v>
      </c>
      <c r="C18" s="47">
        <f t="shared" ref="C18:F18" si="2">C6-C17</f>
        <v>5606000</v>
      </c>
      <c r="D18" s="47">
        <f t="shared" si="2"/>
        <v>12043500</v>
      </c>
      <c r="E18" s="47">
        <f t="shared" si="2"/>
        <v>8840375</v>
      </c>
      <c r="F18" s="47">
        <f t="shared" si="2"/>
        <v>12086000</v>
      </c>
    </row>
    <row r="19" spans="1:6" ht="37.5" customHeight="1" thickBot="1" x14ac:dyDescent="0.3">
      <c r="A19" s="8" t="s">
        <v>23</v>
      </c>
      <c r="B19" s="10">
        <v>2000000</v>
      </c>
      <c r="C19" s="10">
        <v>2000000</v>
      </c>
      <c r="D19" s="10">
        <v>2000000</v>
      </c>
      <c r="E19" s="10">
        <v>2000000</v>
      </c>
      <c r="F19" s="10">
        <v>2000000</v>
      </c>
    </row>
    <row r="20" spans="1:6" ht="38.25" customHeight="1" thickBot="1" x14ac:dyDescent="0.3">
      <c r="A20" s="24" t="s">
        <v>24</v>
      </c>
      <c r="B20" s="49">
        <f>B18-B19</f>
        <v>2456000</v>
      </c>
      <c r="C20" s="49">
        <f t="shared" ref="C20:F20" si="3">C18-C19</f>
        <v>3606000</v>
      </c>
      <c r="D20" s="49">
        <f t="shared" si="3"/>
        <v>10043500</v>
      </c>
      <c r="E20" s="49">
        <f t="shared" si="3"/>
        <v>6840375</v>
      </c>
      <c r="F20" s="49">
        <f t="shared" si="3"/>
        <v>10086000</v>
      </c>
    </row>
    <row r="21" spans="1:6" ht="32.25" customHeight="1" thickBot="1" x14ac:dyDescent="0.3">
      <c r="A21" s="8" t="s">
        <v>19</v>
      </c>
      <c r="B21" s="51">
        <v>1800000</v>
      </c>
      <c r="C21" s="51">
        <v>1800000</v>
      </c>
      <c r="D21" s="51">
        <v>1800000</v>
      </c>
      <c r="E21" s="52">
        <v>1800000</v>
      </c>
      <c r="F21" s="51">
        <v>1800000</v>
      </c>
    </row>
    <row r="22" spans="1:6" ht="49.5" customHeight="1" thickBot="1" x14ac:dyDescent="0.3">
      <c r="A22" s="14" t="s">
        <v>20</v>
      </c>
      <c r="B22" s="50">
        <f>B20-B21</f>
        <v>656000</v>
      </c>
      <c r="C22" s="50">
        <f t="shared" ref="C22:F22" si="4">C20-C21</f>
        <v>1806000</v>
      </c>
      <c r="D22" s="50">
        <f t="shared" si="4"/>
        <v>8243500</v>
      </c>
      <c r="E22" s="50">
        <f t="shared" si="4"/>
        <v>5040375</v>
      </c>
      <c r="F22" s="50">
        <f t="shared" si="4"/>
        <v>8286000</v>
      </c>
    </row>
    <row r="23" spans="1:6" ht="32.25" customHeight="1" thickBot="1" x14ac:dyDescent="0.3">
      <c r="A23" s="8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ht="32.25" customHeight="1" thickBot="1" x14ac:dyDescent="0.3">
      <c r="A24" s="8" t="s">
        <v>65</v>
      </c>
      <c r="B24" s="53">
        <v>250000</v>
      </c>
      <c r="C24" s="53">
        <v>250000</v>
      </c>
      <c r="D24" s="53">
        <v>250000</v>
      </c>
      <c r="E24" s="15"/>
      <c r="F24" s="15"/>
    </row>
    <row r="25" spans="1:6" ht="47.25" customHeight="1" thickBot="1" x14ac:dyDescent="0.3">
      <c r="A25" s="26" t="s">
        <v>64</v>
      </c>
      <c r="B25" s="27">
        <f>B22+B23-B24</f>
        <v>406000</v>
      </c>
      <c r="C25" s="27">
        <f t="shared" ref="C25:F25" si="5">C22+C23-C24</f>
        <v>1556000</v>
      </c>
      <c r="D25" s="27">
        <f t="shared" si="5"/>
        <v>7993500</v>
      </c>
      <c r="E25" s="27">
        <f t="shared" si="5"/>
        <v>5040375</v>
      </c>
      <c r="F25" s="27">
        <f t="shared" si="5"/>
        <v>8286000</v>
      </c>
    </row>
    <row r="26" spans="1:6" ht="50.25" customHeight="1" thickBot="1" x14ac:dyDescent="0.3">
      <c r="A26" s="54" t="s">
        <v>22</v>
      </c>
      <c r="B26" s="55">
        <f>B25*30%</f>
        <v>121800</v>
      </c>
      <c r="C26" s="55">
        <f t="shared" ref="C26:F26" si="6">C25*30%</f>
        <v>466800</v>
      </c>
      <c r="D26" s="55">
        <f t="shared" si="6"/>
        <v>2398050</v>
      </c>
      <c r="E26" s="55">
        <f t="shared" si="6"/>
        <v>1512112.5</v>
      </c>
      <c r="F26" s="55">
        <f t="shared" si="6"/>
        <v>2485800</v>
      </c>
    </row>
    <row r="27" spans="1:6" ht="40.5" customHeight="1" thickBot="1" x14ac:dyDescent="0.3">
      <c r="A27" s="28" t="s">
        <v>66</v>
      </c>
      <c r="B27" s="25">
        <f>B25-B26</f>
        <v>284200</v>
      </c>
      <c r="C27" s="25">
        <f t="shared" ref="C27:F27" si="7">C25-C26</f>
        <v>1089200</v>
      </c>
      <c r="D27" s="25">
        <f t="shared" si="7"/>
        <v>5595450</v>
      </c>
      <c r="E27" s="25">
        <f t="shared" si="7"/>
        <v>3528262.5</v>
      </c>
      <c r="F27" s="25">
        <f t="shared" si="7"/>
        <v>5800200</v>
      </c>
    </row>
    <row r="28" spans="1:6" ht="42.75" customHeight="1" thickBot="1" x14ac:dyDescent="0.3">
      <c r="A28" s="29" t="s">
        <v>67</v>
      </c>
      <c r="B28" s="56">
        <f>B27+B21</f>
        <v>2084200</v>
      </c>
      <c r="C28" s="57">
        <f t="shared" ref="C28:F28" si="8">C27+C21</f>
        <v>2889200</v>
      </c>
      <c r="D28" s="57">
        <f t="shared" si="8"/>
        <v>7395450</v>
      </c>
      <c r="E28" s="57">
        <f t="shared" si="8"/>
        <v>5328262.5</v>
      </c>
      <c r="F28" s="57">
        <f t="shared" si="8"/>
        <v>7600200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opLeftCell="A2" workbookViewId="0">
      <selection activeCell="C15" sqref="C15"/>
    </sheetView>
  </sheetViews>
  <sheetFormatPr baseColWidth="10" defaultRowHeight="15" x14ac:dyDescent="0.25"/>
  <cols>
    <col min="1" max="1" width="53.28515625" customWidth="1"/>
    <col min="2" max="2" width="16.85546875" customWidth="1"/>
    <col min="3" max="3" width="20.42578125" customWidth="1"/>
    <col min="4" max="4" width="20" customWidth="1"/>
    <col min="5" max="5" width="17" customWidth="1"/>
    <col min="6" max="6" width="24.5703125" customWidth="1"/>
  </cols>
  <sheetData>
    <row r="1" spans="1:7" ht="39" customHeight="1" thickBot="1" x14ac:dyDescent="0.3">
      <c r="A1" s="106" t="s">
        <v>25</v>
      </c>
      <c r="B1" s="107"/>
      <c r="C1" s="107"/>
      <c r="D1" s="107"/>
      <c r="E1" s="107"/>
      <c r="F1" s="108"/>
    </row>
    <row r="2" spans="1:7" ht="40.5" customHeight="1" thickBot="1" x14ac:dyDescent="0.3">
      <c r="A2" s="99" t="s">
        <v>28</v>
      </c>
      <c r="B2" s="100">
        <v>1</v>
      </c>
      <c r="C2" s="100">
        <v>2</v>
      </c>
      <c r="D2" s="100">
        <v>3</v>
      </c>
      <c r="E2" s="101">
        <v>4</v>
      </c>
      <c r="F2" s="101">
        <v>5</v>
      </c>
    </row>
    <row r="3" spans="1:7" ht="42" customHeight="1" thickBot="1" x14ac:dyDescent="0.3">
      <c r="A3" s="17" t="s">
        <v>26</v>
      </c>
      <c r="B3" s="30">
        <f>'compte d exploitation prévision'!B28</f>
        <v>2084200</v>
      </c>
      <c r="C3" s="30">
        <f>'compte d exploitation prévision'!C28</f>
        <v>2889200</v>
      </c>
      <c r="D3" s="30">
        <f>'compte d exploitation prévision'!D28</f>
        <v>7395450</v>
      </c>
      <c r="E3" s="30">
        <f>'compte d exploitation prévision'!E28</f>
        <v>5328262.5</v>
      </c>
      <c r="F3" s="30">
        <f>'compte d exploitation prévision'!F28</f>
        <v>7600200</v>
      </c>
    </row>
    <row r="4" spans="1:7" ht="29.25" customHeight="1" thickBot="1" x14ac:dyDescent="0.3">
      <c r="A4" s="17" t="s">
        <v>42</v>
      </c>
      <c r="B4" s="34">
        <v>0.1</v>
      </c>
      <c r="C4" s="34">
        <v>0.1</v>
      </c>
      <c r="D4" s="34">
        <v>0.1</v>
      </c>
      <c r="E4" s="34">
        <v>0.1</v>
      </c>
      <c r="F4" s="34">
        <v>0.1</v>
      </c>
    </row>
    <row r="5" spans="1:7" ht="32.25" customHeight="1" x14ac:dyDescent="0.25">
      <c r="A5" s="102" t="s">
        <v>76</v>
      </c>
      <c r="B5" s="30">
        <f>B3*POWER(1.1,-B2)</f>
        <v>1894727.2727272727</v>
      </c>
      <c r="C5" s="30">
        <f t="shared" ref="C5:F5" si="0">C3*POWER(1.1,-C2)</f>
        <v>2387768.5950413221</v>
      </c>
      <c r="D5" s="30">
        <f t="shared" si="0"/>
        <v>5556311.044327572</v>
      </c>
      <c r="E5" s="30">
        <f t="shared" si="0"/>
        <v>3639274.9812171292</v>
      </c>
      <c r="F5" s="30">
        <f t="shared" si="0"/>
        <v>4719126.2395141888</v>
      </c>
      <c r="G5" s="103"/>
    </row>
    <row r="6" spans="1:7" ht="35.25" customHeight="1" thickBot="1" x14ac:dyDescent="0.3">
      <c r="A6" s="17" t="s">
        <v>27</v>
      </c>
      <c r="B6" s="30">
        <f>B5</f>
        <v>1894727.2727272727</v>
      </c>
      <c r="C6" s="30">
        <f>B5+C5</f>
        <v>4282495.867768595</v>
      </c>
      <c r="D6" s="30">
        <f>C6+D5</f>
        <v>9838806.912096167</v>
      </c>
      <c r="E6" s="30">
        <f>D6+E5</f>
        <v>13478081.893313296</v>
      </c>
      <c r="F6" s="81">
        <f>E6+F5</f>
        <v>18197208.132827483</v>
      </c>
    </row>
    <row r="7" spans="1:7" ht="30" customHeight="1" thickBot="1" x14ac:dyDescent="0.3">
      <c r="A7" s="17" t="s">
        <v>29</v>
      </c>
      <c r="B7" s="30"/>
      <c r="C7" s="75">
        <f>F6-B9</f>
        <v>6197208.1328274831</v>
      </c>
      <c r="D7" s="76"/>
      <c r="E7" s="76"/>
      <c r="F7" s="77"/>
    </row>
    <row r="9" spans="1:7" ht="15.75" x14ac:dyDescent="0.25">
      <c r="A9" s="31" t="s">
        <v>43</v>
      </c>
      <c r="B9" s="32">
        <v>12000000</v>
      </c>
      <c r="C9" s="33"/>
    </row>
    <row r="11" spans="1:7" ht="31.5" customHeight="1" x14ac:dyDescent="0.25">
      <c r="B11" s="78" t="s">
        <v>75</v>
      </c>
      <c r="C11" s="79">
        <f>C7</f>
        <v>6197208.1328274831</v>
      </c>
      <c r="D11" s="80" t="s">
        <v>44</v>
      </c>
      <c r="E11" s="35" t="s">
        <v>69</v>
      </c>
      <c r="F11" s="80"/>
      <c r="G11" s="8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6"/>
  <sheetViews>
    <sheetView workbookViewId="0">
      <selection activeCell="G13" sqref="G13"/>
    </sheetView>
  </sheetViews>
  <sheetFormatPr baseColWidth="10" defaultRowHeight="15" x14ac:dyDescent="0.25"/>
  <cols>
    <col min="1" max="1" width="52.140625" customWidth="1"/>
    <col min="2" max="2" width="20.140625" customWidth="1"/>
    <col min="3" max="3" width="22.42578125" customWidth="1"/>
    <col min="4" max="4" width="18.140625" customWidth="1"/>
    <col min="5" max="5" width="21.85546875" customWidth="1"/>
    <col min="6" max="6" width="19.42578125" customWidth="1"/>
  </cols>
  <sheetData>
    <row r="2" spans="1:6" ht="15.75" thickBot="1" x14ac:dyDescent="0.3"/>
    <row r="3" spans="1:6" ht="16.5" thickBot="1" x14ac:dyDescent="0.3">
      <c r="A3" s="109" t="s">
        <v>30</v>
      </c>
      <c r="B3" s="110"/>
      <c r="C3" s="110"/>
      <c r="D3" s="111"/>
      <c r="E3" s="18"/>
      <c r="F3" s="18"/>
    </row>
    <row r="4" spans="1:6" ht="16.5" thickBot="1" x14ac:dyDescent="0.3">
      <c r="A4" s="19"/>
      <c r="B4" s="20"/>
      <c r="C4" s="20"/>
      <c r="D4" s="20"/>
      <c r="E4" s="21"/>
      <c r="F4" s="21"/>
    </row>
    <row r="5" spans="1:6" ht="16.5" thickBot="1" x14ac:dyDescent="0.3">
      <c r="A5" s="19" t="s">
        <v>31</v>
      </c>
      <c r="B5" s="20" t="s">
        <v>32</v>
      </c>
      <c r="C5" s="20" t="s">
        <v>33</v>
      </c>
      <c r="D5" s="20" t="s">
        <v>34</v>
      </c>
      <c r="E5" s="21" t="s">
        <v>35</v>
      </c>
      <c r="F5" s="21" t="s">
        <v>36</v>
      </c>
    </row>
    <row r="6" spans="1:6" ht="26.25" customHeight="1" thickBot="1" x14ac:dyDescent="0.3">
      <c r="A6" s="16" t="s">
        <v>37</v>
      </c>
      <c r="B6" s="64">
        <f>'compte d exploitation prévision'!B4</f>
        <v>9600000</v>
      </c>
      <c r="C6" s="64">
        <f>'compte d exploitation prévision'!C4</f>
        <v>12000000</v>
      </c>
      <c r="D6" s="64">
        <f>'compte d exploitation prévision'!D4</f>
        <v>15000000</v>
      </c>
      <c r="E6" s="64">
        <f>'compte d exploitation prévision'!E4</f>
        <v>18750000</v>
      </c>
      <c r="F6" s="64">
        <f>'compte d exploitation prévision'!F4</f>
        <v>23437500</v>
      </c>
    </row>
    <row r="7" spans="1:6" ht="24" customHeight="1" thickBot="1" x14ac:dyDescent="0.3">
      <c r="A7" s="16" t="s">
        <v>45</v>
      </c>
      <c r="B7" s="65">
        <f>'compte d exploitation prévision'!B5</f>
        <v>3000000</v>
      </c>
      <c r="C7" s="65">
        <f>'compte d exploitation prévision'!C5</f>
        <v>4250000</v>
      </c>
      <c r="D7" s="65">
        <f>'compte d exploitation prévision'!D5</f>
        <v>812500</v>
      </c>
      <c r="E7" s="65">
        <f>'compte d exploitation prévision'!E5</f>
        <v>7765625</v>
      </c>
      <c r="F7" s="65">
        <f>'compte d exploitation prévision'!F5</f>
        <v>9207500</v>
      </c>
    </row>
    <row r="8" spans="1:6" ht="38.25" customHeight="1" thickBot="1" x14ac:dyDescent="0.3">
      <c r="A8" s="22" t="s">
        <v>46</v>
      </c>
      <c r="B8" s="62">
        <f>B7</f>
        <v>3000000</v>
      </c>
      <c r="C8" s="62">
        <f t="shared" ref="C8:F8" si="0">C7</f>
        <v>4250000</v>
      </c>
      <c r="D8" s="62">
        <f t="shared" si="0"/>
        <v>812500</v>
      </c>
      <c r="E8" s="62">
        <f t="shared" si="0"/>
        <v>7765625</v>
      </c>
      <c r="F8" s="62">
        <f t="shared" si="0"/>
        <v>9207500</v>
      </c>
    </row>
    <row r="9" spans="1:6" ht="30" customHeight="1" thickBot="1" x14ac:dyDescent="0.3">
      <c r="A9" s="61" t="s">
        <v>47</v>
      </c>
      <c r="B9" s="63">
        <f>B6-B8</f>
        <v>6600000</v>
      </c>
      <c r="C9" s="63">
        <f t="shared" ref="C9:F9" si="1">C6-C8</f>
        <v>7750000</v>
      </c>
      <c r="D9" s="63">
        <f t="shared" si="1"/>
        <v>14187500</v>
      </c>
      <c r="E9" s="63">
        <f t="shared" si="1"/>
        <v>10984375</v>
      </c>
      <c r="F9" s="63">
        <f t="shared" si="1"/>
        <v>14230000</v>
      </c>
    </row>
    <row r="10" spans="1:6" ht="23.25" customHeight="1" thickBot="1" x14ac:dyDescent="0.3">
      <c r="A10" s="16" t="s">
        <v>38</v>
      </c>
      <c r="B10" s="20"/>
      <c r="C10" s="20"/>
      <c r="D10" s="20"/>
      <c r="E10" s="21"/>
      <c r="F10" s="21"/>
    </row>
    <row r="11" spans="1:6" ht="15.75" x14ac:dyDescent="0.25">
      <c r="A11" s="4" t="s">
        <v>12</v>
      </c>
      <c r="B11" s="12">
        <v>90000</v>
      </c>
      <c r="C11" s="12">
        <v>90000</v>
      </c>
      <c r="D11" s="12">
        <v>90000</v>
      </c>
      <c r="E11" s="12">
        <v>90000</v>
      </c>
      <c r="F11" s="12">
        <v>90000</v>
      </c>
    </row>
    <row r="12" spans="1:6" ht="15.75" x14ac:dyDescent="0.25">
      <c r="A12" s="4" t="s">
        <v>13</v>
      </c>
      <c r="B12" s="12">
        <v>300000</v>
      </c>
      <c r="C12" s="12">
        <v>300000</v>
      </c>
      <c r="D12" s="12">
        <v>300000</v>
      </c>
      <c r="E12" s="12">
        <v>300000</v>
      </c>
      <c r="F12" s="12">
        <v>300000</v>
      </c>
    </row>
    <row r="13" spans="1:6" ht="15.75" x14ac:dyDescent="0.25">
      <c r="A13" s="4" t="s">
        <v>14</v>
      </c>
      <c r="B13" s="12">
        <v>54000</v>
      </c>
      <c r="C13" s="12">
        <v>54000</v>
      </c>
      <c r="D13" s="12">
        <v>54000</v>
      </c>
      <c r="E13" s="12">
        <v>54000</v>
      </c>
      <c r="F13" s="12">
        <v>54000</v>
      </c>
    </row>
    <row r="14" spans="1:6" ht="15.75" x14ac:dyDescent="0.25">
      <c r="A14" s="4" t="s">
        <v>15</v>
      </c>
      <c r="B14" s="7"/>
      <c r="C14" s="7"/>
      <c r="D14" s="7"/>
      <c r="E14" s="7"/>
      <c r="F14" s="7"/>
    </row>
    <row r="15" spans="1:6" ht="16.5" thickBot="1" x14ac:dyDescent="0.3">
      <c r="A15" s="4" t="s">
        <v>17</v>
      </c>
      <c r="B15" s="9">
        <v>130000</v>
      </c>
      <c r="C15" s="9">
        <v>130000</v>
      </c>
      <c r="D15" s="9">
        <v>130000</v>
      </c>
      <c r="E15" s="9">
        <v>130000</v>
      </c>
      <c r="F15" s="9">
        <v>130000</v>
      </c>
    </row>
    <row r="16" spans="1:6" ht="15.75" x14ac:dyDescent="0.25">
      <c r="A16" s="4" t="s">
        <v>16</v>
      </c>
      <c r="B16" s="7"/>
      <c r="C16" s="7"/>
      <c r="D16" s="7"/>
      <c r="E16" s="7"/>
      <c r="F16" s="7"/>
    </row>
    <row r="17" spans="1:6" ht="15.75" x14ac:dyDescent="0.25">
      <c r="A17" s="4" t="s">
        <v>60</v>
      </c>
      <c r="B17" s="7">
        <v>1200000</v>
      </c>
      <c r="C17" s="7">
        <v>1200000</v>
      </c>
      <c r="D17" s="7">
        <v>1200000</v>
      </c>
      <c r="E17" s="7">
        <v>1200000</v>
      </c>
      <c r="F17" s="7">
        <v>1200000</v>
      </c>
    </row>
    <row r="18" spans="1:6" ht="15.75" x14ac:dyDescent="0.25">
      <c r="A18" s="4" t="s">
        <v>58</v>
      </c>
      <c r="B18" s="7">
        <v>150000</v>
      </c>
      <c r="C18" s="7">
        <v>150000</v>
      </c>
      <c r="D18" s="7">
        <v>150000</v>
      </c>
      <c r="E18" s="7">
        <v>150000</v>
      </c>
      <c r="F18" s="7">
        <v>150000</v>
      </c>
    </row>
    <row r="19" spans="1:6" ht="15.75" x14ac:dyDescent="0.25">
      <c r="A19" s="4" t="s">
        <v>59</v>
      </c>
      <c r="B19" s="12">
        <v>100000</v>
      </c>
      <c r="C19" s="12">
        <v>100000</v>
      </c>
      <c r="D19" s="12">
        <v>100000</v>
      </c>
      <c r="E19" s="12">
        <v>100000</v>
      </c>
      <c r="F19" s="12">
        <v>100000</v>
      </c>
    </row>
    <row r="20" spans="1:6" ht="43.5" customHeight="1" x14ac:dyDescent="0.25">
      <c r="A20" s="66" t="s">
        <v>70</v>
      </c>
      <c r="B20" s="67">
        <f>SUM(B11:B19)</f>
        <v>2024000</v>
      </c>
      <c r="C20" s="67">
        <f t="shared" ref="C20:F20" si="2">SUM(C11:C19)</f>
        <v>2024000</v>
      </c>
      <c r="D20" s="67">
        <f t="shared" si="2"/>
        <v>2024000</v>
      </c>
      <c r="E20" s="67">
        <f t="shared" si="2"/>
        <v>2024000</v>
      </c>
      <c r="F20" s="67">
        <f t="shared" si="2"/>
        <v>2024000</v>
      </c>
    </row>
    <row r="21" spans="1:6" s="59" customFormat="1" ht="40.5" customHeight="1" thickBot="1" x14ac:dyDescent="0.3">
      <c r="A21" s="73" t="s">
        <v>48</v>
      </c>
      <c r="B21" s="74">
        <f>(B6*B20)/B9</f>
        <v>2944000</v>
      </c>
      <c r="C21" s="74">
        <f>(C6*C20)/C9</f>
        <v>3133935.4838709678</v>
      </c>
      <c r="D21" s="74">
        <f t="shared" ref="D21:F21" si="3">(D6*D20)/D9</f>
        <v>2139911.8942731279</v>
      </c>
      <c r="E21" s="74">
        <f t="shared" si="3"/>
        <v>3454907.5391180655</v>
      </c>
      <c r="F21" s="74">
        <f t="shared" si="3"/>
        <v>3333626.1419536192</v>
      </c>
    </row>
    <row r="22" spans="1:6" s="59" customFormat="1" ht="35.25" customHeight="1" thickBot="1" x14ac:dyDescent="0.3">
      <c r="A22" s="58" t="s">
        <v>73</v>
      </c>
      <c r="B22" s="69">
        <f>B21/B6</f>
        <v>0.30666666666666664</v>
      </c>
      <c r="C22" s="69">
        <f t="shared" ref="C22:F22" si="4">C21/C6</f>
        <v>0.26116129032258062</v>
      </c>
      <c r="D22" s="69">
        <f t="shared" si="4"/>
        <v>0.14266079295154185</v>
      </c>
      <c r="E22" s="69">
        <f t="shared" si="4"/>
        <v>0.18426173541963017</v>
      </c>
      <c r="F22" s="69">
        <f t="shared" si="4"/>
        <v>0.14223471539002108</v>
      </c>
    </row>
    <row r="23" spans="1:6" s="59" customFormat="1" ht="24.75" customHeight="1" thickBot="1" x14ac:dyDescent="0.3">
      <c r="A23" s="68" t="s">
        <v>72</v>
      </c>
      <c r="B23" s="70">
        <f>B22*12</f>
        <v>3.6799999999999997</v>
      </c>
      <c r="C23" s="70">
        <f t="shared" ref="C23:F23" si="5">C22*12</f>
        <v>3.1339354838709674</v>
      </c>
      <c r="D23" s="70">
        <f t="shared" si="5"/>
        <v>1.7119295154185021</v>
      </c>
      <c r="E23" s="70">
        <f t="shared" si="5"/>
        <v>2.211140825035562</v>
      </c>
      <c r="F23" s="70">
        <f t="shared" si="5"/>
        <v>1.706816584680253</v>
      </c>
    </row>
    <row r="24" spans="1:6" s="59" customFormat="1" ht="24.75" customHeight="1" thickBot="1" x14ac:dyDescent="0.3">
      <c r="A24" s="68" t="s">
        <v>74</v>
      </c>
      <c r="B24" s="71">
        <f>B23*30</f>
        <v>110.39999999999999</v>
      </c>
      <c r="C24" s="71">
        <f t="shared" ref="C24:F24" si="6">C23*30</f>
        <v>94.018064516129016</v>
      </c>
      <c r="D24" s="71">
        <f t="shared" si="6"/>
        <v>51.35788546255506</v>
      </c>
      <c r="E24" s="71">
        <f t="shared" si="6"/>
        <v>66.334224751066856</v>
      </c>
      <c r="F24" s="71">
        <f t="shared" si="6"/>
        <v>51.204497540407587</v>
      </c>
    </row>
    <row r="25" spans="1:6" s="59" customFormat="1" ht="12" customHeight="1" x14ac:dyDescent="0.25">
      <c r="A25" s="60"/>
      <c r="B25" s="72"/>
      <c r="C25" s="72"/>
      <c r="D25" s="72"/>
      <c r="E25" s="72"/>
      <c r="F25" s="72"/>
    </row>
    <row r="26" spans="1:6" ht="21" customHeight="1" x14ac:dyDescent="0.25">
      <c r="A26" s="35" t="s">
        <v>71</v>
      </c>
    </row>
  </sheetData>
  <mergeCells count="1"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5"/>
  <sheetViews>
    <sheetView topLeftCell="A3" workbookViewId="0">
      <selection activeCell="G21" sqref="G21"/>
    </sheetView>
  </sheetViews>
  <sheetFormatPr baseColWidth="10" defaultRowHeight="15" x14ac:dyDescent="0.25"/>
  <cols>
    <col min="1" max="1" width="36" customWidth="1"/>
    <col min="2" max="2" width="19.42578125" customWidth="1"/>
    <col min="3" max="3" width="17.5703125" customWidth="1"/>
    <col min="4" max="4" width="15.140625" customWidth="1"/>
    <col min="5" max="7" width="16.5703125" bestFit="1" customWidth="1"/>
  </cols>
  <sheetData>
    <row r="2" spans="1:7" ht="18.75" x14ac:dyDescent="0.3">
      <c r="A2" s="112" t="s">
        <v>41</v>
      </c>
      <c r="B2" s="112"/>
      <c r="C2" s="112"/>
      <c r="D2" s="112"/>
      <c r="E2" s="112"/>
    </row>
    <row r="3" spans="1:7" ht="15.75" thickBot="1" x14ac:dyDescent="0.3"/>
    <row r="4" spans="1:7" ht="27.75" customHeight="1" thickBot="1" x14ac:dyDescent="0.3">
      <c r="A4" s="90" t="s">
        <v>0</v>
      </c>
      <c r="B4" s="90">
        <v>0</v>
      </c>
      <c r="C4" s="91">
        <v>1</v>
      </c>
      <c r="D4" s="91">
        <v>2</v>
      </c>
      <c r="E4" s="91">
        <v>3</v>
      </c>
      <c r="F4" s="91">
        <v>4</v>
      </c>
      <c r="G4" s="91">
        <v>5</v>
      </c>
    </row>
    <row r="5" spans="1:7" ht="15.75" x14ac:dyDescent="0.25">
      <c r="A5" s="3" t="s">
        <v>40</v>
      </c>
      <c r="B5" s="85">
        <v>5000000</v>
      </c>
      <c r="C5" s="86"/>
      <c r="D5" s="86"/>
      <c r="E5" s="86"/>
      <c r="F5" s="86"/>
      <c r="G5" s="86"/>
    </row>
    <row r="6" spans="1:7" ht="15.75" x14ac:dyDescent="0.25">
      <c r="A6" s="4" t="s">
        <v>1</v>
      </c>
      <c r="B6" s="85">
        <v>7000000</v>
      </c>
      <c r="C6" s="87"/>
      <c r="D6" s="87"/>
      <c r="E6" s="87"/>
      <c r="F6" s="87"/>
      <c r="G6" s="87"/>
    </row>
    <row r="7" spans="1:7" ht="16.5" thickBot="1" x14ac:dyDescent="0.3">
      <c r="A7" s="5" t="s">
        <v>2</v>
      </c>
      <c r="B7" s="88"/>
      <c r="C7" s="88">
        <f>'compte d exploitation prévision'!B28</f>
        <v>2084200</v>
      </c>
      <c r="D7" s="88">
        <f>'compte d exploitation prévision'!C28</f>
        <v>2889200</v>
      </c>
      <c r="E7" s="88">
        <f>'compte d exploitation prévision'!D28</f>
        <v>7395450</v>
      </c>
      <c r="F7" s="88">
        <f>'compte d exploitation prévision'!E28</f>
        <v>5328262.5</v>
      </c>
      <c r="G7" s="88">
        <f>'compte d exploitation prévision'!F28</f>
        <v>7600200</v>
      </c>
    </row>
    <row r="8" spans="1:7" ht="22.5" customHeight="1" thickBot="1" x14ac:dyDescent="0.3">
      <c r="A8" s="14" t="s">
        <v>3</v>
      </c>
      <c r="B8" s="95">
        <f>SUM(B5:B7)</f>
        <v>12000000</v>
      </c>
      <c r="C8" s="95">
        <f t="shared" ref="C8:G8" si="0">SUM(C5:C7)</f>
        <v>2084200</v>
      </c>
      <c r="D8" s="95">
        <f t="shared" si="0"/>
        <v>2889200</v>
      </c>
      <c r="E8" s="95">
        <f t="shared" si="0"/>
        <v>7395450</v>
      </c>
      <c r="F8" s="95">
        <f t="shared" si="0"/>
        <v>5328262.5</v>
      </c>
      <c r="G8" s="95">
        <f t="shared" si="0"/>
        <v>7600200</v>
      </c>
    </row>
    <row r="9" spans="1:7" ht="15.75" x14ac:dyDescent="0.25">
      <c r="A9" s="92" t="s">
        <v>39</v>
      </c>
      <c r="B9" s="97">
        <v>10500000</v>
      </c>
      <c r="C9" s="98"/>
      <c r="D9" s="98"/>
      <c r="E9" s="98"/>
      <c r="F9" s="98"/>
      <c r="G9" s="98"/>
    </row>
    <row r="10" spans="1:7" ht="15.75" x14ac:dyDescent="0.25">
      <c r="A10" s="93" t="s">
        <v>4</v>
      </c>
      <c r="B10" s="97">
        <v>1500000</v>
      </c>
      <c r="C10" s="98"/>
      <c r="D10" s="98"/>
      <c r="E10" s="98"/>
      <c r="F10" s="98"/>
      <c r="G10" s="98"/>
    </row>
    <row r="11" spans="1:7" ht="15.75" x14ac:dyDescent="0.25">
      <c r="A11" s="93" t="s">
        <v>5</v>
      </c>
      <c r="B11" s="98"/>
      <c r="C11" s="98"/>
      <c r="D11" s="98"/>
      <c r="E11" s="98"/>
      <c r="F11" s="98"/>
      <c r="G11" s="98"/>
    </row>
    <row r="12" spans="1:7" ht="16.5" thickBot="1" x14ac:dyDescent="0.3">
      <c r="A12" s="94" t="s">
        <v>6</v>
      </c>
      <c r="B12" s="98"/>
      <c r="C12" s="97">
        <v>2566666</v>
      </c>
      <c r="D12" s="97">
        <v>2566666</v>
      </c>
      <c r="E12" s="97">
        <v>2566666</v>
      </c>
      <c r="F12" s="97"/>
      <c r="G12" s="97"/>
    </row>
    <row r="13" spans="1:7" ht="32.25" customHeight="1" thickBot="1" x14ac:dyDescent="0.3">
      <c r="A13" s="14" t="s">
        <v>7</v>
      </c>
      <c r="B13" s="96">
        <f>SUM(B9:B12)</f>
        <v>12000000</v>
      </c>
      <c r="C13" s="96">
        <f>C12</f>
        <v>2566666</v>
      </c>
      <c r="D13" s="96">
        <f t="shared" ref="D13:G13" si="1">D12</f>
        <v>2566666</v>
      </c>
      <c r="E13" s="96">
        <f t="shared" si="1"/>
        <v>2566666</v>
      </c>
      <c r="F13" s="96">
        <f t="shared" si="1"/>
        <v>0</v>
      </c>
      <c r="G13" s="96">
        <f t="shared" si="1"/>
        <v>0</v>
      </c>
    </row>
    <row r="14" spans="1:7" ht="26.25" customHeight="1" thickBot="1" x14ac:dyDescent="0.3">
      <c r="A14" s="82" t="s">
        <v>8</v>
      </c>
      <c r="B14" s="89"/>
      <c r="C14" s="89">
        <f>C8-C13</f>
        <v>-482466</v>
      </c>
      <c r="D14" s="89">
        <f t="shared" ref="D14:G14" si="2">D8-D13</f>
        <v>322534</v>
      </c>
      <c r="E14" s="89">
        <f t="shared" si="2"/>
        <v>4828784</v>
      </c>
      <c r="F14" s="89">
        <f t="shared" si="2"/>
        <v>5328262.5</v>
      </c>
      <c r="G14" s="89">
        <f t="shared" si="2"/>
        <v>7600200</v>
      </c>
    </row>
    <row r="15" spans="1:7" ht="40.5" customHeight="1" thickBot="1" x14ac:dyDescent="0.3">
      <c r="A15" s="83" t="s">
        <v>9</v>
      </c>
      <c r="B15" s="83"/>
      <c r="C15" s="84">
        <f>C14</f>
        <v>-482466</v>
      </c>
      <c r="D15" s="84">
        <f>C15+C14</f>
        <v>-964932</v>
      </c>
      <c r="E15" s="84">
        <f>+D15+E14</f>
        <v>3863852</v>
      </c>
      <c r="F15" s="84">
        <f>E15+F14</f>
        <v>9192114.5</v>
      </c>
      <c r="G15" s="84">
        <f>F15+G14</f>
        <v>16792314.5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Les ventes prévisionnels</vt:lpstr>
      <vt:lpstr>compte d exploitation prévision</vt:lpstr>
      <vt:lpstr>rentabilité1 VAN</vt:lpstr>
      <vt:lpstr>SEUIL DE RENTABILITE</vt:lpstr>
      <vt:lpstr>plan de financement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SAMBA NDIAYE</cp:lastModifiedBy>
  <dcterms:created xsi:type="dcterms:W3CDTF">2018-06-23T10:41:22Z</dcterms:created>
  <dcterms:modified xsi:type="dcterms:W3CDTF">2020-08-21T16:19:16Z</dcterms:modified>
</cp:coreProperties>
</file>